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1CD68889-C9A0-5749-88C6-136A9B0007BB}" xr6:coauthVersionLast="47" xr6:coauthVersionMax="47" xr10:uidLastSave="{00000000-0000-0000-0000-000000000000}"/>
  <bookViews>
    <workbookView xWindow="1320" yWindow="760" windowWidth="22300" windowHeight="16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C65" i="9" s="1"/>
  <c r="A25" i="4"/>
  <c r="K25" i="4" s="1"/>
  <c r="A18" i="4"/>
  <c r="M19" i="4" s="1"/>
  <c r="D66" i="4"/>
  <c r="A130" i="9" s="1"/>
  <c r="H33" i="4"/>
  <c r="B85" i="9" s="1"/>
  <c r="J13" i="4"/>
  <c r="A92" i="4"/>
  <c r="K92" i="4" s="1"/>
  <c r="I10" i="4"/>
  <c r="A6" i="4"/>
  <c r="K6" i="4" s="1"/>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F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M37" i="4" s="1"/>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F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M25" i="4" s="1"/>
  <c r="D69" i="4"/>
  <c r="A121" i="9" s="1"/>
  <c r="C57" i="4"/>
  <c r="I23" i="4"/>
  <c r="C4" i="4"/>
  <c r="F16" i="4"/>
  <c r="K68" i="9" s="1"/>
  <c r="F9" i="4"/>
  <c r="K61" i="9" s="1"/>
  <c r="C22" i="4"/>
  <c r="A53" i="4"/>
  <c r="K53" i="4" s="1"/>
  <c r="J83" i="4"/>
  <c r="J42" i="4"/>
  <c r="I72" i="4"/>
  <c r="H58" i="4"/>
  <c r="B110" i="9" s="1"/>
  <c r="D89" i="4"/>
  <c r="D24" i="4"/>
  <c r="A76" i="9" s="1"/>
  <c r="E76" i="9" s="1"/>
  <c r="A30" i="4"/>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D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K68"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E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L95" i="9"/>
  <c r="M83" i="4"/>
  <c r="K82" i="4"/>
  <c r="C95" i="9"/>
  <c r="D95" i="9"/>
  <c r="C14" i="6"/>
  <c r="M7" i="4"/>
  <c r="K24" i="4"/>
  <c r="L121" i="9"/>
  <c r="M121" i="9" s="1"/>
  <c r="E121" i="9"/>
  <c r="I121" i="9"/>
  <c r="C121" i="9"/>
  <c r="F121" i="9"/>
  <c r="D121" i="9"/>
  <c r="K14" i="4"/>
  <c r="M15" i="4"/>
  <c r="K44" i="4"/>
  <c r="M45" i="4"/>
  <c r="K16" i="4"/>
  <c r="M17" i="4"/>
  <c r="K46" i="4"/>
  <c r="M47" i="4"/>
  <c r="E75" i="9"/>
  <c r="C75" i="9"/>
  <c r="L75" i="9"/>
  <c r="I75" i="9"/>
  <c r="F75" i="9"/>
  <c r="K56" i="4"/>
  <c r="M57" i="4"/>
  <c r="I85" i="9"/>
  <c r="E85" i="9"/>
  <c r="F85" i="9"/>
  <c r="L85" i="9"/>
  <c r="M85" i="9" s="1"/>
  <c r="D85" i="9"/>
  <c r="C85" i="9"/>
  <c r="K78" i="4"/>
  <c r="C101" i="9"/>
  <c r="E101" i="9"/>
  <c r="D101" i="9"/>
  <c r="L55" i="9"/>
  <c r="M55" i="9" s="1"/>
  <c r="C55" i="9"/>
  <c r="K48" i="4"/>
  <c r="M49" i="4"/>
  <c r="M23" i="4"/>
  <c r="K22" i="4"/>
  <c r="M75" i="4"/>
  <c r="L96" i="9"/>
  <c r="D96" i="9"/>
  <c r="I96" i="9"/>
  <c r="E96" i="9"/>
  <c r="F96" i="9"/>
  <c r="C96" i="9"/>
  <c r="L115" i="9"/>
  <c r="I115" i="9"/>
  <c r="D115" i="9"/>
  <c r="E63" i="9"/>
  <c r="F63" i="9"/>
  <c r="D63" i="9"/>
  <c r="I63" i="9"/>
  <c r="C63" i="9"/>
  <c r="L63" i="9"/>
  <c r="L76" i="9"/>
  <c r="D69" i="9"/>
  <c r="C69" i="9"/>
  <c r="E69" i="9"/>
  <c r="F69" i="9"/>
  <c r="I69" i="9"/>
  <c r="L69" i="9"/>
  <c r="M69" i="9" s="1"/>
  <c r="F87" i="9"/>
  <c r="I87" i="9"/>
  <c r="L87" i="9"/>
  <c r="C56" i="9"/>
  <c r="L56" i="9"/>
  <c r="M56" i="9" s="1"/>
  <c r="C103" i="9"/>
  <c r="F103" i="9"/>
  <c r="L103" i="9"/>
  <c r="M103" i="9" s="1"/>
  <c r="I103" i="9"/>
  <c r="E103" i="9"/>
  <c r="D103" i="9"/>
  <c r="F60" i="9"/>
  <c r="C60" i="9"/>
  <c r="D60" i="9"/>
  <c r="E60" i="9"/>
  <c r="L60" i="9"/>
  <c r="M60" i="9" s="1"/>
  <c r="I60" i="9"/>
  <c r="F65" i="9"/>
  <c r="D65" i="9"/>
  <c r="E65" i="9"/>
  <c r="L65" i="9"/>
  <c r="M65" i="9" s="1"/>
  <c r="L79" i="9"/>
  <c r="C79" i="9"/>
  <c r="E79" i="9"/>
  <c r="I79" i="9"/>
  <c r="D79" i="9"/>
  <c r="M27" i="4"/>
  <c r="K26" i="4"/>
  <c r="C13" i="6"/>
  <c r="L59" i="9"/>
  <c r="M59" i="9" s="1"/>
  <c r="E59" i="9"/>
  <c r="D59" i="9"/>
  <c r="M5" i="4"/>
  <c r="M31" i="4"/>
  <c r="K30" i="4"/>
  <c r="M33" i="4"/>
  <c r="K32" i="4"/>
  <c r="C10" i="6"/>
  <c r="C68" i="9"/>
  <c r="L68" i="9"/>
  <c r="M68" i="9" s="1"/>
  <c r="D68" i="9"/>
  <c r="I68" i="9"/>
  <c r="F68" i="9"/>
  <c r="E68" i="9"/>
  <c r="K50" i="4"/>
  <c r="M51" i="4"/>
  <c r="K40" i="9"/>
  <c r="L41" i="9"/>
  <c r="L43" i="9"/>
  <c r="L46" i="9" s="1"/>
  <c r="K45" i="9"/>
  <c r="B43" i="9" s="1"/>
  <c r="K36" i="4"/>
  <c r="M13" i="4"/>
  <c r="K12" i="4"/>
  <c r="F74" i="9"/>
  <c r="C74" i="9"/>
  <c r="L74" i="9"/>
  <c r="M74" i="9" s="1"/>
  <c r="E74" i="9"/>
  <c r="D74" i="9"/>
  <c r="I74" i="9"/>
  <c r="C92" i="9"/>
  <c r="D92" i="9"/>
  <c r="F92" i="9"/>
  <c r="E92" i="9"/>
  <c r="I92" i="9"/>
  <c r="L92" i="9"/>
  <c r="F66" i="9"/>
  <c r="C11" i="6"/>
  <c r="I124" i="9"/>
  <c r="L124" i="9"/>
  <c r="C124" i="9"/>
  <c r="F94" i="9"/>
  <c r="E94" i="9"/>
  <c r="C94" i="9"/>
  <c r="L94" i="9"/>
  <c r="I94" i="9"/>
  <c r="D94" i="9"/>
  <c r="I84" i="9"/>
  <c r="C84" i="9"/>
  <c r="D84" i="9"/>
  <c r="E84" i="9"/>
  <c r="F84" i="9"/>
  <c r="L84" i="9"/>
  <c r="M84" i="9" s="1"/>
  <c r="I123" i="9"/>
  <c r="L123" i="9"/>
  <c r="M123" i="9" s="1"/>
  <c r="F123" i="9"/>
  <c r="E123" i="9"/>
  <c r="C123" i="9"/>
  <c r="D123" i="9"/>
  <c r="M69" i="4" l="1"/>
  <c r="I117" i="9"/>
  <c r="D124" i="9"/>
  <c r="I59" i="9"/>
  <c r="I65" i="9"/>
  <c r="I76" i="9"/>
  <c r="C115" i="9"/>
  <c r="E95" i="9"/>
  <c r="C59" i="9"/>
  <c r="C87" i="9"/>
  <c r="C76" i="9"/>
  <c r="F117" i="9"/>
  <c r="I95" i="9"/>
  <c r="E124" i="9"/>
  <c r="E87" i="9"/>
  <c r="F76" i="9"/>
  <c r="E115" i="9"/>
  <c r="C117" i="9"/>
  <c r="K62" i="4"/>
  <c r="K4" i="4"/>
  <c r="J4" i="4" s="1"/>
  <c r="F56" i="9" s="1"/>
  <c r="K18" i="4"/>
  <c r="D76" i="9"/>
  <c r="J76" i="9" s="1"/>
  <c r="D117" i="9"/>
  <c r="J117" i="9" s="1"/>
  <c r="L117" i="9"/>
  <c r="M117" i="9" s="1"/>
  <c r="L102" i="9"/>
  <c r="I101" i="9"/>
  <c r="F101" i="9"/>
  <c r="D56" i="9"/>
  <c r="E56" i="9" s="1"/>
  <c r="F62" i="9"/>
  <c r="I5" i="4"/>
  <c r="I2" i="4"/>
  <c r="D54" i="9" s="1"/>
  <c r="M91" i="4"/>
  <c r="M127" i="9"/>
  <c r="M116" i="9"/>
  <c r="E71" i="9"/>
  <c r="D71" i="9"/>
  <c r="C71" i="9"/>
  <c r="F71" i="9"/>
  <c r="E114" i="9"/>
  <c r="M55" i="4"/>
  <c r="M77" i="4"/>
  <c r="I78" i="9"/>
  <c r="L98" i="9"/>
  <c r="M98" i="9" s="1"/>
  <c r="D98" i="9"/>
  <c r="F73" i="9"/>
  <c r="D114" i="9"/>
  <c r="J114" i="9" s="1"/>
  <c r="J101" i="9"/>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J66" i="9" s="1"/>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71" i="9"/>
  <c r="J115" i="9"/>
  <c r="C15" i="6"/>
  <c r="J92" i="9"/>
  <c r="J95" i="9"/>
  <c r="J74" i="9"/>
  <c r="J59" i="9"/>
  <c r="J87" i="9"/>
  <c r="J85" i="9"/>
  <c r="J98" i="9"/>
  <c r="B38" i="9"/>
  <c r="I39" i="9"/>
  <c r="H39" i="9"/>
  <c r="H40" i="9"/>
  <c r="J63" i="9"/>
  <c r="J65" i="9"/>
  <c r="J96" i="9"/>
  <c r="R41" i="9"/>
  <c r="T41" i="9"/>
  <c r="L42" i="9"/>
  <c r="C40" i="9" s="1"/>
  <c r="L11" i="9"/>
  <c r="P41" i="9"/>
  <c r="N41" i="9"/>
  <c r="J84" i="9"/>
  <c r="J94" i="9"/>
  <c r="J124" i="9"/>
  <c r="J55" i="9"/>
  <c r="J103" i="9"/>
  <c r="J40" i="9"/>
  <c r="H44" i="9"/>
  <c r="H45" i="9"/>
  <c r="I44" i="9"/>
  <c r="R46" i="9"/>
  <c r="L47" i="9"/>
  <c r="C45" i="9" s="1"/>
  <c r="N46" i="9"/>
  <c r="T46" i="9"/>
  <c r="L13" i="9"/>
  <c r="P46" i="9"/>
  <c r="J60" i="9"/>
  <c r="J69" i="9"/>
  <c r="J56" i="9" l="1"/>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G118" i="9"/>
  <c r="J130"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rgb="FF000000"/>
            <rFont val="Tahoma"/>
            <family val="2"/>
            <charset val="238"/>
          </rPr>
          <t>Interné číslo účtovného dokladu</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r>
          <rPr>
            <sz val="8"/>
            <color rgb="FF000000"/>
            <rFont val="Tahoma"/>
            <family val="2"/>
            <charset val="238"/>
          </rPr>
          <t xml:space="preserve">
</t>
        </r>
      </text>
    </comment>
    <comment ref="C104" authorId="0" shapeId="0" xr:uid="{24509A57-B40A-43AA-8EB0-46F9A6726A23}">
      <text>
        <r>
          <rPr>
            <b/>
            <sz val="8"/>
            <color rgb="FF000000"/>
            <rFont val="Tahoma"/>
            <family val="2"/>
            <charset val="238"/>
          </rPr>
          <t xml:space="preserve">Číslo originálneho (externého) účtovného dokladu
</t>
        </r>
        <r>
          <rPr>
            <b/>
            <sz val="8"/>
            <color rgb="FF000000"/>
            <rFont val="Tahoma"/>
            <family val="2"/>
            <charset val="238"/>
          </rPr>
          <t xml:space="preserve">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t>
        </r>
        <r>
          <rPr>
            <sz val="8"/>
            <color rgb="FF000000"/>
            <rFont val="Tahoma"/>
            <family val="2"/>
            <charset val="238"/>
          </rPr>
          <t xml:space="preserve">
</t>
        </r>
        <r>
          <rPr>
            <sz val="8"/>
            <color rgb="FF000000"/>
            <rFont val="Tahoma"/>
            <family val="2"/>
            <charset val="238"/>
          </rPr>
          <t xml:space="preserve">POZOR:
</t>
        </r>
        <r>
          <rPr>
            <sz val="8"/>
            <color rgb="FF000000"/>
            <rFont val="Tahoma"/>
            <family val="2"/>
            <charset val="238"/>
          </rPr>
          <t xml:space="preserve">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rgb="FF000000"/>
            <rFont val="Tahoma"/>
            <family val="2"/>
            <charset val="238"/>
          </rPr>
          <t xml:space="preserve">Popis úhrady
</t>
        </r>
        <r>
          <rPr>
            <b/>
            <sz val="8"/>
            <color rgb="FF000000"/>
            <rFont val="Tahoma"/>
            <family val="2"/>
            <charset val="238"/>
          </rPr>
          <t xml:space="preserve">
</t>
        </r>
        <r>
          <rPr>
            <sz val="8"/>
            <color rgb="FF000000"/>
            <rFont val="Tahoma"/>
            <family val="2"/>
            <charset val="238"/>
          </rPr>
          <t xml:space="preserve">Základom je vybrať si tú správnu z ponúkaných možností.
</t>
        </r>
        <r>
          <rPr>
            <sz val="8"/>
            <color rgb="FF000000"/>
            <rFont val="Tahoma"/>
            <family val="2"/>
            <charset val="238"/>
          </rPr>
          <t xml:space="preserve">
</t>
        </r>
        <r>
          <rPr>
            <sz val="8"/>
            <color rgb="FF000000"/>
            <rFont val="Tahoma"/>
            <family val="2"/>
            <charset val="238"/>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sz val="8"/>
            <color rgb="FF000000"/>
            <rFont val="Tahoma"/>
            <family val="2"/>
            <charset val="238"/>
          </rPr>
          <t xml:space="preserve">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r>
        <r>
          <rPr>
            <sz val="8"/>
            <color rgb="FF000000"/>
            <rFont val="Tahoma"/>
            <family val="2"/>
            <charset val="238"/>
          </rPr>
          <t xml:space="preserve">V prípade, ak je vo faktúre uvedené, že dodávateľ fakturuje podľa zmluvy, v popise úhrady nestačí uviesť "v zmysle zmluvy č. xxx", ale treba uviesť presný a jednoznačný popis, čo sa nakúpilo/uhradilo.
</t>
        </r>
        <r>
          <rPr>
            <sz val="8"/>
            <color rgb="FF000000"/>
            <rFont val="Tahoma"/>
            <family val="2"/>
            <charset val="238"/>
          </rPr>
          <t xml:space="preserve">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t>
        </r>
        <r>
          <rPr>
            <sz val="8"/>
            <color rgb="FF000000"/>
            <rFont val="Tahoma"/>
            <family val="2"/>
            <charset val="238"/>
          </rPr>
          <t xml:space="preserve">
</t>
        </r>
        <r>
          <rPr>
            <sz val="8"/>
            <color rgb="FF000000"/>
            <rFont val="Tahoma"/>
            <family val="2"/>
            <charset val="238"/>
          </rPr>
          <t xml:space="preserve">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V prípade nákupu PHM do služobného vozidla prijímateľa finančných prostriedkov je potrebné vybrať zo zoznamu položku "Služobné motorové vozidlo" a vypísať konkrétne údaje podľa vzoru.
</t>
        </r>
        <r>
          <rPr>
            <sz val="8"/>
            <color rgb="FF000000"/>
            <rFont val="Tahoma"/>
            <family val="2"/>
            <charset val="238"/>
          </rPr>
          <t xml:space="preserve">V prípade pracovnej cesty (majstrovstvá sveta, sústredenie, kongres, zasadnutie komisie a pod.) je potrebné vybrať zo zoznamu položku "Pracovná cesta" a vypísať konkrétne údaje podľa vzoru.
</t>
        </r>
        <r>
          <rPr>
            <sz val="8"/>
            <color rgb="FF000000"/>
            <rFont val="Tahoma"/>
            <family val="2"/>
            <charset val="238"/>
          </rPr>
          <t xml:space="preserve">V prípade vyplácania miezd a dohôd je potrebné vybrať zo zoznamu položku "hrubá mzda vyplatená pracovníkovi". Pri hrubých mzdách uvádzať dátum úhrady 31.12.2025.
</t>
        </r>
        <r>
          <rPr>
            <sz val="8"/>
            <color rgb="FF000000"/>
            <rFont val="Tahoma"/>
            <family val="2"/>
            <charset val="238"/>
          </rPr>
          <t xml:space="preserve">V prípade miezd vyplácaných pracovníkom na podujatí je potrebné vybrať zo zoznamu položku "Podujatie" a vypísať konkrétne údaje podľa vzoru.
</t>
        </r>
        <r>
          <rPr>
            <sz val="8"/>
            <color rgb="FF000000"/>
            <rFont val="Tahoma"/>
            <family val="2"/>
            <charset val="238"/>
          </rPr>
          <t xml:space="preserve">V prípade uzatvorených dohôd o prácach vykonávaných mimo pracovného pomeru je potrebné uviesť aj dohodnutú pracovnú úlohu, napr. upratovacie práce, vedenie účtovníctva a pod.
</t>
        </r>
        <r>
          <rPr>
            <sz val="8"/>
            <color rgb="FF000000"/>
            <rFont val="Tahoma"/>
            <family val="2"/>
            <charset val="238"/>
          </rPr>
          <t xml:space="preserve">V prípade refundácie (napr. výdavkov  klubu) treba uzatvoriť zmluvu o refundácii (s daným klubom) a rozpísať použitie na konkrétne položky.
</t>
        </r>
        <r>
          <rPr>
            <sz val="8"/>
            <color rgb="FF000000"/>
            <rFont val="Tahoma"/>
            <family val="2"/>
            <charset val="238"/>
          </rPr>
          <t xml:space="preserve">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<sst xmlns="http://schemas.openxmlformats.org/spreadsheetml/2006/main" count="2748" uniqueCount="1545">
  <si>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</si>
  <si>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</si>
  <si>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</si>
  <si>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</si>
  <si>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</si>
  <si>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</si>
  <si>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</si>
  <si>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</si>
  <si>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</si>
  <si>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</si>
  <si>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</si>
  <si>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</si>
  <si>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</si>
  <si>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</si>
  <si>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</si>
  <si>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</si>
  <si>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</si>
  <si>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</si>
  <si>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</si>
  <si>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</si>
  <si>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</si>
  <si>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</si>
  <si>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</si>
  <si>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</si>
  <si>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</si>
  <si>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</si>
  <si>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</si>
  <si>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</si>
  <si>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</si>
  <si>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</si>
  <si>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</si>
  <si>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</si>
  <si>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</si>
  <si>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</si>
  <si>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</si>
  <si>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</si>
  <si>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</si>
  <si>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</si>
  <si>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</si>
  <si>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</si>
  <si>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</si>
  <si>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</si>
  <si>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</si>
  <si>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</si>
  <si>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</si>
  <si>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</si>
  <si>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</si>
  <si>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</si>
  <si>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</si>
  <si>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</si>
  <si>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</si>
  <si>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</si>
  <si>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</si>
  <si>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</si>
  <si>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</si>
  <si>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</si>
  <si>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</si>
  <si>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</si>
  <si>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</si>
  <si>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</si>
  <si>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</si>
  <si>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</si>
  <si>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</si>
  <si>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</si>
  <si>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</si>
  <si>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</si>
  <si>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</si>
  <si>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</si>
  <si>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</si>
  <si>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</si>
  <si>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</si>
  <si>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</si>
  <si>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</si>
  <si>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</si>
  <si>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</si>
  <si>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</si>
  <si>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</si>
  <si>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</si>
  <si>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</si>
  <si>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</si>
  <si>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</si>
  <si>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</si>
  <si>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</si>
  <si>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</si>
  <si>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</si>
  <si>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</si>
  <si>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</si>
  <si>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</si>
  <si>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</si>
  <si>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</si>
  <si>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</si>
  <si>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</si>
  <si>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</si>
  <si>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</si>
  <si>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</si>
  <si>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</si>
  <si>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</si>
  <si>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</si>
  <si>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</si>
  <si>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</si>
  <si>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</si>
  <si>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</si>
  <si>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</si>
  <si>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</si>
  <si>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</si>
  <si>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</si>
  <si>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</si>
  <si>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</si>
  <si>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</si>
  <si>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</si>
  <si>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</si>
  <si>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</si>
  <si>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</si>
  <si>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</si>
  <si>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</si>
  <si>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</si>
  <si>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</si>
  <si>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</si>
  <si>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</si>
  <si>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</si>
  <si>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</si>
  <si>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</si>
  <si>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</si>
  <si>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</si>
  <si>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</si>
  <si>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</si>
  <si>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</si>
  <si>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</si>
  <si>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</si>
  <si>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</si>
  <si>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</si>
  <si>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</si>
  <si>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</si>
  <si>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</si>
  <si>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</si>
  <si>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</si>
  <si>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</si>
  <si>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</si>
  <si>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</si>
  <si>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</si>
  <si>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</si>
  <si>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</si>
  <si>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</si>
  <si>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</si>
  <si>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</si>
  <si>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</si>
  <si>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</si>
  <si>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</si>
  <si>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</si>
  <si>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</si>
  <si>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</si>
  <si>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</si>
  <si>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</si>
  <si>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</si>
  <si>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</si>
  <si>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</si>
  <si>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</si>
  <si>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</si>
  <si>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</si>
  <si>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</si>
  <si>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</si>
  <si>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</si>
  <si>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</si>
  <si>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</si>
  <si>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</si>
  <si>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</si>
  <si>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</si>
  <si>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</si>
  <si>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</si>
  <si>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</si>
  <si>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</si>
  <si>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</si>
  <si>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</si>
  <si>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</si>
  <si>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</si>
  <si>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</si>
  <si>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</si>
  <si>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</si>
  <si>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</si>
  <si>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</si>
  <si>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</si>
  <si>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</si>
  <si>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</si>
  <si>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</si>
  <si>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</si>
  <si>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</si>
  <si>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</si>
  <si>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</si>
  <si>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</si>
  <si>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</si>
  <si>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</si>
  <si>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</si>
  <si>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</si>
  <si>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</si>
  <si>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</si>
  <si>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</si>
  <si>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</si>
  <si>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</si>
  <si>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</si>
  <si>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</si>
  <si>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</si>
  <si>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</si>
  <si>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</si>
  <si>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</si>
  <si>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</si>
  <si>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</si>
  <si>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</si>
  <si>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</si>
  <si>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</si>
  <si>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</si>
  <si>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</si>
  <si>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</si>
  <si>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</si>
  <si>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</si>
  <si>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</si>
  <si>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</si>
  <si>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</si>
  <si>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</si>
  <si>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</si>
  <si>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</si>
  <si>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</si>
  <si>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</si>
  <si>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</si>
  <si>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</si>
  <si>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</si>
  <si>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</si>
  <si>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</si>
  <si>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</si>
  <si>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</si>
  <si>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</si>
  <si>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</si>
  <si>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</si>
  <si>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</si>
  <si>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</si>
  <si>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</si>
  <si>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</si>
  <si>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</si>
  <si>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</si>
  <si>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</si>
  <si>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</si>
  <si>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</si>
  <si>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</si>
  <si>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</si>
  <si>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</si>
  <si>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</si>
  <si>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</si>
  <si>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</si>
  <si>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</si>
  <si>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</si>
  <si>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</si>
  <si>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</si>
  <si>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</si>
  <si>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</si>
  <si>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</si>
  <si>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</si>
  <si>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</si>
  <si>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</si>
  <si>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</si>
  <si>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</si>
  <si>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</si>
  <si>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</si>
  <si>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</si>
  <si>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</si>
  <si>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</si>
  <si>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</si>
  <si>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</si>
  <si>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</si>
  <si>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</si>
  <si>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</si>
  <si>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</si>
  <si>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</si>
  <si>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</si>
  <si>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</si>
  <si>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</si>
  <si>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</si>
  <si>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</si>
  <si>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</si>
  <si>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</si>
  <si>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</si>
  <si>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</si>
  <si>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</si>
  <si>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</si>
  <si>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</si>
  <si>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</si>
  <si>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</si>
  <si>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</si>
  <si>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</si>
  <si>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</si>
  <si>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</si>
  <si>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</si>
  <si>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</si>
  <si>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</si>
  <si>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</si>
  <si>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</si>
  <si>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</si>
  <si>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</si>
  <si>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</si>
  <si>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</si>
  <si>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</si>
  <si>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</si>
  <si>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</si>
  <si>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</si>
  <si>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</si>
  <si>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</si>
  <si>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</si>
  <si>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</si>
  <si>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</si>
  <si>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</si>
  <si>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</si>
  <si>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</si>
  <si>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</si>
  <si>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</si>
  <si>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</si>
  <si>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</si>
  <si>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</si>
  <si>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</si>
  <si>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</si>
  <si>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</si>
  <si>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</si>
  <si>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</si>
  <si>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</si>
  <si>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</si>
  <si>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</si>
  <si>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</si>
  <si>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</si>
  <si>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</si>
  <si>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</si>
  <si>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</si>
  <si>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</si>
  <si>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</si>
  <si>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</si>
  <si>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</si>
  <si>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</si>
  <si>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</si>
  <si>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</si>
  <si>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</si>
  <si>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</si>
  <si>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</si>
  <si>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</si>
  <si>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</si>
  <si>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</si>
  <si>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</si>
  <si>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</si>
  <si>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</si>
  <si>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</si>
  <si>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</si>
  <si>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</si>
  <si>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</si>
  <si>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</si>
  <si>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</si>
  <si>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</si>
  <si>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</si>
  <si>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</si>
  <si>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</si>
  <si>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</si>
  <si>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</si>
  <si>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</si>
  <si>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</si>
  <si>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</si>
  <si>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</si>
  <si>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</si>
  <si>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</si>
  <si>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</si>
  <si>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</si>
  <si>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</si>
  <si>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</si>
  <si>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</si>
  <si>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</si>
  <si>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</si>
  <si>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</si>
  <si>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</si>
  <si>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</si>
  <si>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</si>
  <si>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</si>
  <si>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</si>
  <si>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</si>
  <si>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</si>
  <si>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</si>
  <si>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</si>
  <si>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</si>
  <si>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</si>
  <si>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</si>
  <si>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</si>
  <si>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</si>
  <si>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</si>
  <si>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</si>
  <si>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</si>
  <si>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</si>
  <si>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</si>
  <si>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</si>
  <si>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</si>
  <si>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</si>
  <si>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</si>
  <si>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</si>
  <si>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</si>
  <si>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</si>
  <si>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</si>
  <si>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</si>
  <si>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</si>
  <si>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</si>
  <si>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</si>
  <si>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</si>
  <si>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</si>
  <si>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</si>
  <si>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</si>
  <si>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</si>
  <si>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</si>
  <si>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</si>
  <si>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</si>
  <si>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</si>
  <si>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</si>
  <si>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</si>
  <si>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</si>
  <si>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</si>
  <si>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</si>
  <si>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</si>
  <si>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</si>
  <si>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</si>
  <si>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</si>
  <si>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</si>
  <si>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</si>
  <si>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</si>
  <si>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</si>
  <si>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</si>
  <si>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</si>
  <si>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</si>
  <si>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</si>
  <si>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</si>
  <si>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</si>
  <si>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</si>
  <si>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</si>
  <si>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</si>
  <si>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</si>
  <si>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</si>
  <si>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</si>
  <si>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</si>
  <si>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</si>
  <si>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</si>
  <si>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</si>
  <si>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</si>
  <si>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</si>
  <si>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</si>
  <si>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</si>
  <si>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</si>
  <si>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</si>
  <si>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</si>
  <si>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</si>
  <si>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</si>
  <si>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</si>
  <si>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</si>
  <si>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</si>
  <si>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</si>
  <si>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</si>
  <si>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</si>
  <si>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</si>
  <si>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</si>
  <si>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</si>
  <si>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</si>
  <si>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</si>
  <si>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</si>
  <si>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</si>
  <si>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</si>
  <si>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</si>
  <si>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</si>
  <si>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</si>
  <si>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</si>
  <si>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</si>
  <si>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</si>
  <si>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</si>
  <si>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</si>
  <si>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</si>
  <si>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</si>
  <si>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</si>
  <si>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</si>
  <si>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</si>
  <si>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</si>
  <si>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</si>
  <si>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</si>
  <si>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</si>
  <si>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</si>
  <si>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</si>
  <si>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</si>
  <si>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</si>
  <si>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</si>
  <si>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</si>
  <si>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</si>
  <si>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</si>
  <si>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</si>
  <si>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</si>
  <si>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</si>
  <si>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</si>
  <si>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</si>
  <si>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</si>
  <si>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</si>
  <si>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</si>
  <si>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</si>
  <si>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</si>
  <si>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</si>
  <si>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</si>
  <si>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</si>
  <si>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</si>
  <si>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</si>
  <si>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</si>
  <si>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</si>
  <si>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</si>
  <si>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</si>
  <si>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</si>
  <si>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</si>
  <si>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</si>
  <si>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</si>
  <si>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</si>
  <si>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</si>
  <si>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</si>
  <si>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</si>
  <si>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</si>
  <si>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</si>
  <si>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</si>
  <si>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</si>
  <si>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</si>
  <si>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</si>
  <si>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</si>
  <si>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</si>
  <si>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</si>
  <si>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</si>
  <si>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</si>
  <si>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</si>
  <si>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</si>
  <si>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</si>
  <si>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</si>
  <si>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</si>
  <si>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</si>
  <si>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</si>
  <si>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</si>
  <si>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</si>
  <si>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</si>
  <si>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</si>
  <si>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</si>
  <si>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</si>
  <si>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</si>
  <si>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</si>
  <si>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</si>
  <si>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</si>
  <si>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</si>
  <si>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</si>
  <si>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</si>
  <si>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</si>
  <si>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</si>
  <si>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</si>
  <si>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</si>
  <si>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</si>
  <si>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</si>
  <si>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</si>
  <si>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</si>
  <si>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</si>
  <si>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</si>
  <si>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</si>
  <si>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</si>
  <si>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</si>
  <si>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</si>
  <si>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</si>
  <si>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</si>
  <si>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</si>
  <si>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</si>
  <si>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</si>
  <si>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</si>
  <si>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</si>
  <si>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</si>
  <si>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</si>
  <si>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</si>
  <si>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</si>
  <si>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</si>
  <si>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</si>
  <si>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</si>
  <si>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</si>
  <si>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</si>
  <si>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</si>
  <si>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</si>
  <si>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</si>
  <si>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</si>
  <si>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</si>
  <si>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</si>
  <si>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</si>
  <si>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</si>
  <si>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</si>
  <si>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</si>
  <si>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</si>
  <si>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</si>
  <si>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</si>
  <si>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</si>
  <si>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</si>
  <si>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</si>
  <si>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</si>
  <si>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</si>
  <si>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</si>
  <si>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</si>
  <si>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</si>
  <si>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</si>
  <si>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</si>
  <si>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</si>
  <si>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</si>
  <si>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</si>
  <si>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</si>
  <si>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</si>
  <si>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</si>
  <si>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</si>
  <si>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</si>
  <si>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</si>
  <si>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</si>
  <si>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</si>
  <si>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</si>
  <si>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</si>
  <si>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</si>
  <si>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</si>
  <si>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</si>
  <si>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</si>
  <si>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</si>
  <si>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</si>
  <si>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</si>
  <si>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</si>
  <si>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</si>
  <si>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</si>
  <si>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</si>
  <si>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</si>
  <si>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</si>
  <si>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</si>
  <si>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</si>
  <si>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</si>
  <si>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</si>
  <si>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</si>
  <si>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</si>
  <si>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</si>
  <si>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</si>
  <si>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</si>
  <si>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</si>
  <si>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</si>
  <si>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</si>
  <si>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</si>
  <si>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</si>
  <si>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</si>
  <si>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</si>
  <si>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</si>
  <si>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</si>
  <si>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</si>
  <si>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</si>
  <si>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</si>
  <si>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</si>
  <si>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</si>
  <si>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</si>
  <si>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</si>
  <si>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</si>
  <si>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</si>
  <si>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</si>
  <si>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</si>
  <si>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</si>
  <si>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</si>
  <si>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</si>
  <si>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</si>
  <si>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</si>
  <si>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</si>
  <si>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</si>
  <si>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</si>
  <si>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</si>
  <si>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</si>
  <si>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</si>
  <si>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</si>
  <si>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</si>
  <si>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</si>
  <si>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</si>
  <si>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</si>
  <si>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</si>
  <si>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</si>
  <si>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</si>
  <si>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</si>
  <si>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</si>
  <si>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</si>
  <si>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</si>
  <si>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</si>
  <si>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</si>
  <si>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</si>
  <si>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</si>
  <si>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</si>
  <si>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</si>
  <si>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</si>
  <si>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</si>
  <si>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</si>
  <si>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</si>
  <si>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</si>
  <si>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</si>
  <si>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</si>
  <si>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</si>
  <si>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</si>
  <si>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</si>
  <si>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</si>
  <si>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</si>
  <si>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</si>
  <si>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</si>
  <si>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</si>
  <si>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</si>
  <si>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</si>
  <si>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</si>
  <si>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</si>
  <si>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</si>
  <si>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</si>
  <si>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</si>
  <si>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</si>
  <si>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</si>
  <si>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</si>
  <si>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</si>
  <si>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</si>
  <si>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</si>
  <si>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</si>
  <si>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</si>
  <si>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</si>
  <si>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</si>
  <si>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</si>
  <si>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</si>
  <si>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</si>
  <si>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</si>
  <si>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</si>
  <si>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</si>
  <si>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</si>
  <si>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</si>
  <si>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</si>
  <si>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</si>
  <si>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</si>
  <si>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</si>
  <si>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</si>
  <si>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</si>
  <si>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</si>
  <si>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</si>
  <si>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</si>
  <si>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</si>
  <si>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</si>
  <si>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</si>
  <si>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</si>
  <si>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</si>
  <si>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</si>
  <si>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</si>
  <si>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</si>
  <si>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</si>
  <si>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</si>
  <si>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</si>
  <si>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</si>
  <si>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</si>
  <si>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</si>
  <si>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</si>
  <si>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</si>
  <si>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</si>
  <si>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</si>
  <si>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</si>
  <si>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</si>
  <si>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</si>
  <si>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</si>
  <si>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</si>
  <si>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</si>
  <si>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</si>
  <si>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</si>
  <si>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</si>
  <si>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</si>
  <si>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</si>
  <si>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</si>
  <si>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</si>
  <si>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</si>
  <si>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</si>
  <si>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</si>
  <si>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</si>
  <si>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</si>
  <si>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</si>
  <si>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</si>
  <si>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</si>
  <si>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</si>
  <si>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</si>
  <si>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</si>
  <si>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</si>
  <si>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</si>
  <si>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</si>
  <si>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</si>
  <si>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</si>
  <si>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</si>
  <si>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</si>
  <si>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</si>
  <si>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</si>
  <si>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</si>
  <si>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</si>
  <si>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</si>
  <si>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</si>
  <si>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</si>
  <si>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</si>
  <si>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</si>
  <si>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</si>
  <si>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</si>
  <si>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</si>
  <si>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</si>
  <si>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</si>
  <si>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</si>
  <si>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</si>
  <si>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</si>
  <si>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</si>
  <si>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</si>
  <si>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</si>
  <si>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</si>
  <si>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</si>
  <si>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</si>
  <si>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</si>
  <si>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</si>
  <si>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</si>
  <si>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</si>
  <si>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</si>
  <si>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</si>
  <si>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</si>
  <si>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</si>
  <si>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</si>
  <si>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</si>
  <si>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</si>
  <si>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</si>
  <si>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</si>
  <si>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</si>
  <si>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</si>
  <si>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</si>
  <si>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</si>
  <si>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</si>
  <si>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</si>
  <si>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</si>
  <si>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</si>
  <si>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</si>
  <si>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</si>
  <si>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</si>
  <si>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</si>
  <si>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</si>
  <si>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</si>
  <si>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</si>
  <si>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</si>
  <si>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</si>
  <si>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</si>
  <si>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</si>
  <si>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</si>
  <si>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</si>
  <si>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</si>
  <si>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</si>
  <si>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</si>
  <si>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</si>
  <si>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</si>
  <si>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</si>
  <si>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</si>
  <si>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</si>
  <si>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</si>
  <si>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</si>
  <si>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</si>
  <si>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</si>
  <si>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</si>
  <si>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</si>
  <si>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</si>
  <si>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</si>
  <si>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</si>
  <si>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</si>
  <si>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</si>
  <si>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</si>
  <si>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</si>
  <si>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</si>
  <si>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</si>
  <si>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</si>
  <si>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</si>
  <si>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</si>
  <si>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</si>
  <si>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</si>
  <si>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</si>
  <si>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</si>
  <si>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</si>
  <si>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</si>
  <si>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</si>
  <si>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</si>
  <si>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</si>
  <si>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</si>
  <si>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</si>
  <si>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</si>
  <si>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</si>
  <si>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</si>
  <si>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</si>
  <si>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</si>
  <si>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</si>
  <si>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</si>
  <si>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</si>
  <si>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</si>
  <si>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</si>
  <si>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</si>
  <si>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</si>
  <si>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</si>
  <si>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</si>
  <si>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</si>
  <si>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</si>
  <si>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</si>
  <si>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</si>
  <si>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</si>
  <si>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</si>
  <si>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</si>
  <si>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</si>
  <si>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</si>
  <si>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</si>
  <si>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</si>
  <si>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</si>
  <si>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</si>
  <si>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</si>
  <si>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</si>
  <si>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</si>
  <si>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</si>
  <si>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</si>
  <si>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</si>
  <si>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</si>
  <si>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</si>
  <si>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</si>
  <si>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</si>
  <si>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</si>
  <si>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</si>
  <si>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</si>
  <si>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</si>
  <si>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</si>
  <si>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</si>
  <si>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</si>
  <si>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</si>
  <si>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</si>
  <si>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</si>
  <si>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</si>
  <si>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</si>
  <si>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</si>
  <si>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</si>
  <si>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</si>
  <si>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</si>
  <si>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</si>
  <si>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</si>
  <si>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</si>
  <si>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</si>
  <si>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</si>
  <si>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</si>
  <si>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</si>
  <si>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</si>
  <si>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</si>
  <si>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</si>
  <si>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</si>
  <si>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</si>
  <si>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</si>
  <si>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</si>
  <si>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</si>
  <si>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</si>
  <si>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</si>
  <si>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</si>
  <si>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</si>
  <si>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</si>
  <si>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</si>
  <si>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</si>
  <si>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</si>
  <si>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</si>
  <si>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</si>
  <si>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</si>
  <si>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</si>
  <si>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</si>
  <si>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</si>
  <si>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</si>
  <si>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</si>
  <si>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</si>
  <si>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</si>
  <si>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</si>
  <si>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</si>
  <si>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</si>
  <si>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</si>
  <si>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</si>
  <si>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</si>
  <si>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</si>
  <si>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</si>
  <si>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</si>
  <si>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</si>
  <si>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</si>
  <si>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</si>
  <si>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</si>
  <si>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</si>
  <si>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</si>
  <si>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</si>
  <si>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</si>
  <si>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</si>
  <si>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</si>
  <si>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</si>
  <si>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</si>
  <si>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</si>
  <si>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</si>
  <si>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</si>
  <si>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</si>
  <si>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</si>
  <si>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</si>
  <si>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</si>
  <si>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</si>
  <si>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</si>
  <si>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</si>
  <si>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</si>
  <si>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</si>
  <si>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</si>
  <si>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</si>
  <si>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</si>
  <si>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</si>
  <si>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</si>
  <si>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</si>
  <si>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</si>
  <si>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</si>
  <si>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</si>
  <si>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</si>
  <si>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</si>
  <si>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</si>
  <si>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</si>
  <si>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</si>
  <si>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</si>
  <si>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</si>
  <si>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</si>
  <si>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</si>
  <si>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</si>
  <si>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</si>
  <si>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</si>
  <si>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</si>
  <si>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</si>
  <si>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</si>
  <si>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</si>
  <si>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</si>
  <si>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</si>
  <si>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</si>
  <si>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</si>
  <si>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</si>
  <si>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</si>
  <si>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</si>
  <si>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</si>
  <si>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</si>
  <si>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</si>
  <si>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</si>
  <si>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</si>
  <si>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</si>
  <si>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</si>
  <si>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</si>
  <si>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</si>
  <si>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</si>
  <si>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</si>
  <si>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</si>
  <si>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</si>
  <si>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</si>
  <si>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</si>
  <si>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</si>
  <si>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</si>
  <si>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</si>
  <si>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</si>
  <si>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</si>
  <si>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</si>
  <si>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</si>
  <si>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</si>
  <si>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</si>
  <si>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</si>
  <si>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</si>
  <si>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</si>
  <si>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</si>
  <si>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</si>
  <si>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</si>
  <si>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</si>
  <si>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</si>
  <si>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</si>
  <si>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</si>
  <si>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</si>
  <si>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</si>
  <si>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</si>
  <si>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</si>
  <si>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</si>
  <si>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</si>
  <si>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</si>
  <si>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</si>
  <si>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</si>
  <si>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</si>
  <si>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</si>
  <si>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</si>
  <si>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</si>
  <si>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</si>
  <si>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</si>
  <si>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</si>
  <si>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</si>
  <si>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</si>
  <si>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</si>
  <si>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</si>
  <si>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</si>
  <si>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</si>
  <si>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</si>
  <si>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</si>
  <si>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</si>
  <si>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</si>
  <si>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</si>
  <si>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</si>
  <si>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</si>
  <si>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</si>
  <si>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</si>
  <si>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</si>
  <si>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</si>
  <si>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</si>
  <si>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</si>
  <si>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</si>
  <si>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</si>
  <si>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</si>
  <si>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</si>
  <si>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</si>
  <si>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</si>
  <si>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</si>
  <si>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</si>
  <si>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</si>
  <si>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</si>
  <si>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</si>
  <si>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</si>
  <si>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</si>
  <si>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</si>
  <si>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</si>
  <si>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</si>
  <si>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</si>
  <si>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</si>
  <si>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</si>
  <si>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</si>
  <si>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</si>
  <si>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</si>
  <si>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</si>
  <si>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</si>
  <si>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</si>
  <si>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</si>
  <si>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</si>
  <si>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</si>
  <si>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</si>
  <si>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</si>
  <si>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</si>
  <si>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</si>
  <si>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</si>
  <si>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</si>
  <si>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</si>
  <si>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</si>
  <si>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</si>
  <si>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</si>
  <si>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</si>
  <si>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</si>
  <si>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</si>
  <si>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</si>
  <si>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</si>
  <si>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</si>
  <si>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</si>
  <si>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</si>
  <si>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</si>
  <si>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</si>
  <si>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</si>
  <si>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</si>
  <si>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</si>
  <si>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</si>
  <si>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</si>
  <si>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</si>
  <si>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</si>
  <si>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</si>
  <si>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</si>
  <si>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</si>
  <si>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</si>
  <si>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</si>
  <si>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</si>
  <si>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</si>
  <si>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</si>
  <si>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</si>
  <si>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</si>
  <si>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</si>
  <si>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</si>
  <si>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</si>
  <si>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</si>
  <si>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</si>
  <si>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</si>
  <si>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</si>
  <si>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</si>
  <si>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</si>
  <si>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</si>
  <si>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</si>
  <si>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</si>
  <si>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</si>
  <si>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</si>
  <si>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</si>
  <si>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</si>
  <si>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</si>
  <si>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</si>
  <si>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</si>
  <si>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</si>
  <si>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</si>
  <si>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</si>
  <si>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</si>
  <si>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</si>
  <si>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</si>
  <si>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</si>
  <si>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</si>
  <si>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</si>
  <si>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</si>
  <si>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</si>
  <si>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</si>
  <si>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</si>
  <si>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</si>
  <si>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</si>
  <si>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</si>
  <si>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</si>
  <si>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</si>
  <si>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</si>
  <si>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</si>
  <si>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</si>
  <si>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</si>
  <si>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</si>
  <si>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</si>
  <si>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</si>
  <si>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</si>
  <si>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</si>
  <si>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</si>
  <si>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</si>
  <si>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</si>
  <si>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</si>
  <si>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</si>
  <si>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</si>
  <si>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</si>
  <si>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</si>
  <si>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</si>
  <si>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</si>
  <si>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</si>
  <si>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</si>
  <si>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</si>
  <si>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</si>
  <si>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</si>
  <si>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</si>
  <si>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</si>
  <si>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</si>
  <si>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</si>
  <si>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</si>
  <si>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</si>
  <si>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</si>
  <si>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</si>
  <si>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</si>
  <si>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</si>
  <si>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</si>
  <si>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</si>
  <si>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</si>
  <si>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</si>
  <si>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</si>
  <si>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</si>
  <si>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</si>
  <si>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</si>
  <si>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</si>
  <si>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</si>
  <si>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</si>
  <si>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</si>
  <si>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</si>
  <si>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</si>
  <si>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</si>
  <si>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</si>
  <si>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</si>
  <si>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</si>
  <si>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</si>
  <si>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</si>
  <si>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</si>
  <si>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</si>
  <si>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</si>
  <si>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</si>
  <si>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</si>
  <si>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</si>
  <si>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</si>
  <si>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</si>
  <si>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</si>
  <si>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</si>
  <si>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</si>
  <si>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</si>
  <si>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</si>
  <si>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</si>
  <si>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</si>
  <si>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</si>
  <si>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</si>
  <si>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</si>
  <si>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</si>
  <si>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</si>
  <si>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</si>
  <si>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</si>
  <si>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</si>
  <si>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</si>
  <si>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</si>
  <si>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</si>
  <si>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</si>
  <si>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</si>
  <si>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</si>
  <si>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</si>
  <si>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</si>
  <si>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</si>
  <si>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</si>
  <si>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</si>
  <si>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</si>
  <si>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</si>
  <si>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</si>
  <si>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</si>
  <si>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</si>
  <si>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</si>
  <si>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</si>
  <si>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</si>
  <si>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</si>
  <si>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</si>
  <si>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</si>
  <si>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</si>
  <si>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</si>
  <si>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</si>
  <si>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</si>
  <si>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</si>
  <si>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</si>
  <si>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</si>
  <si>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</si>
  <si>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</si>
  <si>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</si>
  <si>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</si>
  <si>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</si>
  <si>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</si>
  <si>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</si>
  <si>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</si>
  <si>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</si>
  <si>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</si>
  <si>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</si>
  <si>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</si>
  <si>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</si>
  <si>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</si>
  <si>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</si>
  <si>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</si>
  <si>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</si>
  <si>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</si>
  <si>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</si>
  <si>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</si>
  <si>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</si>
  <si>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</si>
  <si>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</si>
  <si>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</si>
  <si>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</si>
  <si>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</si>
  <si>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</si>
  <si>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</si>
  <si>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</si>
  <si>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</si>
  <si>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</si>
  <si>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</si>
  <si>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</si>
  <si>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</si>
  <si>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</si>
  <si>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</si>
  <si>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</si>
  <si>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</si>
  <si>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</si>
  <si>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</si>
  <si>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</si>
  <si>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</si>
  <si>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</si>
  <si>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</si>
  <si>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</si>
  <si>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</si>
  <si>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</si>
  <si>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</si>
  <si>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</si>
  <si>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</si>
  <si>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</si>
  <si>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</si>
  <si>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</si>
  <si>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</si>
  <si>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</si>
  <si>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</si>
  <si>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</si>
  <si>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</si>
  <si>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</si>
  <si>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</si>
  <si>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</si>
  <si>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</si>
  <si>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</si>
  <si>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</si>
  <si>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</si>
  <si>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</si>
  <si>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</si>
  <si>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</si>
  <si>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</si>
  <si>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</si>
  <si>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</si>
  <si>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</si>
  <si>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</si>
  <si>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</si>
  <si>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</si>
  <si>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</si>
  <si>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</si>
  <si>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</si>
  <si>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</si>
  <si>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</si>
  <si>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</si>
  <si>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</si>
  <si>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</si>
  <si>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</si>
  <si>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</si>
  <si>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</si>
  <si>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</si>
  <si>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</si>
  <si>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</si>
  <si>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</si>
  <si>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</si>
  <si>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</si>
  <si>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</si>
  <si>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</si>
  <si>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</si>
  <si>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</si>
  <si>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</si>
  <si>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</si>
  <si>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</si>
  <si>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</si>
  <si>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</si>
  <si>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</si>
  <si>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</si>
  <si>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</si>
  <si>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</si>
  <si>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</si>
  <si>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</si>
  <si>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</si>
  <si>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</si>
  <si>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</si>
  <si>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</si>
  <si>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</si>
  <si>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</si>
  <si>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</si>
  <si>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</si>
  <si>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</si>
  <si>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</si>
  <si>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</si>
  <si>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</si>
  <si>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</si>
  <si>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</si>
  <si>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</si>
  <si>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</si>
  <si>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</si>
  <si>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</si>
  <si>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</si>
  <si>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</si>
  <si>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</si>
  <si>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</si>
  <si>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</si>
  <si>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</si>
  <si>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</si>
  <si>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</si>
  <si>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</si>
  <si>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</si>
  <si>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</si>
  <si>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</si>
  <si>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</si>
  <si>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</si>
  <si>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</si>
  <si>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</si>
  <si>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</si>
  <si>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</si>
  <si>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</si>
  <si>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</si>
  <si>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</si>
  <si>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</si>
  <si>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</si>
  <si>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</si>
  <si>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</si>
  <si>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</si>
  <si>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</si>
  <si>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</si>
  <si>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</si>
  <si>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</si>
  <si>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</si>
  <si>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</si>
  <si>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</si>
  <si>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</si>
  <si>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</si>
  <si>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</si>
  <si>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</si>
  <si>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</si>
  <si>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</si>
  <si>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</si>
  <si>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</si>
  <si>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</si>
  <si>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</si>
  <si>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</si>
  <si>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</si>
  <si>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</si>
  <si>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</si>
  <si>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</si>
  <si>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</si>
  <si>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</si>
  <si>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</si>
  <si>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</si>
  <si>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</si>
  <si>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</si>
  <si>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</si>
  <si>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</si>
  <si>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</si>
  <si>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</si>
  <si>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</si>
  <si>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</si>
  <si>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</si>
  <si>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</si>
  <si>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</si>
  <si>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</si>
  <si>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</si>
  <si>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</si>
  <si>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</si>
  <si>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</si>
  <si>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</si>
  <si>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</si>
  <si>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</si>
  <si>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</si>
  <si>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</si>
  <si>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</si>
  <si>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</si>
  <si>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</si>
  <si>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</si>
  <si>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</si>
  <si>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</si>
  <si>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</si>
  <si>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</si>
  <si>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</si>
  <si>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</si>
  <si>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</si>
  <si>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</si>
  <si>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</si>
  <si>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</si>
  <si>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</si>
  <si>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</si>
  <si>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</si>
  <si>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taekwondo - bežné transfery</t>
  </si>
  <si>
    <t>Štartovné AOY 2025 - 9 športovcov</t>
  </si>
  <si>
    <t>Oesterreichischer Taekwondo Verband</t>
  </si>
  <si>
    <t>DFA2025004</t>
  </si>
  <si>
    <t>2025005</t>
  </si>
  <si>
    <t xml:space="preserve">Tpss systém </t>
  </si>
  <si>
    <t>28082566</t>
  </si>
  <si>
    <t>Sensoft Automation</t>
  </si>
  <si>
    <t>IZV3PE</t>
  </si>
  <si>
    <t>Pracovná cesta
Názov podujatia: Školenie IR
Miesto konania: Brusel, Belgícko
Termín: 10.-14.3.2025
Počet zúčastnených osôb (okrem divákov): 2 - letenky</t>
  </si>
  <si>
    <t xml:space="preserve"> 4749148U</t>
  </si>
  <si>
    <t xml:space="preserve">Ryanair </t>
  </si>
  <si>
    <t>3076417606</t>
  </si>
  <si>
    <t>Pracovná cesta
Názov podujatia: Školenie IR
Miesto konania: Brusel, Belgícko
Termín: 10.-14.3.2025
Počet zúčastnených osôb (okrem divákov): 2 - autobus</t>
  </si>
  <si>
    <t>283764680</t>
  </si>
  <si>
    <t>Flix SE</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</si>
  <si>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</si>
  <si>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</si>
  <si>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</si>
  <si>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</si>
  <si>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</si>
  <si>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</si>
  <si>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</si>
  <si>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</si>
  <si>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IDV2025014</t>
  </si>
  <si>
    <t>DFA2025011</t>
  </si>
  <si>
    <t>DFA2025015</t>
  </si>
  <si>
    <t>IDV2025016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</si>
</sst>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1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9"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1384</v>
      </c>
      <c r="C6" s="205"/>
      <c r="D6" s="205"/>
    </row>
    <row r="7" spans="1:4" s="18" customFormat="1" ht="15" customHeight="1" x14ac:dyDescent="0.15">
      <c r="A7" s="297" t="s">
        <v>4</v>
      </c>
      <c r="C7" s="205"/>
      <c r="D7" s="205"/>
    </row>
    <row r="8" spans="1:4" s="18" customFormat="1" ht="15" customHeight="1" x14ac:dyDescent="0.15">
      <c r="A8" s="269" t="s">
        <v>1385</v>
      </c>
      <c r="C8" s="205"/>
      <c r="D8" s="205"/>
    </row>
    <row r="9" spans="1:4" s="18" customFormat="1" ht="15" customHeight="1" x14ac:dyDescent="0.15">
      <c r="A9" s="269" t="s">
        <v>1386</v>
      </c>
      <c r="C9" s="205"/>
      <c r="D9" s="205"/>
    </row>
    <row r="10" spans="1:4" s="18" customFormat="1" ht="15.75" customHeight="1" x14ac:dyDescent="0.15">
      <c r="A10" s="297" t="s">
        <v>1387</v>
      </c>
      <c r="C10" s="205"/>
      <c r="D10" s="205"/>
    </row>
    <row r="11" spans="1:4" s="18" customFormat="1" ht="42.75" customHeight="1" x14ac:dyDescent="0.15">
      <c r="A11" s="297" t="s">
        <v>1388</v>
      </c>
      <c r="C11" s="205"/>
      <c r="D11" s="205"/>
    </row>
    <row r="12" spans="1:4" s="18" customFormat="1" ht="20.5" customHeight="1" x14ac:dyDescent="0.15">
      <c r="A12" s="305" t="s">
        <v>1407</v>
      </c>
      <c r="C12" s="205"/>
      <c r="D12" s="205"/>
    </row>
    <row r="13" spans="1:4" s="18" customFormat="1" ht="23.5" customHeight="1" x14ac:dyDescent="0.15">
      <c r="A13" s="310"/>
      <c r="C13" s="205"/>
      <c r="D13" s="205"/>
    </row>
    <row r="14" spans="1:4" s="18" customFormat="1" ht="18" x14ac:dyDescent="0.15">
      <c r="A14" s="311" t="s">
        <v>5</v>
      </c>
      <c r="C14" s="205"/>
      <c r="D14" s="205"/>
    </row>
    <row r="15" spans="1:4" ht="16.25" customHeight="1" x14ac:dyDescent="0.15">
      <c r="A15" s="127"/>
      <c r="C15" s="21"/>
    </row>
    <row r="16" spans="1:4" ht="332" x14ac:dyDescent="0.15">
      <c r="A16" s="299" t="s">
        <v>6</v>
      </c>
      <c r="C16" s="21"/>
    </row>
    <row r="17" spans="1:4" ht="17.5" customHeight="1" x14ac:dyDescent="0.15">
      <c r="A17" s="21"/>
      <c r="C17" s="21"/>
    </row>
    <row r="18" spans="1:4" ht="226.5" customHeight="1" x14ac:dyDescent="0.15">
      <c r="A18" s="299" t="s">
        <v>7</v>
      </c>
      <c r="B18" s="257"/>
      <c r="C18" s="21"/>
    </row>
    <row r="19" spans="1:4" ht="30.75" customHeight="1" x14ac:dyDescent="0.15">
      <c r="A19" s="21"/>
      <c r="B19" s="257"/>
      <c r="C19" s="21"/>
    </row>
    <row r="20" spans="1:4" ht="26.25" customHeight="1" x14ac:dyDescent="0.15">
      <c r="A20" s="300" t="s">
        <v>8</v>
      </c>
      <c r="C20" s="21"/>
    </row>
    <row r="21" spans="1:4" ht="42" x14ac:dyDescent="0.15">
      <c r="A21" s="19" t="s">
        <v>9</v>
      </c>
      <c r="C21" s="317"/>
      <c r="D21" s="317"/>
    </row>
    <row r="22" spans="1:4" x14ac:dyDescent="0.15">
      <c r="C22" s="318"/>
      <c r="D22" s="317"/>
    </row>
    <row r="23" spans="1:4" ht="70" x14ac:dyDescent="0.15">
      <c r="A23" s="23" t="s">
        <v>1408</v>
      </c>
      <c r="C23" s="255"/>
      <c r="D23" s="256"/>
    </row>
    <row r="24" spans="1:4" ht="12.75" customHeight="1" x14ac:dyDescent="0.15">
      <c r="C24" s="314"/>
      <c r="D24" s="315"/>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1389</v>
      </c>
    </row>
    <row r="32" spans="1:4" ht="12.75" customHeight="1" x14ac:dyDescent="0.15"/>
    <row r="33" spans="1:3" ht="15.75" customHeight="1" x14ac:dyDescent="0.15">
      <c r="A33" s="19" t="s">
        <v>1390</v>
      </c>
    </row>
    <row r="34" spans="1:3" ht="12.75" customHeight="1" x14ac:dyDescent="0.15"/>
    <row r="35" spans="1:3" ht="56" x14ac:dyDescent="0.15">
      <c r="A35" s="19" t="s">
        <v>1392</v>
      </c>
    </row>
    <row r="36" spans="1:3" ht="12" customHeight="1" x14ac:dyDescent="0.15"/>
    <row r="37" spans="1:3" ht="28" x14ac:dyDescent="0.15">
      <c r="A37" s="271" t="s">
        <v>1391</v>
      </c>
    </row>
    <row r="39" spans="1:3" ht="84" x14ac:dyDescent="0.15">
      <c r="A39" s="23" t="s">
        <v>1393</v>
      </c>
    </row>
    <row r="40" spans="1:3" ht="12.75" customHeight="1" x14ac:dyDescent="0.15"/>
    <row r="41" spans="1:3" ht="28" x14ac:dyDescent="0.15">
      <c r="A41" s="19" t="s">
        <v>13</v>
      </c>
    </row>
    <row r="42" spans="1:3" ht="12.75" customHeight="1" x14ac:dyDescent="0.15"/>
    <row r="43" spans="1:3" ht="81.75" customHeight="1" x14ac:dyDescent="0.15">
      <c r="A43" s="295" t="s">
        <v>14</v>
      </c>
      <c r="C43" s="22"/>
    </row>
    <row r="44" spans="1:3" ht="64.5" customHeight="1" x14ac:dyDescent="0.15">
      <c r="A44" s="301" t="s">
        <v>1394</v>
      </c>
      <c r="C44" s="22"/>
    </row>
    <row r="45" spans="1:3" ht="12.75" customHeight="1" x14ac:dyDescent="0.15">
      <c r="A45" s="294"/>
      <c r="C45" s="22"/>
    </row>
    <row r="46" spans="1:3" ht="41.5" customHeight="1" x14ac:dyDescent="0.15">
      <c r="A46" s="302" t="s">
        <v>15</v>
      </c>
      <c r="C46" s="22"/>
    </row>
    <row r="47" spans="1:3" ht="11.5" customHeight="1" x14ac:dyDescent="0.15"/>
    <row r="48" spans="1:3" ht="14" x14ac:dyDescent="0.15">
      <c r="A48" s="303" t="s">
        <v>1395</v>
      </c>
    </row>
    <row r="49" spans="1:1" ht="12" customHeight="1" x14ac:dyDescent="0.15"/>
    <row r="50" spans="1:1" ht="42" x14ac:dyDescent="0.15">
      <c r="A50" s="19" t="s">
        <v>1396</v>
      </c>
    </row>
    <row r="51" spans="1:1" ht="12.75" customHeight="1" x14ac:dyDescent="0.15"/>
    <row r="52" spans="1:1" ht="84" x14ac:dyDescent="0.15">
      <c r="A52" s="19" t="s">
        <v>1397</v>
      </c>
    </row>
    <row r="53" spans="1:1" ht="12.75" customHeight="1" x14ac:dyDescent="0.15"/>
    <row r="54" spans="1:1" ht="42" x14ac:dyDescent="0.15">
      <c r="A54" s="19" t="s">
        <v>1398</v>
      </c>
    </row>
    <row r="56" spans="1:1" ht="14" x14ac:dyDescent="0.15">
      <c r="A56" s="19" t="s">
        <v>16</v>
      </c>
    </row>
    <row r="58" spans="1:1" ht="14" x14ac:dyDescent="0.15">
      <c r="A58" s="19" t="s">
        <v>17</v>
      </c>
    </row>
    <row r="60" spans="1:1" ht="121.75" customHeight="1" x14ac:dyDescent="0.15">
      <c r="A60" s="23" t="s">
        <v>1399</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1400</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2" t="s">
        <v>1418</v>
      </c>
    </row>
    <row r="73" spans="1:1" ht="42" x14ac:dyDescent="0.15">
      <c r="A73" s="23" t="s">
        <v>1419</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6"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1409</v>
      </c>
    </row>
    <row r="96" spans="1:2" x14ac:dyDescent="0.15">
      <c r="A96" s="23"/>
    </row>
    <row r="97" spans="1:4" ht="14" x14ac:dyDescent="0.15">
      <c r="A97" s="260" t="s">
        <v>40</v>
      </c>
    </row>
    <row r="98" spans="1:4" ht="68.5" customHeight="1" x14ac:dyDescent="0.15">
      <c r="A98" s="23" t="s">
        <v>1410</v>
      </c>
    </row>
    <row r="99" spans="1:4" x14ac:dyDescent="0.15">
      <c r="A99" s="23"/>
    </row>
    <row r="100" spans="1:4" ht="14" x14ac:dyDescent="0.15">
      <c r="A100" s="260" t="s">
        <v>41</v>
      </c>
    </row>
    <row r="101" spans="1:4" ht="84" x14ac:dyDescent="0.15">
      <c r="A101" s="23" t="s">
        <v>1411</v>
      </c>
    </row>
    <row r="102" spans="1:4" x14ac:dyDescent="0.15">
      <c r="A102" s="23"/>
    </row>
    <row r="103" spans="1:4" ht="14" x14ac:dyDescent="0.15">
      <c r="A103" s="298" t="s">
        <v>42</v>
      </c>
    </row>
    <row r="104" spans="1:4" ht="56" x14ac:dyDescent="0.15">
      <c r="A104" s="23" t="s">
        <v>1412</v>
      </c>
    </row>
    <row r="105" spans="1:4" x14ac:dyDescent="0.15">
      <c r="A105" s="23"/>
      <c r="B105" s="20" t="s">
        <v>43</v>
      </c>
    </row>
    <row r="106" spans="1:4" ht="14" x14ac:dyDescent="0.15">
      <c r="A106" s="260" t="s">
        <v>44</v>
      </c>
    </row>
    <row r="107" spans="1:4" ht="71.25" customHeight="1" x14ac:dyDescent="0.15">
      <c r="A107" s="19" t="s">
        <v>1413</v>
      </c>
    </row>
    <row r="108" spans="1:4" ht="42" x14ac:dyDescent="0.15">
      <c r="A108" s="19" t="s">
        <v>1403</v>
      </c>
    </row>
    <row r="109" spans="1:4" ht="28" x14ac:dyDescent="0.15">
      <c r="A109" s="19" t="s">
        <v>45</v>
      </c>
    </row>
    <row r="110" spans="1:4" ht="10.5" customHeight="1" x14ac:dyDescent="0.15">
      <c r="D110" s="20" t="s">
        <v>43</v>
      </c>
    </row>
    <row r="111" spans="1:4" ht="99.75" customHeight="1" x14ac:dyDescent="0.15">
      <c r="A111" s="23" t="s">
        <v>1402</v>
      </c>
    </row>
    <row r="112" spans="1:4" ht="28" x14ac:dyDescent="0.15">
      <c r="A112" s="19" t="s">
        <v>1401</v>
      </c>
    </row>
    <row r="114" spans="1:2" ht="196" x14ac:dyDescent="0.15">
      <c r="A114" s="23" t="s">
        <v>1414</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1415</v>
      </c>
    </row>
    <row r="128" spans="1:2" ht="12.75" customHeight="1" x14ac:dyDescent="0.15">
      <c r="A128" s="308" t="s">
        <v>23</v>
      </c>
    </row>
    <row r="129" spans="1:1" ht="15.75" customHeight="1" x14ac:dyDescent="0.15">
      <c r="A129" s="307" t="s">
        <v>55</v>
      </c>
    </row>
    <row r="130" spans="1:1" ht="12.75" customHeight="1" x14ac:dyDescent="0.15">
      <c r="A130" s="23"/>
    </row>
    <row r="131" spans="1:1" ht="14" x14ac:dyDescent="0.15">
      <c r="A131" s="298" t="s">
        <v>56</v>
      </c>
    </row>
    <row r="132" spans="1:1" ht="40.75" customHeight="1" x14ac:dyDescent="0.15">
      <c r="A132" s="23" t="s">
        <v>1404</v>
      </c>
    </row>
    <row r="133" spans="1:1" ht="61.5" customHeight="1" x14ac:dyDescent="0.15">
      <c r="A133" s="304" t="s">
        <v>1416</v>
      </c>
    </row>
    <row r="134" spans="1:1" ht="14" x14ac:dyDescent="0.15">
      <c r="A134" s="260" t="s">
        <v>1417</v>
      </c>
    </row>
    <row r="135" spans="1:1" ht="112" x14ac:dyDescent="0.15">
      <c r="A135" s="304" t="s">
        <v>1405</v>
      </c>
    </row>
    <row r="136" spans="1:1" x14ac:dyDescent="0.15">
      <c r="A136"/>
    </row>
    <row r="137" spans="1:1" ht="71.5" customHeight="1" x14ac:dyDescent="0.15">
      <c r="A137" s="303" t="s">
        <v>1406</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57</v>
      </c>
      <c r="B1" s="319"/>
      <c r="C1" s="319"/>
      <c r="D1" s="319"/>
      <c r="E1" s="319"/>
      <c r="F1" s="319"/>
      <c r="G1" s="319"/>
      <c r="H1" s="319"/>
      <c r="I1" s="52"/>
      <c r="J1" s="37"/>
    </row>
    <row r="2" spans="1:11" ht="16" x14ac:dyDescent="0.2">
      <c r="A2" s="325" t="s">
        <v>58</v>
      </c>
      <c r="B2" s="325"/>
      <c r="C2" s="325"/>
      <c r="D2" s="325"/>
      <c r="E2" s="325"/>
      <c r="F2" s="325"/>
      <c r="G2" s="325"/>
      <c r="H2" s="323" t="str">
        <f>+Doklady!I100</f>
        <v>V1</v>
      </c>
      <c r="I2" s="323"/>
    </row>
    <row r="3" spans="1:11" ht="14" x14ac:dyDescent="0.15">
      <c r="A3" s="40"/>
      <c r="B3" s="40"/>
      <c r="C3" s="40"/>
      <c r="D3" s="40"/>
      <c r="E3" s="40"/>
      <c r="F3" s="40"/>
      <c r="G3" s="40"/>
      <c r="H3" s="324">
        <f>+Doklady!I101</f>
        <v>45666</v>
      </c>
      <c r="I3" s="324"/>
    </row>
    <row r="4" spans="1:11" ht="15.75" customHeight="1" x14ac:dyDescent="0.15">
      <c r="A4" s="41" t="s">
        <v>59</v>
      </c>
      <c r="B4" s="320" t="s">
        <v>60</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0"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0"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4" priority="2" stopIfTrue="1">
      <formula>$A78&lt;&gt;""</formula>
    </cfRule>
  </conditionalFormatting>
  <conditionalFormatting sqref="A8:I76 I78">
    <cfRule type="expression" dxfId="103" priority="7" stopIfTrue="1">
      <formula>$A8&lt;&gt;""</formula>
    </cfRule>
  </conditionalFormatting>
  <conditionalFormatting sqref="B78:H2888">
    <cfRule type="expression" dxfId="102" priority="3" stopIfTrue="1">
      <formula>$A78&lt;&gt;""</formula>
    </cfRule>
  </conditionalFormatting>
  <conditionalFormatting sqref="D2886:D2913">
    <cfRule type="expression" dxfId="101"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311</v>
      </c>
      <c r="B1" s="329"/>
      <c r="C1" s="174">
        <v>45688</v>
      </c>
      <c r="D1" s="26"/>
      <c r="G1" s="252">
        <v>45688</v>
      </c>
    </row>
    <row r="2" spans="1:7" ht="14" x14ac:dyDescent="0.15">
      <c r="A2" s="28"/>
      <c r="B2" s="28"/>
      <c r="G2" s="252">
        <v>45716</v>
      </c>
    </row>
    <row r="3" spans="1:7" ht="14" x14ac:dyDescent="0.15">
      <c r="A3" s="30" t="s">
        <v>312</v>
      </c>
      <c r="B3" s="326" t="str">
        <f>INDEX(Adr!B:B,Doklady!B102+1)</f>
        <v>Slovenská asociácia taekwondo WT</v>
      </c>
      <c r="C3" s="326"/>
      <c r="D3" s="326"/>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75685</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75685</v>
      </c>
      <c r="G15" s="252"/>
    </row>
    <row r="16" spans="1:7" ht="14" x14ac:dyDescent="0.15">
      <c r="G16" s="252"/>
    </row>
    <row r="17" spans="1:5" ht="72" customHeight="1" x14ac:dyDescent="0.15">
      <c r="A17" s="327" t="s">
        <v>328</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7"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8" t="s">
        <v>329</v>
      </c>
      <c r="B1" s="338"/>
      <c r="C1" s="338"/>
      <c r="D1" s="338"/>
      <c r="E1" s="338"/>
      <c r="F1" s="338"/>
      <c r="G1" s="338"/>
      <c r="H1" s="338"/>
      <c r="I1" s="338"/>
    </row>
    <row r="2" spans="1:26" ht="7.5" customHeight="1" x14ac:dyDescent="0.15">
      <c r="C2" s="8"/>
      <c r="D2" s="8"/>
      <c r="E2" s="8"/>
      <c r="F2" s="8"/>
      <c r="G2" s="8"/>
      <c r="H2" s="8"/>
      <c r="I2" s="8"/>
    </row>
    <row r="3" spans="1:26" s="9" customFormat="1" ht="26.25" customHeight="1" x14ac:dyDescent="0.15">
      <c r="B3" s="160" t="s">
        <v>59</v>
      </c>
      <c r="C3" s="339" t="str">
        <f>INDEX(Adr!B2:B80,Doklady!B102)</f>
        <v>Slovenská asociácia taekwondo WT</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INDEX(Adr!A2:A104,Doklady!B102)</f>
        <v>30814910</v>
      </c>
      <c r="I4" s="65">
        <f>Doklady!I101</f>
        <v>45666</v>
      </c>
      <c r="J4" s="85"/>
      <c r="K4" s="85"/>
      <c r="L4" s="85"/>
      <c r="M4" s="85"/>
      <c r="N4" s="85"/>
      <c r="O4" s="85"/>
      <c r="P4" s="85"/>
      <c r="Q4" s="85"/>
      <c r="R4" s="85"/>
      <c r="S4" s="85"/>
      <c r="T4" s="85"/>
      <c r="U4" s="85"/>
      <c r="V4" s="85"/>
      <c r="W4" s="85"/>
      <c r="X4" s="85"/>
      <c r="Y4" s="85"/>
      <c r="Z4" s="85"/>
    </row>
    <row r="5" spans="1:26" s="9" customFormat="1" ht="13" x14ac:dyDescent="0.15">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INDEX(Adr!D2:D104,Doklady!B102)&amp;", "&amp;INDEX(Adr!E2:E104,Doklady!B102)&amp;", "&amp;INDEX(Adr!F2:F104,Doklady!B102)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331</v>
      </c>
      <c r="C9" s="125" t="s">
        <v>332</v>
      </c>
      <c r="D9" s="125" t="s">
        <v>333</v>
      </c>
      <c r="E9" s="340" t="s">
        <v>334</v>
      </c>
      <c r="F9" s="341"/>
      <c r="J9" s="8"/>
      <c r="L9" s="118"/>
      <c r="M9" s="118"/>
      <c r="N9" s="118"/>
      <c r="O9" s="118"/>
      <c r="P9" s="118"/>
      <c r="Q9" s="118"/>
      <c r="R9" s="118"/>
      <c r="S9" s="118"/>
    </row>
    <row r="10" spans="1:26" ht="18" x14ac:dyDescent="0.2">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2">
      <c r="A11" s="69" t="s">
        <v>319</v>
      </c>
      <c r="B11" s="70" t="s">
        <v>320</v>
      </c>
      <c r="C11" s="126">
        <f>SUMIF(FP!J:J,Doklady!$B$1&amp;A11,FP!D:D)</f>
        <v>75685</v>
      </c>
      <c r="D11" s="126">
        <f>+C11-E11</f>
        <v>2531.1100000000006</v>
      </c>
      <c r="E11" s="342">
        <f>+I39-I42+I44-I47</f>
        <v>73153.89</v>
      </c>
      <c r="F11" s="343"/>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0</v>
      </c>
      <c r="D12" s="126">
        <f>C12-E12</f>
        <v>0</v>
      </c>
      <c r="E12" s="331">
        <f>SUMIF(K:K,A12,I:I)</f>
        <v>0</v>
      </c>
      <c r="F12" s="332"/>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15">
      <c r="I15" s="9"/>
    </row>
    <row r="16" spans="1:26" s="9" customFormat="1" ht="13" x14ac:dyDescent="0.15">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ht="12" x14ac:dyDescent="0.15">
      <c r="A17" s="115" t="s">
        <v>339</v>
      </c>
      <c r="B17" s="346" t="s">
        <v>340</v>
      </c>
      <c r="C17" s="346"/>
      <c r="D17" s="346"/>
      <c r="E17" s="346"/>
      <c r="F17" s="346"/>
      <c r="G17" s="346"/>
      <c r="H17" s="346"/>
      <c r="I17" s="73">
        <f>SUMIF(FP!I:I,Doklady!$B$1&amp;A17,FP!D:D)</f>
        <v>75685</v>
      </c>
      <c r="T17" s="86"/>
    </row>
    <row r="18" spans="1:20" x14ac:dyDescent="0.15">
      <c r="A18" s="135" t="s">
        <v>341</v>
      </c>
      <c r="B18" s="346" t="s">
        <v>342</v>
      </c>
      <c r="C18" s="346"/>
      <c r="D18" s="346"/>
      <c r="E18" s="346"/>
      <c r="F18" s="346"/>
      <c r="G18" s="346"/>
      <c r="H18" s="346"/>
      <c r="I18" s="73">
        <f>SUMIF(FP!I:I,Doklady!$B$1&amp;A18,FP!D:D)</f>
        <v>0</v>
      </c>
    </row>
    <row r="19" spans="1:20" ht="12" x14ac:dyDescent="0.15">
      <c r="A19" s="115" t="s">
        <v>343</v>
      </c>
      <c r="B19" s="346" t="s">
        <v>344</v>
      </c>
      <c r="C19" s="346"/>
      <c r="D19" s="346"/>
      <c r="E19" s="346"/>
      <c r="F19" s="346"/>
      <c r="G19" s="346"/>
      <c r="H19" s="346"/>
      <c r="I19" s="73">
        <f>SUMIF(FP!I:I,Doklady!$B$1&amp;A19,FP!D:D)</f>
        <v>0</v>
      </c>
    </row>
    <row r="20" spans="1:20" x14ac:dyDescent="0.15">
      <c r="A20" s="135" t="s">
        <v>345</v>
      </c>
      <c r="B20" s="335" t="s">
        <v>346</v>
      </c>
      <c r="C20" s="336"/>
      <c r="D20" s="336"/>
      <c r="E20" s="336"/>
      <c r="F20" s="336"/>
      <c r="G20" s="336"/>
      <c r="H20" s="337"/>
      <c r="I20" s="73">
        <f>SUMIF(FP!I:I,Doklady!$B$1&amp;A20,FP!D:D)</f>
        <v>0</v>
      </c>
      <c r="T20" s="86"/>
    </row>
    <row r="21" spans="1:20" ht="12" x14ac:dyDescent="0.15">
      <c r="A21" s="115" t="s">
        <v>347</v>
      </c>
      <c r="B21" s="335" t="s">
        <v>348</v>
      </c>
      <c r="C21" s="336"/>
      <c r="D21" s="336"/>
      <c r="E21" s="336"/>
      <c r="F21" s="336"/>
      <c r="G21" s="336"/>
      <c r="H21" s="337"/>
      <c r="I21" s="73">
        <f>SUMIF(FP!I:I,Doklady!$B$1&amp;A21,FP!D:D)</f>
        <v>0</v>
      </c>
      <c r="T21" s="86"/>
    </row>
    <row r="22" spans="1:20" x14ac:dyDescent="0.15">
      <c r="A22" s="135" t="s">
        <v>349</v>
      </c>
      <c r="B22" s="354" t="s">
        <v>350</v>
      </c>
      <c r="C22" s="355"/>
      <c r="D22" s="355"/>
      <c r="E22" s="355"/>
      <c r="F22" s="355"/>
      <c r="G22" s="355"/>
      <c r="H22" s="356"/>
      <c r="I22" s="73">
        <f>SUMIF(FP!I:I,Doklady!$B$1&amp;A22,FP!D:D)</f>
        <v>0</v>
      </c>
      <c r="T22" s="86"/>
    </row>
    <row r="23" spans="1:20" ht="12" x14ac:dyDescent="0.15">
      <c r="A23" s="115" t="s">
        <v>351</v>
      </c>
      <c r="B23" s="335" t="s">
        <v>352</v>
      </c>
      <c r="C23" s="336"/>
      <c r="D23" s="336"/>
      <c r="E23" s="336"/>
      <c r="F23" s="336"/>
      <c r="G23" s="336"/>
      <c r="H23" s="337"/>
      <c r="I23" s="73">
        <f>SUMIF(FP!I:I,Doklady!$B$1&amp;A23,FP!D:D)</f>
        <v>0</v>
      </c>
      <c r="T23" s="86"/>
    </row>
    <row r="24" spans="1:20" x14ac:dyDescent="0.15">
      <c r="A24" s="135" t="s">
        <v>353</v>
      </c>
      <c r="B24" s="335" t="s">
        <v>354</v>
      </c>
      <c r="C24" s="336"/>
      <c r="D24" s="336"/>
      <c r="E24" s="336"/>
      <c r="F24" s="336"/>
      <c r="G24" s="336"/>
      <c r="H24" s="337"/>
      <c r="I24" s="73">
        <f>SUMIF(FP!I:I,Doklady!$B$1&amp;A24,FP!D:D)</f>
        <v>0</v>
      </c>
      <c r="T24" s="86"/>
    </row>
    <row r="25" spans="1:20" ht="12" x14ac:dyDescent="0.15">
      <c r="A25" s="115" t="s">
        <v>355</v>
      </c>
      <c r="B25" s="347" t="s">
        <v>356</v>
      </c>
      <c r="C25" s="348"/>
      <c r="D25" s="348"/>
      <c r="E25" s="348"/>
      <c r="F25" s="348"/>
      <c r="G25" s="348"/>
      <c r="H25" s="349"/>
      <c r="I25" s="73">
        <f>SUMIF(FP!I:I,Doklady!$B$1&amp;A25,FP!D:D)</f>
        <v>0</v>
      </c>
      <c r="T25" s="86"/>
    </row>
    <row r="26" spans="1:20" x14ac:dyDescent="0.15">
      <c r="A26" s="135" t="s">
        <v>357</v>
      </c>
      <c r="B26" s="335" t="s">
        <v>358</v>
      </c>
      <c r="C26" s="336"/>
      <c r="D26" s="336"/>
      <c r="E26" s="336"/>
      <c r="F26" s="336"/>
      <c r="G26" s="336"/>
      <c r="H26" s="337"/>
      <c r="I26" s="73">
        <f>SUMIF(FP!I:I,Doklady!$B$1&amp;A26,FP!D:D)</f>
        <v>0</v>
      </c>
      <c r="T26" s="86"/>
    </row>
    <row r="27" spans="1:20" ht="12" x14ac:dyDescent="0.15">
      <c r="A27" s="115" t="s">
        <v>359</v>
      </c>
      <c r="B27" s="335" t="s">
        <v>360</v>
      </c>
      <c r="C27" s="336"/>
      <c r="D27" s="336"/>
      <c r="E27" s="336"/>
      <c r="F27" s="336"/>
      <c r="G27" s="336"/>
      <c r="H27" s="337"/>
      <c r="I27" s="73">
        <f>SUMIF(FP!I:I,Doklady!$B$1&amp;A27,FP!D:D)</f>
        <v>0</v>
      </c>
      <c r="T27" s="86"/>
    </row>
    <row r="28" spans="1:20" x14ac:dyDescent="0.15">
      <c r="A28" s="135" t="s">
        <v>361</v>
      </c>
      <c r="B28" s="335" t="s">
        <v>362</v>
      </c>
      <c r="C28" s="336"/>
      <c r="D28" s="336"/>
      <c r="E28" s="336"/>
      <c r="F28" s="336"/>
      <c r="G28" s="336"/>
      <c r="H28" s="337"/>
      <c r="I28" s="73">
        <f>SUMIF(FP!I:I,Doklady!$B$1&amp;A28,FP!D:D)</f>
        <v>0</v>
      </c>
      <c r="T28" s="86"/>
    </row>
    <row r="29" spans="1:20" ht="12" x14ac:dyDescent="0.15">
      <c r="A29" s="115" t="s">
        <v>363</v>
      </c>
      <c r="B29" s="335" t="s">
        <v>364</v>
      </c>
      <c r="C29" s="336"/>
      <c r="D29" s="336"/>
      <c r="E29" s="336"/>
      <c r="F29" s="336"/>
      <c r="G29" s="336"/>
      <c r="H29" s="337"/>
      <c r="I29" s="73">
        <f>SUMIF(FP!I:I,Doklady!$B$1&amp;A29,FP!D:D)</f>
        <v>0</v>
      </c>
      <c r="T29" s="86"/>
    </row>
    <row r="30" spans="1:20" hidden="1" x14ac:dyDescent="0.15">
      <c r="A30" s="135" t="s">
        <v>365</v>
      </c>
      <c r="B30" s="335"/>
      <c r="C30" s="336"/>
      <c r="D30" s="336"/>
      <c r="E30" s="336"/>
      <c r="F30" s="336"/>
      <c r="G30" s="336"/>
      <c r="H30" s="337"/>
      <c r="I30" s="73">
        <f>SUMIF(FP!I:I,Doklady!$B$1&amp;A30,FP!D:D)</f>
        <v>0</v>
      </c>
      <c r="T30" s="86"/>
    </row>
    <row r="31" spans="1:20" ht="12" hidden="1" x14ac:dyDescent="0.15">
      <c r="A31" s="115" t="s">
        <v>366</v>
      </c>
      <c r="B31" s="335"/>
      <c r="C31" s="336"/>
      <c r="D31" s="336"/>
      <c r="E31" s="336"/>
      <c r="F31" s="336"/>
      <c r="G31" s="336"/>
      <c r="H31" s="337"/>
      <c r="I31" s="73">
        <f>SUMIF(FP!I:I,Doklady!$B$1&amp;A31,FP!D:D)</f>
        <v>0</v>
      </c>
      <c r="T31" s="86"/>
    </row>
    <row r="32" spans="1:20" hidden="1" x14ac:dyDescent="0.15">
      <c r="A32" s="135" t="s">
        <v>367</v>
      </c>
      <c r="B32" s="357"/>
      <c r="C32" s="358"/>
      <c r="D32" s="358"/>
      <c r="E32" s="358"/>
      <c r="F32" s="358"/>
      <c r="G32" s="358"/>
      <c r="H32" s="359"/>
      <c r="I32" s="73">
        <f>SUMIF(FP!I:I,Doklady!$B$1&amp;A32,FP!D:D)</f>
        <v>0</v>
      </c>
      <c r="T32" s="86"/>
    </row>
    <row r="33" spans="1:21" ht="12" hidden="1" x14ac:dyDescent="0.15">
      <c r="A33" s="115" t="s">
        <v>368</v>
      </c>
      <c r="B33" s="357"/>
      <c r="C33" s="358"/>
      <c r="D33" s="358"/>
      <c r="E33" s="358"/>
      <c r="F33" s="358"/>
      <c r="G33" s="358"/>
      <c r="H33" s="359"/>
      <c r="I33" s="73">
        <f>SUMIF(FP!I:I,Doklady!$B$1&amp;A33,FP!D:D)</f>
        <v>0</v>
      </c>
      <c r="T33" s="86"/>
    </row>
    <row r="34" spans="1:21" hidden="1" x14ac:dyDescent="0.15">
      <c r="A34" s="135" t="s">
        <v>369</v>
      </c>
      <c r="B34" s="360"/>
      <c r="C34" s="360"/>
      <c r="D34" s="360"/>
      <c r="E34" s="360"/>
      <c r="F34" s="360"/>
      <c r="G34" s="360"/>
      <c r="H34" s="360"/>
      <c r="I34" s="73">
        <f>SUMIF(FP!I:I,Doklady!$B$1&amp;A34,FP!D:D)</f>
        <v>0</v>
      </c>
      <c r="J34" s="8"/>
      <c r="K34" s="8"/>
    </row>
    <row r="36" spans="1:21" ht="13" x14ac:dyDescent="0.15">
      <c r="A36" s="121" t="s">
        <v>370</v>
      </c>
      <c r="B36" s="121"/>
      <c r="C36" s="220">
        <v>1</v>
      </c>
      <c r="D36" s="220">
        <v>2</v>
      </c>
      <c r="E36" s="220">
        <v>3</v>
      </c>
      <c r="F36" s="220">
        <v>4</v>
      </c>
      <c r="G36" s="220">
        <v>5</v>
      </c>
      <c r="H36" s="220">
        <v>5</v>
      </c>
      <c r="I36" s="122"/>
    </row>
    <row r="37" spans="1:21" ht="3.75" customHeight="1" x14ac:dyDescent="0.15"/>
    <row r="38" spans="1:21" ht="24" x14ac:dyDescent="0.15">
      <c r="A38" s="67" t="s">
        <v>336</v>
      </c>
      <c r="B38" s="67" t="str">
        <f>"Šport "&amp;K40</f>
        <v>Šport taekwondo</v>
      </c>
      <c r="C38" s="68" t="s">
        <v>371</v>
      </c>
      <c r="D38" s="68" t="s">
        <v>372</v>
      </c>
      <c r="E38" s="68" t="s">
        <v>373</v>
      </c>
      <c r="F38" s="68" t="s">
        <v>374</v>
      </c>
      <c r="G38" s="68" t="s">
        <v>375</v>
      </c>
      <c r="H38" s="68" t="s">
        <v>376</v>
      </c>
      <c r="I38" s="67" t="s">
        <v>327</v>
      </c>
      <c r="L38" s="84">
        <f>COUNTIF(FP!N:N,Doklady!B1&amp;"aB")</f>
        <v>1</v>
      </c>
    </row>
    <row r="39" spans="1:21" ht="12" x14ac:dyDescent="0.15">
      <c r="A39" s="115" t="s">
        <v>339</v>
      </c>
      <c r="B39" s="116" t="s">
        <v>377</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339</v>
      </c>
      <c r="B40" s="116" t="s">
        <v>378</v>
      </c>
      <c r="C40" s="78">
        <f>DSUM(Doklady!A103:J10000,"GGG",Spolu!L40:M42)</f>
        <v>790.4</v>
      </c>
      <c r="D40" s="78">
        <f>DSUM(Doklady!A103:J10000,"GGG",Spolu!N40:O42)</f>
        <v>0</v>
      </c>
      <c r="E40" s="78">
        <f>DSUM(Doklady!A103:J10000,"GGG",Spolu!P40:Q42)</f>
        <v>1740.71</v>
      </c>
      <c r="F40" s="78">
        <f>DSUM(Doklady!A103:J10000,"GGG",Spolu!R40:S42)</f>
        <v>0</v>
      </c>
      <c r="G40" s="78">
        <f>DSUM(Doklady!A103:J10000,"GGG",Spolu!T40:U42)-H40</f>
        <v>0</v>
      </c>
      <c r="H40" s="78">
        <f>+IFERROR(VLOOKUP(K40&amp;" - kapitálové transfery",B$53:D$90,3,0),0)</f>
        <v>0</v>
      </c>
      <c r="I40" s="73">
        <f>+C40+D40+E40+F40+G40+H40</f>
        <v>2531.11</v>
      </c>
      <c r="J40" s="218" t="str">
        <f>+K45</f>
        <v>.</v>
      </c>
      <c r="K40" s="218" t="str">
        <f>IF(L38&gt;0,INDEX(FP!K:K,Doklady!B2),".")</f>
        <v>taekwondo</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15">
      <c r="A41" s="115" t="s">
        <v>339</v>
      </c>
      <c r="B41" s="123" t="s">
        <v>380</v>
      </c>
      <c r="C41" s="78">
        <f>MAX(C39-C40,0)</f>
        <v>0</v>
      </c>
      <c r="D41" s="78">
        <f>MAX(D39-D40,0)</f>
        <v>0</v>
      </c>
      <c r="E41" s="78">
        <f>MAX(E39-E40,0)</f>
        <v>0</v>
      </c>
      <c r="F41" s="78">
        <f>MIN(I39,MAX(-F39+F40,0))</f>
        <v>0</v>
      </c>
      <c r="G41" s="78">
        <f>MIN(J39,MAX(-G39+G40+MIN(F40-F39,0),0))</f>
        <v>0</v>
      </c>
      <c r="H41" s="78">
        <f>MAX(H39-H40,0)</f>
        <v>0</v>
      </c>
      <c r="I41" s="124">
        <f>+I39-I42</f>
        <v>73153.89</v>
      </c>
      <c r="J41" s="219">
        <f>+K46</f>
        <v>0</v>
      </c>
      <c r="K41" s="219">
        <f>+I41-H41</f>
        <v>73153.89</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339</v>
      </c>
      <c r="B42" s="116" t="s">
        <v>381</v>
      </c>
      <c r="C42" s="73">
        <f>+C40</f>
        <v>790.4</v>
      </c>
      <c r="D42" s="216">
        <f>+D40</f>
        <v>0</v>
      </c>
      <c r="E42" s="216">
        <f>+E40</f>
        <v>1740.71</v>
      </c>
      <c r="F42" s="216">
        <f>+MIN(F39:F40)</f>
        <v>0</v>
      </c>
      <c r="G42" s="216">
        <f>+MIN(G39+MAX(F39-F40,0)-MAX(E40-E39,0)-MAX(D40-D39,0)-MAX(C40-C39,0),G40)</f>
        <v>0</v>
      </c>
      <c r="H42" s="216">
        <f>+MIN(H39:H40)</f>
        <v>0</v>
      </c>
      <c r="I42" s="73">
        <f>+C42+D42+E42+MIN(F39:F40)+G42+H42</f>
        <v>2531.11</v>
      </c>
      <c r="J42" s="219">
        <f>+K47</f>
        <v>0</v>
      </c>
      <c r="K42" s="219">
        <f>+I42-H42</f>
        <v>2531.11</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ht="12" x14ac:dyDescent="0.15">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ht="12" x14ac:dyDescent="0.15">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3"/>
      <c r="B50" s="334"/>
      <c r="C50" s="334"/>
      <c r="D50" s="334"/>
      <c r="E50" s="334"/>
      <c r="F50" s="334"/>
      <c r="G50" s="334"/>
      <c r="H50" s="334"/>
      <c r="I50" s="334"/>
      <c r="T50" s="86"/>
    </row>
    <row r="51" spans="1:20" x14ac:dyDescent="0.15">
      <c r="A51" s="112"/>
      <c r="B51" s="113"/>
      <c r="C51" s="111"/>
      <c r="D51" s="114"/>
      <c r="E51" s="114"/>
      <c r="F51" s="114"/>
      <c r="G51" s="222"/>
      <c r="H51" s="114"/>
      <c r="I51" s="114"/>
      <c r="T51" s="86"/>
    </row>
    <row r="52" spans="1:20" ht="24" x14ac:dyDescent="0.15">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15">
      <c r="A53" s="75" t="str">
        <f>Doklady!D1</f>
        <v>a</v>
      </c>
      <c r="B53" s="119" t="str">
        <f>Doklady!H1</f>
        <v>taekwondo - bežné transfery</v>
      </c>
      <c r="C53" s="73">
        <f>IF(A53&lt;&gt;"",INDEX(FP!D:D,Doklady!B$2+(ROW()-53)),"")</f>
        <v>75685</v>
      </c>
      <c r="D53" s="73">
        <f>IF(A53&lt;&gt;"",Doklady!I1-Doklady!J1,"")</f>
        <v>2531.11</v>
      </c>
      <c r="E53" s="73">
        <f>IF(A53&lt;&gt;"",MIN(D53,C53)*Doklady!C1/(1-Doklady!C1),"")</f>
        <v>0</v>
      </c>
      <c r="F53" s="71">
        <f>IF(A53&lt;&gt;"",Doklady!J1,"")</f>
        <v>0</v>
      </c>
      <c r="G53" s="73">
        <f>+IFERROR(HLOOKUP(IF(RIGHT(B53,15)="bežné transfery",LEFT(B53,LEN(B53)-18),0),$J$40:$K$42,3,0),MIN(C53,D53))</f>
        <v>2531.11</v>
      </c>
      <c r="H53" s="71"/>
      <c r="I53" s="73">
        <f>IF(A53&lt;&gt;"",MAX(IF(G53&lt;C53,C53-G53,0)+IF(F53&lt;E53,E53-F53,0),0),0)</f>
        <v>73153.89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15">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75685</v>
      </c>
      <c r="D130" s="228">
        <f t="shared" ref="D130:I130" si="9">SUM(D53:D129)</f>
        <v>2531.11</v>
      </c>
      <c r="E130" s="228">
        <f t="shared" si="9"/>
        <v>0</v>
      </c>
      <c r="F130" s="228">
        <f t="shared" si="9"/>
        <v>0</v>
      </c>
      <c r="G130" s="228">
        <f t="shared" si="9"/>
        <v>2531.11</v>
      </c>
      <c r="H130" s="228">
        <f t="shared" si="9"/>
        <v>0</v>
      </c>
      <c r="I130" s="228">
        <f t="shared" si="9"/>
        <v>73153.89</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396</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397</v>
      </c>
      <c r="B139" s="9"/>
      <c r="C139" s="74"/>
      <c r="D139" s="74"/>
      <c r="E139" s="74"/>
      <c r="F139" s="74"/>
      <c r="G139" s="74"/>
      <c r="H139" s="74"/>
      <c r="I139" s="74"/>
      <c r="J139" s="85"/>
    </row>
    <row r="140" spans="1:26" ht="13" x14ac:dyDescent="0.15">
      <c r="A140" s="9"/>
      <c r="B140" s="282"/>
      <c r="C140" s="229"/>
      <c r="D140" s="350"/>
      <c r="E140" s="350"/>
      <c r="F140" s="350"/>
      <c r="G140" s="350"/>
      <c r="H140" s="350"/>
      <c r="I140" s="350"/>
      <c r="J140" s="85"/>
    </row>
    <row r="141" spans="1:26" ht="68.25" customHeight="1" x14ac:dyDescent="0.15">
      <c r="A141" s="9"/>
      <c r="B141" s="284" t="s">
        <v>398</v>
      </c>
      <c r="C141" s="214"/>
      <c r="D141" s="330" t="s">
        <v>399</v>
      </c>
      <c r="E141" s="330"/>
      <c r="F141" s="330"/>
      <c r="G141" s="330"/>
      <c r="H141" s="330"/>
      <c r="I141" s="330"/>
      <c r="J141" s="85"/>
    </row>
    <row r="142" spans="1:26" ht="13" x14ac:dyDescent="0.15">
      <c r="A142" s="9"/>
      <c r="B142" s="283"/>
      <c r="C142" s="214"/>
      <c r="D142" s="263"/>
      <c r="E142" s="263"/>
      <c r="F142" s="263"/>
      <c r="G142" s="263"/>
      <c r="H142" s="263"/>
      <c r="I142" s="263"/>
      <c r="J142" s="85"/>
    </row>
    <row r="143" spans="1:26" ht="13" x14ac:dyDescent="0.15">
      <c r="A143" s="9"/>
      <c r="B143" s="283"/>
      <c r="C143" s="214"/>
      <c r="D143" s="263"/>
      <c r="E143" s="263"/>
      <c r="F143" s="263"/>
      <c r="G143" s="263"/>
      <c r="H143" s="263"/>
      <c r="I143" s="263"/>
      <c r="J143" s="85"/>
    </row>
    <row r="144" spans="1:26" ht="13" x14ac:dyDescent="0.15">
      <c r="A144" s="9"/>
      <c r="B144" s="284"/>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0" priority="44" stopIfTrue="1" operator="greaterThan">
      <formula>0</formula>
    </cfRule>
    <cfRule type="cellIs" dxfId="99" priority="43" stopIfTrue="1" operator="lessThanOrEqual">
      <formula>0</formula>
    </cfRule>
  </conditionalFormatting>
  <conditionalFormatting sqref="D53:D129">
    <cfRule type="expression" dxfId="98" priority="33" stopIfTrue="1">
      <formula>$C53&lt;&gt;$D53</formula>
    </cfRule>
    <cfRule type="expression" dxfId="97" priority="31" stopIfTrue="1">
      <formula>$C53=$D53</formula>
    </cfRule>
  </conditionalFormatting>
  <conditionalFormatting sqref="E9:F9">
    <cfRule type="expression" dxfId="96" priority="38" stopIfTrue="1">
      <formula>SUM($E$10:$F$14)&gt;0</formula>
    </cfRule>
  </conditionalFormatting>
  <conditionalFormatting sqref="G53:G129">
    <cfRule type="expression" dxfId="95" priority="14" stopIfTrue="1">
      <formula>$C53&lt;&gt;$G53</formula>
    </cfRule>
    <cfRule type="expression" dxfId="94" priority="13" stopIfTrue="1">
      <formula>$C53=$G53</formula>
    </cfRule>
  </conditionalFormatting>
  <conditionalFormatting sqref="I42">
    <cfRule type="cellIs" dxfId="93" priority="1" stopIfTrue="1" operator="greaterThan">
      <formula>0</formula>
    </cfRule>
  </conditionalFormatting>
  <conditionalFormatting sqref="I47">
    <cfRule type="cellIs" dxfId="92" priority="15" stopIfTrue="1" operator="greaterThan">
      <formula>0</formula>
    </cfRule>
  </conditionalFormatting>
  <conditionalFormatting sqref="I53:I129">
    <cfRule type="cellIs" dxfId="91" priority="41" stopIfTrue="1" operator="greaterThan">
      <formula>0</formula>
    </cfRule>
    <cfRule type="cellIs" dxfId="90" priority="40" stopIfTrue="1" operator="equal">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B110" sqref="B110"/>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6" si="0">IF(ROW()&lt;=B$3,SUMIF(A$107:A$10042,A1,I$107:I$10042),"")</f>
        <v>2531.11</v>
      </c>
      <c r="J1" s="236">
        <f t="shared" ref="J1:J32" si="1">IF(ROW()&lt;=B$3,SUMIFS(I$103:I$50042,A$103:A$50042,K1,J$103:J$50042,L1),"")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
      </c>
      <c r="B2" s="237">
        <f>MATCH(B1,FP!A:A,0)</f>
        <v>15</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6" x14ac:dyDescent="0.2">
      <c r="A100" s="361" t="s">
        <v>329</v>
      </c>
      <c r="B100" s="361"/>
      <c r="C100" s="361"/>
      <c r="D100" s="361"/>
      <c r="E100" s="361"/>
      <c r="F100" s="361"/>
      <c r="G100" s="361"/>
      <c r="H100" s="361"/>
      <c r="I100" s="363" t="s">
        <v>404</v>
      </c>
      <c r="J100" s="363"/>
      <c r="K100" s="89"/>
    </row>
    <row r="101" spans="1:25" ht="16" x14ac:dyDescent="0.2">
      <c r="A101" s="361"/>
      <c r="B101" s="361"/>
      <c r="C101" s="361"/>
      <c r="D101" s="361"/>
      <c r="E101" s="361"/>
      <c r="F101" s="361"/>
      <c r="G101" s="361"/>
      <c r="H101" s="361"/>
      <c r="I101" s="362">
        <v>45666</v>
      </c>
      <c r="J101" s="362"/>
    </row>
    <row r="102" spans="1:25" ht="14" x14ac:dyDescent="0.15">
      <c r="A102" s="249" t="s">
        <v>405</v>
      </c>
      <c r="B102" s="250">
        <v>11</v>
      </c>
      <c r="C102" s="250"/>
      <c r="D102" s="251"/>
      <c r="E102" s="251"/>
      <c r="F102" s="251"/>
      <c r="G102" s="251"/>
      <c r="H102" s="251"/>
      <c r="I102" s="86"/>
      <c r="J102" s="220"/>
    </row>
    <row r="103" spans="1:25" s="83" customFormat="1" x14ac:dyDescent="0.15">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1517</v>
      </c>
      <c r="B107" s="14"/>
      <c r="C107" s="14"/>
      <c r="D107" s="16">
        <v>45681</v>
      </c>
      <c r="E107" s="16">
        <v>45681</v>
      </c>
      <c r="F107" s="14" t="s">
        <v>1518</v>
      </c>
      <c r="G107" s="14"/>
      <c r="H107" s="14" t="s">
        <v>1519</v>
      </c>
      <c r="I107" s="15">
        <v>360</v>
      </c>
      <c r="J107" s="77">
        <v>1</v>
      </c>
      <c r="K107" s="92"/>
    </row>
    <row r="108" spans="1:25" ht="13" x14ac:dyDescent="0.15">
      <c r="A108" s="14" t="s">
        <v>1517</v>
      </c>
      <c r="B108" s="14" t="s">
        <v>1520</v>
      </c>
      <c r="C108" s="14" t="s">
        <v>1521</v>
      </c>
      <c r="D108" s="16">
        <v>45668</v>
      </c>
      <c r="E108" s="16">
        <v>45684</v>
      </c>
      <c r="F108" s="14" t="s">
        <v>1522</v>
      </c>
      <c r="G108" s="14" t="s">
        <v>1523</v>
      </c>
      <c r="H108" s="14" t="s">
        <v>1524</v>
      </c>
      <c r="I108" s="15">
        <v>107.67</v>
      </c>
      <c r="J108" s="77">
        <v>3</v>
      </c>
      <c r="K108" s="92"/>
    </row>
    <row r="109" spans="1:25" ht="72" x14ac:dyDescent="0.15">
      <c r="A109" s="14" t="s">
        <v>1517</v>
      </c>
      <c r="B109" s="14" t="s">
        <v>1544</v>
      </c>
      <c r="C109" s="14" t="s">
        <v>1525</v>
      </c>
      <c r="D109" s="16">
        <v>45675</v>
      </c>
      <c r="E109" s="16">
        <v>45684</v>
      </c>
      <c r="F109" s="14" t="s">
        <v>1526</v>
      </c>
      <c r="G109" s="14" t="s">
        <v>1527</v>
      </c>
      <c r="H109" s="14" t="s">
        <v>1528</v>
      </c>
      <c r="I109" s="15">
        <v>298.07</v>
      </c>
      <c r="J109" s="77">
        <v>3</v>
      </c>
    </row>
    <row r="110" spans="1:25" ht="72" x14ac:dyDescent="0.15">
      <c r="A110" s="14" t="s">
        <v>1517</v>
      </c>
      <c r="B110" s="14" t="s">
        <v>1541</v>
      </c>
      <c r="C110" s="14" t="s">
        <v>1529</v>
      </c>
      <c r="D110" s="16">
        <v>45678</v>
      </c>
      <c r="E110" s="16">
        <v>45684</v>
      </c>
      <c r="F110" s="14" t="s">
        <v>1530</v>
      </c>
      <c r="G110" s="14" t="s">
        <v>1531</v>
      </c>
      <c r="H110" s="14" t="s">
        <v>1532</v>
      </c>
      <c r="I110" s="15">
        <v>14.97</v>
      </c>
      <c r="J110" s="77">
        <v>3</v>
      </c>
      <c r="K110" s="92"/>
    </row>
    <row r="111" spans="1:25" ht="13" x14ac:dyDescent="0.15">
      <c r="A111" s="14" t="s">
        <v>1517</v>
      </c>
      <c r="B111" s="14" t="s">
        <v>1542</v>
      </c>
      <c r="C111" s="14" t="s">
        <v>1533</v>
      </c>
      <c r="D111" s="16">
        <v>45681</v>
      </c>
      <c r="E111" s="16">
        <v>45684</v>
      </c>
      <c r="F111" s="14" t="s">
        <v>1534</v>
      </c>
      <c r="G111" s="14" t="s">
        <v>1535</v>
      </c>
      <c r="H111" s="14" t="s">
        <v>1536</v>
      </c>
      <c r="I111" s="15">
        <v>160</v>
      </c>
      <c r="J111" s="77">
        <v>1</v>
      </c>
      <c r="K111" s="92"/>
    </row>
    <row r="112" spans="1:25" ht="13" x14ac:dyDescent="0.15">
      <c r="A112" s="14" t="s">
        <v>1517</v>
      </c>
      <c r="B112" s="14" t="s">
        <v>1543</v>
      </c>
      <c r="C112" s="14"/>
      <c r="D112" s="16">
        <v>45684</v>
      </c>
      <c r="E112" s="16">
        <v>45684</v>
      </c>
      <c r="F112" s="14" t="s">
        <v>1537</v>
      </c>
      <c r="G112" s="14"/>
      <c r="H112" s="14" t="s">
        <v>1538</v>
      </c>
      <c r="I112" s="15">
        <v>270.39999999999998</v>
      </c>
      <c r="J112" s="77">
        <v>1</v>
      </c>
      <c r="K112" s="92"/>
    </row>
    <row r="113" spans="1:11" ht="24" x14ac:dyDescent="0.15">
      <c r="A113" s="14" t="s">
        <v>1517</v>
      </c>
      <c r="B113" s="14"/>
      <c r="C113" s="14"/>
      <c r="D113" s="16">
        <v>45686</v>
      </c>
      <c r="E113" s="16">
        <v>45686</v>
      </c>
      <c r="F113" s="14" t="s">
        <v>1539</v>
      </c>
      <c r="G113" s="14"/>
      <c r="H113" s="14" t="s">
        <v>1540</v>
      </c>
      <c r="I113" s="15">
        <v>1320</v>
      </c>
      <c r="J113" s="77">
        <v>3</v>
      </c>
      <c r="K113" s="92"/>
    </row>
    <row r="114" spans="1:11" ht="13" x14ac:dyDescent="0.15">
      <c r="A114" s="14"/>
      <c r="B114" s="14"/>
      <c r="C114" s="14"/>
      <c r="D114" s="16"/>
      <c r="E114" s="16"/>
      <c r="F114" s="14"/>
      <c r="G114" s="14"/>
      <c r="H114" s="14"/>
      <c r="I114" s="15"/>
      <c r="J114" s="77"/>
      <c r="K114" s="92"/>
    </row>
    <row r="115" spans="1:11" ht="13" x14ac:dyDescent="0.15">
      <c r="A115" s="14"/>
      <c r="B115" s="14"/>
      <c r="C115" s="14"/>
      <c r="D115" s="16"/>
      <c r="E115" s="16"/>
      <c r="F115" s="14"/>
      <c r="G115" s="14"/>
      <c r="H115" s="14"/>
      <c r="I115" s="15"/>
      <c r="J115" s="77"/>
      <c r="K115" s="92"/>
    </row>
    <row r="116" spans="1:11" ht="13" x14ac:dyDescent="0.15">
      <c r="A116" s="14"/>
      <c r="B116" s="14"/>
      <c r="C116" s="14"/>
      <c r="D116" s="16"/>
      <c r="E116" s="16"/>
      <c r="F116" s="14"/>
      <c r="G116" s="14"/>
      <c r="H116" s="14"/>
      <c r="I116" s="15"/>
      <c r="J116" s="77"/>
      <c r="K116" s="92"/>
    </row>
    <row r="117" spans="1:11" ht="13" x14ac:dyDescent="0.15">
      <c r="A117" s="14"/>
      <c r="B117" s="14"/>
      <c r="C117" s="14"/>
      <c r="D117" s="16"/>
      <c r="E117" s="16"/>
      <c r="F117" s="14"/>
      <c r="G117" s="14"/>
      <c r="H117" s="14"/>
      <c r="I117" s="15"/>
      <c r="J117" s="77"/>
      <c r="K117" s="92"/>
    </row>
    <row r="118" spans="1:11" ht="13" x14ac:dyDescent="0.15">
      <c r="A118" s="14"/>
      <c r="B118" s="14"/>
      <c r="C118" s="14"/>
      <c r="D118" s="16"/>
      <c r="E118" s="16"/>
      <c r="F118" s="14"/>
      <c r="G118" s="14"/>
      <c r="H118" s="14"/>
      <c r="I118" s="15"/>
      <c r="J118" s="77"/>
      <c r="K118" s="92"/>
    </row>
    <row r="119" spans="1:11" ht="13" x14ac:dyDescent="0.15">
      <c r="A119" s="14"/>
      <c r="B119" s="14"/>
      <c r="C119" s="14"/>
      <c r="D119" s="16"/>
      <c r="E119" s="16"/>
      <c r="F119" s="14"/>
      <c r="G119" s="14"/>
      <c r="H119" s="14"/>
      <c r="I119" s="15"/>
      <c r="J119" s="77"/>
      <c r="K119" s="92"/>
    </row>
    <row r="120" spans="1:11" ht="13" x14ac:dyDescent="0.15">
      <c r="A120" s="14"/>
      <c r="B120" s="14"/>
      <c r="C120" s="14"/>
      <c r="D120" s="16"/>
      <c r="E120" s="16"/>
      <c r="F120" s="14"/>
      <c r="G120" s="14"/>
      <c r="H120" s="14"/>
      <c r="I120" s="15"/>
      <c r="J120" s="77"/>
      <c r="K120" s="92"/>
    </row>
    <row r="121" spans="1:11" ht="13" x14ac:dyDescent="0.15">
      <c r="A121" s="14"/>
      <c r="B121" s="14"/>
      <c r="C121" s="14"/>
      <c r="D121" s="16"/>
      <c r="E121" s="16"/>
      <c r="F121" s="14"/>
      <c r="G121" s="14"/>
      <c r="H121" s="14"/>
      <c r="I121" s="15"/>
      <c r="J121" s="77"/>
      <c r="K121" s="92"/>
    </row>
    <row r="122" spans="1:11" ht="13" x14ac:dyDescent="0.15">
      <c r="A122" s="14"/>
      <c r="B122" s="14"/>
      <c r="C122" s="14"/>
      <c r="D122" s="16"/>
      <c r="E122" s="16"/>
      <c r="F122" s="14"/>
      <c r="G122" s="14"/>
      <c r="H122" s="14"/>
      <c r="I122" s="15"/>
      <c r="J122" s="77"/>
      <c r="K122" s="92"/>
    </row>
    <row r="123" spans="1:11" ht="13" x14ac:dyDescent="0.15">
      <c r="A123" s="14"/>
      <c r="B123" s="14"/>
      <c r="C123" s="14"/>
      <c r="D123" s="16"/>
      <c r="E123" s="16"/>
      <c r="F123" s="14"/>
      <c r="G123" s="14"/>
      <c r="H123" s="14"/>
      <c r="I123" s="15"/>
      <c r="J123" s="77"/>
      <c r="K123" s="92"/>
    </row>
    <row r="124" spans="1:11" ht="13" x14ac:dyDescent="0.15">
      <c r="A124" s="14"/>
      <c r="B124" s="14"/>
      <c r="C124" s="14"/>
      <c r="D124" s="16"/>
      <c r="E124" s="16"/>
      <c r="F124" s="14"/>
      <c r="G124" s="14"/>
      <c r="H124" s="14"/>
      <c r="I124" s="15"/>
      <c r="J124" s="77"/>
      <c r="K124" s="92"/>
    </row>
    <row r="125" spans="1:11" ht="13" x14ac:dyDescent="0.15">
      <c r="A125" s="14"/>
      <c r="B125" s="14"/>
      <c r="C125" s="14"/>
      <c r="D125" s="16"/>
      <c r="E125" s="16"/>
      <c r="F125" s="14"/>
      <c r="G125" s="14"/>
      <c r="H125" s="14"/>
      <c r="I125" s="15"/>
      <c r="J125" s="77"/>
      <c r="K125" s="92"/>
    </row>
    <row r="126" spans="1:11" ht="13" x14ac:dyDescent="0.15">
      <c r="A126" s="14"/>
      <c r="B126" s="14"/>
      <c r="C126" s="14"/>
      <c r="D126" s="16"/>
      <c r="E126" s="16"/>
      <c r="F126" s="14"/>
      <c r="G126" s="14"/>
      <c r="H126" s="14"/>
      <c r="I126" s="15"/>
      <c r="J126" s="77"/>
      <c r="K126" s="92"/>
    </row>
    <row r="127" spans="1:11" ht="13" x14ac:dyDescent="0.15">
      <c r="A127" s="14"/>
      <c r="B127" s="14"/>
      <c r="C127" s="14"/>
      <c r="D127" s="16"/>
      <c r="E127" s="16"/>
      <c r="F127" s="14"/>
      <c r="G127" s="14"/>
      <c r="H127" s="14"/>
      <c r="I127" s="15"/>
      <c r="J127" s="77"/>
      <c r="K127" s="92"/>
    </row>
    <row r="128" spans="1:11" ht="13" x14ac:dyDescent="0.15">
      <c r="A128" s="14"/>
      <c r="B128" s="14"/>
      <c r="C128" s="14"/>
      <c r="D128" s="16"/>
      <c r="E128" s="16"/>
      <c r="F128" s="14"/>
      <c r="G128" s="14"/>
      <c r="H128" s="14"/>
      <c r="I128" s="15"/>
      <c r="J128" s="77"/>
      <c r="K128" s="92"/>
    </row>
    <row r="129" spans="1:11" ht="13" x14ac:dyDescent="0.15">
      <c r="A129" s="14"/>
      <c r="B129" s="14"/>
      <c r="C129" s="14"/>
      <c r="D129" s="16"/>
      <c r="E129" s="16"/>
      <c r="F129" s="14"/>
      <c r="G129" s="14"/>
      <c r="H129" s="14"/>
      <c r="I129" s="15"/>
      <c r="J129" s="77"/>
      <c r="K129" s="92"/>
    </row>
    <row r="130" spans="1:11" ht="13" x14ac:dyDescent="0.15">
      <c r="A130" s="14"/>
      <c r="B130" s="14"/>
      <c r="C130" s="14"/>
      <c r="D130" s="16"/>
      <c r="E130" s="16"/>
      <c r="F130" s="14"/>
      <c r="G130" s="14"/>
      <c r="H130" s="14"/>
      <c r="I130" s="15"/>
      <c r="J130" s="77"/>
      <c r="K130" s="92"/>
    </row>
    <row r="131" spans="1:11" ht="13" x14ac:dyDescent="0.15">
      <c r="A131" s="14"/>
      <c r="B131" s="14"/>
      <c r="C131" s="14"/>
      <c r="D131" s="16"/>
      <c r="E131" s="16"/>
      <c r="F131" s="14"/>
      <c r="G131" s="14"/>
      <c r="H131" s="14"/>
      <c r="I131" s="15"/>
      <c r="J131" s="77"/>
      <c r="K131" s="92"/>
    </row>
    <row r="132" spans="1:11" ht="13" x14ac:dyDescent="0.15">
      <c r="A132" s="14"/>
      <c r="B132" s="14"/>
      <c r="C132" s="14"/>
      <c r="D132" s="16"/>
      <c r="E132" s="16"/>
      <c r="F132" s="14"/>
      <c r="G132" s="14"/>
      <c r="H132" s="14"/>
      <c r="I132" s="15"/>
      <c r="J132" s="77"/>
      <c r="K132" s="92"/>
    </row>
    <row r="133" spans="1:11" ht="13" x14ac:dyDescent="0.15">
      <c r="A133" s="14"/>
      <c r="B133" s="14"/>
      <c r="C133" s="14"/>
      <c r="D133" s="16"/>
      <c r="E133" s="16"/>
      <c r="F133" s="14"/>
      <c r="G133" s="14"/>
      <c r="H133" s="14"/>
      <c r="I133" s="15"/>
      <c r="J133" s="77"/>
      <c r="K133" s="92"/>
    </row>
    <row r="134" spans="1:11" ht="13" x14ac:dyDescent="0.15">
      <c r="A134" s="14"/>
      <c r="B134" s="14"/>
      <c r="C134" s="14"/>
      <c r="D134" s="16"/>
      <c r="E134" s="16"/>
      <c r="F134" s="14"/>
      <c r="G134" s="14"/>
      <c r="H134" s="14"/>
      <c r="I134" s="15"/>
      <c r="J134" s="77"/>
      <c r="K134" s="92"/>
    </row>
    <row r="135" spans="1:11" ht="13" x14ac:dyDescent="0.15">
      <c r="A135" s="14"/>
      <c r="B135" s="14"/>
      <c r="C135" s="14"/>
      <c r="D135" s="16"/>
      <c r="E135" s="16"/>
      <c r="F135" s="14"/>
      <c r="G135" s="14"/>
      <c r="H135" s="14"/>
      <c r="I135" s="15"/>
      <c r="J135" s="77"/>
      <c r="K135" s="92"/>
    </row>
    <row r="136" spans="1:11" ht="13" x14ac:dyDescent="0.15">
      <c r="A136" s="14"/>
      <c r="B136" s="14"/>
      <c r="C136" s="14"/>
      <c r="D136" s="16"/>
      <c r="E136" s="16"/>
      <c r="F136" s="14"/>
      <c r="G136" s="14"/>
      <c r="H136" s="14"/>
      <c r="I136" s="15"/>
      <c r="J136" s="77"/>
      <c r="K136" s="92"/>
    </row>
    <row r="137" spans="1:11" ht="13" x14ac:dyDescent="0.15">
      <c r="A137" s="14"/>
      <c r="B137" s="14"/>
      <c r="C137" s="14"/>
      <c r="D137" s="16"/>
      <c r="E137" s="16"/>
      <c r="F137" s="14"/>
      <c r="G137" s="14"/>
      <c r="H137" s="14"/>
      <c r="I137" s="15"/>
      <c r="J137" s="77"/>
      <c r="K137" s="92"/>
    </row>
    <row r="138" spans="1:11" ht="13" x14ac:dyDescent="0.15">
      <c r="A138" s="14"/>
      <c r="B138" s="14"/>
      <c r="C138" s="14"/>
      <c r="D138" s="16"/>
      <c r="E138" s="16"/>
      <c r="F138" s="14"/>
      <c r="G138" s="14"/>
      <c r="H138" s="14"/>
      <c r="I138" s="15"/>
      <c r="J138" s="77"/>
      <c r="K138" s="92"/>
    </row>
    <row r="139" spans="1:11" ht="13" x14ac:dyDescent="0.15">
      <c r="A139" s="14"/>
      <c r="B139" s="14"/>
      <c r="C139" s="14"/>
      <c r="D139" s="16"/>
      <c r="E139" s="16"/>
      <c r="F139" s="14"/>
      <c r="G139" s="14"/>
      <c r="H139" s="14"/>
      <c r="I139" s="15"/>
      <c r="J139" s="77"/>
      <c r="K139" s="92"/>
    </row>
    <row r="140" spans="1:11" ht="13" x14ac:dyDescent="0.15">
      <c r="A140" s="14"/>
      <c r="B140" s="14"/>
      <c r="C140" s="14"/>
      <c r="D140" s="16"/>
      <c r="E140" s="16"/>
      <c r="F140" s="14"/>
      <c r="G140" s="14"/>
      <c r="H140" s="14"/>
      <c r="I140" s="15"/>
      <c r="J140" s="77"/>
      <c r="K140" s="92"/>
    </row>
    <row r="141" spans="1:11" ht="13" x14ac:dyDescent="0.15">
      <c r="A141" s="14"/>
      <c r="B141" s="14"/>
      <c r="C141" s="14"/>
      <c r="D141" s="16"/>
      <c r="E141" s="16"/>
      <c r="F141" s="14"/>
      <c r="G141" s="14"/>
      <c r="H141" s="14"/>
      <c r="I141" s="15"/>
      <c r="J141" s="77"/>
      <c r="K141" s="92"/>
    </row>
    <row r="142" spans="1:11" ht="13" x14ac:dyDescent="0.15">
      <c r="A142" s="14"/>
      <c r="B142" s="14"/>
      <c r="C142" s="14"/>
      <c r="D142" s="16"/>
      <c r="E142" s="16"/>
      <c r="F142" s="14"/>
      <c r="G142" s="14"/>
      <c r="H142" s="14"/>
      <c r="I142" s="15"/>
      <c r="J142" s="77"/>
      <c r="K142" s="92"/>
    </row>
    <row r="143" spans="1:11" ht="13" x14ac:dyDescent="0.15">
      <c r="A143" s="14"/>
      <c r="B143" s="14"/>
      <c r="C143" s="14"/>
      <c r="D143" s="16"/>
      <c r="E143" s="16"/>
      <c r="F143" s="14"/>
      <c r="G143" s="14"/>
      <c r="H143" s="14"/>
      <c r="I143" s="15"/>
      <c r="J143" s="77"/>
      <c r="K143" s="92"/>
    </row>
    <row r="144" spans="1:11" ht="13" x14ac:dyDescent="0.15">
      <c r="A144" s="14"/>
      <c r="B144" s="14"/>
      <c r="C144" s="14"/>
      <c r="D144" s="16"/>
      <c r="E144" s="16"/>
      <c r="F144" s="14"/>
      <c r="G144" s="14"/>
      <c r="H144" s="14"/>
      <c r="I144" s="15"/>
      <c r="J144" s="77"/>
      <c r="K144" s="92"/>
    </row>
    <row r="145" spans="1:11" ht="13" x14ac:dyDescent="0.15">
      <c r="A145" s="14"/>
      <c r="B145" s="14"/>
      <c r="C145" s="14"/>
      <c r="D145" s="16"/>
      <c r="E145" s="16"/>
      <c r="F145" s="14"/>
      <c r="G145" s="14"/>
      <c r="H145" s="14"/>
      <c r="I145" s="15"/>
      <c r="J145" s="77"/>
      <c r="K145" s="92"/>
    </row>
    <row r="146" spans="1:11" ht="13" x14ac:dyDescent="0.15">
      <c r="A146" s="14"/>
      <c r="B146" s="14"/>
      <c r="C146" s="14"/>
      <c r="D146" s="16"/>
      <c r="E146" s="16"/>
      <c r="F146" s="14"/>
      <c r="G146" s="14"/>
      <c r="H146" s="14"/>
      <c r="I146" s="15"/>
      <c r="J146" s="77"/>
      <c r="K146" s="92"/>
    </row>
    <row r="147" spans="1:11" ht="13" x14ac:dyDescent="0.15">
      <c r="A147" s="14"/>
      <c r="B147" s="14"/>
      <c r="C147" s="14"/>
      <c r="D147" s="16"/>
      <c r="E147" s="16"/>
      <c r="F147" s="14"/>
      <c r="G147" s="14"/>
      <c r="H147" s="14"/>
      <c r="I147" s="15"/>
      <c r="J147" s="77"/>
      <c r="K147" s="92"/>
    </row>
    <row r="148" spans="1:11" ht="13" x14ac:dyDescent="0.15">
      <c r="A148" s="14"/>
      <c r="B148" s="14"/>
      <c r="C148" s="14"/>
      <c r="D148" s="16"/>
      <c r="E148" s="16"/>
      <c r="F148" s="14"/>
      <c r="G148" s="14"/>
      <c r="H148" s="14"/>
      <c r="I148" s="15"/>
      <c r="J148" s="77"/>
      <c r="K148" s="92"/>
    </row>
    <row r="149" spans="1:11" ht="13" x14ac:dyDescent="0.15">
      <c r="A149" s="14"/>
      <c r="B149" s="14"/>
      <c r="C149" s="14"/>
      <c r="D149" s="16"/>
      <c r="E149" s="16"/>
      <c r="F149" s="14"/>
      <c r="G149" s="14"/>
      <c r="H149" s="14"/>
      <c r="I149" s="15"/>
      <c r="J149" s="77"/>
      <c r="K149" s="92"/>
    </row>
    <row r="150" spans="1:11" ht="13" x14ac:dyDescent="0.15">
      <c r="A150" s="14"/>
      <c r="B150" s="14"/>
      <c r="C150" s="14"/>
      <c r="D150" s="16"/>
      <c r="E150" s="16"/>
      <c r="F150" s="14"/>
      <c r="G150" s="14"/>
      <c r="H150" s="14"/>
      <c r="I150" s="15"/>
      <c r="J150" s="77"/>
      <c r="K150" s="92"/>
    </row>
    <row r="151" spans="1:11" ht="13" x14ac:dyDescent="0.15">
      <c r="A151" s="14"/>
      <c r="B151" s="14"/>
      <c r="C151" s="14"/>
      <c r="D151" s="16"/>
      <c r="E151" s="16"/>
      <c r="F151" s="14"/>
      <c r="G151" s="14"/>
      <c r="H151" s="14"/>
      <c r="I151" s="15"/>
      <c r="J151" s="77"/>
      <c r="K151" s="92"/>
    </row>
    <row r="152" spans="1:11" ht="13" x14ac:dyDescent="0.15">
      <c r="A152" s="14"/>
      <c r="B152" s="14"/>
      <c r="C152" s="14"/>
      <c r="D152" s="16"/>
      <c r="E152" s="16"/>
      <c r="F152" s="14"/>
      <c r="G152" s="14"/>
      <c r="H152" s="14"/>
      <c r="I152" s="15"/>
      <c r="J152" s="77"/>
      <c r="K152" s="92"/>
    </row>
    <row r="153" spans="1:11" ht="13" x14ac:dyDescent="0.15">
      <c r="A153" s="14"/>
      <c r="B153" s="14"/>
      <c r="C153" s="14"/>
      <c r="D153" s="16"/>
      <c r="E153" s="16"/>
      <c r="F153" s="14"/>
      <c r="G153" s="14"/>
      <c r="H153" s="14"/>
      <c r="I153" s="15"/>
      <c r="J153" s="77"/>
      <c r="K153" s="92"/>
    </row>
    <row r="154" spans="1:11" ht="13" x14ac:dyDescent="0.15">
      <c r="A154" s="14"/>
      <c r="B154" s="14"/>
      <c r="C154" s="14"/>
      <c r="D154" s="16"/>
      <c r="E154" s="16"/>
      <c r="F154" s="14"/>
      <c r="G154" s="14"/>
      <c r="H154" s="14"/>
      <c r="I154" s="15"/>
      <c r="J154" s="77"/>
      <c r="K154" s="92"/>
    </row>
    <row r="155" spans="1:11" ht="13" x14ac:dyDescent="0.15">
      <c r="A155" s="14"/>
      <c r="B155" s="14"/>
      <c r="C155" s="14"/>
      <c r="D155" s="16"/>
      <c r="E155" s="16"/>
      <c r="F155" s="14"/>
      <c r="G155" s="14"/>
      <c r="H155" s="14"/>
      <c r="I155" s="15"/>
      <c r="J155" s="77"/>
      <c r="K155" s="92"/>
    </row>
    <row r="156" spans="1:11" ht="13" x14ac:dyDescent="0.15">
      <c r="A156" s="14"/>
      <c r="B156" s="14"/>
      <c r="C156" s="14"/>
      <c r="D156" s="16"/>
      <c r="E156" s="16"/>
      <c r="F156" s="14"/>
      <c r="G156" s="14"/>
      <c r="H156" s="14"/>
      <c r="I156" s="15"/>
      <c r="J156" s="77"/>
      <c r="K156" s="92"/>
    </row>
    <row r="157" spans="1:11" ht="13" x14ac:dyDescent="0.15">
      <c r="A157" s="14"/>
      <c r="B157" s="14"/>
      <c r="C157" s="14"/>
      <c r="D157" s="16"/>
      <c r="E157" s="16"/>
      <c r="F157" s="14"/>
      <c r="G157" s="14"/>
      <c r="H157" s="14"/>
      <c r="I157" s="15"/>
      <c r="J157" s="77"/>
      <c r="K157" s="92"/>
    </row>
    <row r="158" spans="1:11" ht="13" x14ac:dyDescent="0.15">
      <c r="A158" s="14"/>
      <c r="B158" s="14"/>
      <c r="C158" s="14"/>
      <c r="D158" s="16"/>
      <c r="E158" s="16"/>
      <c r="F158" s="14"/>
      <c r="G158" s="14"/>
      <c r="H158" s="14"/>
      <c r="I158" s="15"/>
      <c r="J158" s="77"/>
      <c r="K158" s="92"/>
    </row>
    <row r="159" spans="1:11" ht="13" x14ac:dyDescent="0.15">
      <c r="A159" s="14"/>
      <c r="B159" s="14"/>
      <c r="C159" s="14"/>
      <c r="D159" s="16"/>
      <c r="E159" s="16"/>
      <c r="F159" s="14"/>
      <c r="G159" s="14"/>
      <c r="H159" s="14"/>
      <c r="I159" s="15"/>
      <c r="J159" s="77"/>
      <c r="K159" s="92"/>
    </row>
    <row r="160" spans="1:11" ht="13" x14ac:dyDescent="0.15">
      <c r="A160" s="14"/>
      <c r="B160" s="14"/>
      <c r="C160" s="14"/>
      <c r="D160" s="16"/>
      <c r="E160" s="16"/>
      <c r="F160" s="14"/>
      <c r="G160" s="14"/>
      <c r="H160" s="14"/>
      <c r="I160" s="15"/>
      <c r="J160" s="77"/>
      <c r="K160" s="92"/>
    </row>
    <row r="161" spans="1:11" ht="13" x14ac:dyDescent="0.15">
      <c r="A161" s="14"/>
      <c r="B161" s="14"/>
      <c r="C161" s="14"/>
      <c r="D161" s="16"/>
      <c r="E161" s="16"/>
      <c r="F161" s="14"/>
      <c r="G161" s="14"/>
      <c r="H161" s="14"/>
      <c r="I161" s="15"/>
      <c r="J161" s="77"/>
      <c r="K161" s="92"/>
    </row>
    <row r="162" spans="1:11" ht="13" x14ac:dyDescent="0.15">
      <c r="A162" s="14"/>
      <c r="B162" s="14"/>
      <c r="C162" s="14"/>
      <c r="D162" s="16"/>
      <c r="E162" s="16"/>
      <c r="F162" s="14"/>
      <c r="G162" s="14"/>
      <c r="H162" s="14"/>
      <c r="I162" s="15"/>
      <c r="J162" s="77"/>
      <c r="K162" s="92"/>
    </row>
    <row r="163" spans="1:11" ht="13" x14ac:dyDescent="0.15">
      <c r="A163" s="14"/>
      <c r="B163" s="14"/>
      <c r="C163" s="14"/>
      <c r="D163" s="16"/>
      <c r="E163" s="16"/>
      <c r="F163" s="14"/>
      <c r="G163" s="14"/>
      <c r="H163" s="14"/>
      <c r="I163" s="15"/>
      <c r="J163" s="77"/>
      <c r="K163" s="92"/>
    </row>
    <row r="164" spans="1:11" ht="13" x14ac:dyDescent="0.15">
      <c r="A164" s="14"/>
      <c r="B164" s="14"/>
      <c r="C164" s="14"/>
      <c r="D164" s="16"/>
      <c r="E164" s="16"/>
      <c r="F164" s="14"/>
      <c r="G164" s="14"/>
      <c r="H164" s="14"/>
      <c r="I164" s="15"/>
      <c r="J164" s="77"/>
      <c r="K164" s="92"/>
    </row>
    <row r="165" spans="1:11" ht="13" x14ac:dyDescent="0.15">
      <c r="A165" s="14"/>
      <c r="B165" s="14"/>
      <c r="C165" s="14"/>
      <c r="D165" s="16"/>
      <c r="E165" s="16"/>
      <c r="F165" s="14"/>
      <c r="G165" s="14"/>
      <c r="H165" s="14"/>
      <c r="I165" s="15"/>
      <c r="J165" s="77"/>
      <c r="K165" s="92"/>
    </row>
    <row r="166" spans="1:11" ht="13" x14ac:dyDescent="0.15">
      <c r="A166" s="14"/>
      <c r="B166" s="14"/>
      <c r="C166" s="14"/>
      <c r="D166" s="16"/>
      <c r="E166" s="16"/>
      <c r="F166" s="14"/>
      <c r="G166" s="14"/>
      <c r="H166" s="14"/>
      <c r="I166" s="15"/>
      <c r="J166" s="77"/>
      <c r="K166" s="92"/>
    </row>
    <row r="167" spans="1:11" ht="13" x14ac:dyDescent="0.15">
      <c r="A167" s="14"/>
      <c r="B167" s="14"/>
      <c r="C167" s="14"/>
      <c r="D167" s="16"/>
      <c r="E167" s="16"/>
      <c r="F167" s="14"/>
      <c r="G167" s="14"/>
      <c r="H167" s="14"/>
      <c r="I167" s="15"/>
      <c r="J167" s="77"/>
      <c r="K167" s="92"/>
    </row>
    <row r="168" spans="1:11" ht="13" x14ac:dyDescent="0.15">
      <c r="A168" s="14"/>
      <c r="B168" s="14"/>
      <c r="C168" s="14"/>
      <c r="D168" s="16"/>
      <c r="E168" s="16"/>
      <c r="F168" s="14"/>
      <c r="G168" s="14"/>
      <c r="H168" s="14"/>
      <c r="I168" s="15"/>
      <c r="J168" s="77"/>
      <c r="K168" s="92"/>
    </row>
    <row r="169" spans="1:11" ht="13" x14ac:dyDescent="0.15">
      <c r="A169" s="14"/>
      <c r="B169" s="14"/>
      <c r="C169" s="14"/>
      <c r="D169" s="16"/>
      <c r="E169" s="16"/>
      <c r="F169" s="14"/>
      <c r="G169" s="14"/>
      <c r="H169" s="14"/>
      <c r="I169" s="15"/>
      <c r="J169" s="77"/>
      <c r="K169" s="92"/>
    </row>
    <row r="170" spans="1:11" ht="13" x14ac:dyDescent="0.15">
      <c r="A170" s="14"/>
      <c r="B170" s="14"/>
      <c r="C170" s="14"/>
      <c r="D170" s="16"/>
      <c r="E170" s="16"/>
      <c r="F170" s="14"/>
      <c r="G170" s="14"/>
      <c r="H170" s="14"/>
      <c r="I170" s="15"/>
      <c r="J170" s="77"/>
      <c r="K170" s="92"/>
    </row>
    <row r="171" spans="1:11" ht="13" x14ac:dyDescent="0.15">
      <c r="A171" s="14"/>
      <c r="B171" s="14"/>
      <c r="C171" s="14"/>
      <c r="D171" s="16"/>
      <c r="E171" s="16"/>
      <c r="F171" s="14"/>
      <c r="G171" s="14"/>
      <c r="H171" s="14"/>
      <c r="I171" s="15"/>
      <c r="J171" s="77"/>
      <c r="K171" s="92"/>
    </row>
    <row r="172" spans="1:11" ht="13" x14ac:dyDescent="0.15">
      <c r="A172" s="14"/>
      <c r="B172" s="14"/>
      <c r="C172" s="14"/>
      <c r="D172" s="16"/>
      <c r="E172" s="16"/>
      <c r="F172" s="14"/>
      <c r="G172" s="14"/>
      <c r="H172" s="14"/>
      <c r="I172" s="15"/>
      <c r="J172" s="77"/>
      <c r="K172" s="92"/>
    </row>
    <row r="173" spans="1:11" ht="13" x14ac:dyDescent="0.15">
      <c r="A173" s="14"/>
      <c r="B173" s="14"/>
      <c r="C173" s="14"/>
      <c r="D173" s="16"/>
      <c r="E173" s="16"/>
      <c r="F173" s="14"/>
      <c r="G173" s="14"/>
      <c r="H173" s="14"/>
      <c r="I173" s="15"/>
      <c r="J173" s="77"/>
      <c r="K173" s="92"/>
    </row>
    <row r="174" spans="1:11" ht="13" x14ac:dyDescent="0.15">
      <c r="A174" s="14"/>
      <c r="B174" s="14"/>
      <c r="C174" s="14"/>
      <c r="D174" s="16"/>
      <c r="E174" s="16"/>
      <c r="F174" s="14"/>
      <c r="G174" s="14"/>
      <c r="H174" s="14"/>
      <c r="I174" s="15"/>
      <c r="J174" s="77"/>
      <c r="K174" s="92"/>
    </row>
    <row r="175" spans="1:11" ht="13" x14ac:dyDescent="0.15">
      <c r="A175" s="14"/>
      <c r="B175" s="14"/>
      <c r="C175" s="14"/>
      <c r="D175" s="16"/>
      <c r="E175" s="16"/>
      <c r="F175" s="14"/>
      <c r="G175" s="14"/>
      <c r="H175" s="14"/>
      <c r="I175" s="15"/>
      <c r="J175" s="77"/>
      <c r="K175" s="92"/>
    </row>
    <row r="176" spans="1:11" ht="13" x14ac:dyDescent="0.15">
      <c r="A176" s="14"/>
      <c r="B176" s="14"/>
      <c r="C176" s="14"/>
      <c r="D176" s="16"/>
      <c r="E176" s="16"/>
      <c r="F176" s="14"/>
      <c r="G176" s="14"/>
      <c r="H176" s="14"/>
      <c r="I176" s="15"/>
      <c r="J176" s="77"/>
      <c r="K176" s="92"/>
    </row>
    <row r="177" spans="1:11" ht="13" x14ac:dyDescent="0.15">
      <c r="A177" s="14"/>
      <c r="B177" s="14"/>
      <c r="C177" s="14"/>
      <c r="D177" s="16"/>
      <c r="E177" s="16"/>
      <c r="F177" s="14"/>
      <c r="G177" s="14"/>
      <c r="H177" s="14"/>
      <c r="I177" s="15"/>
      <c r="J177" s="77"/>
      <c r="K177" s="92"/>
    </row>
    <row r="178" spans="1:11" ht="13" x14ac:dyDescent="0.15">
      <c r="A178" s="14"/>
      <c r="B178" s="14"/>
      <c r="C178" s="14"/>
      <c r="D178" s="16"/>
      <c r="E178" s="16"/>
      <c r="F178" s="14"/>
      <c r="G178" s="14"/>
      <c r="H178" s="14"/>
      <c r="I178" s="15"/>
      <c r="J178" s="77"/>
      <c r="K178" s="92"/>
    </row>
    <row r="179" spans="1:11" ht="13" x14ac:dyDescent="0.15">
      <c r="A179" s="14"/>
      <c r="B179" s="14"/>
      <c r="C179" s="14"/>
      <c r="D179" s="16"/>
      <c r="E179" s="16"/>
      <c r="F179" s="14"/>
      <c r="G179" s="14"/>
      <c r="H179" s="14"/>
      <c r="I179" s="15"/>
      <c r="J179" s="77"/>
      <c r="K179" s="92"/>
    </row>
    <row r="180" spans="1:11" ht="13" x14ac:dyDescent="0.15">
      <c r="A180" s="14"/>
      <c r="B180" s="14"/>
      <c r="C180" s="14"/>
      <c r="D180" s="16"/>
      <c r="E180" s="16"/>
      <c r="F180" s="14"/>
      <c r="G180" s="14"/>
      <c r="H180" s="14"/>
      <c r="I180" s="15"/>
      <c r="J180" s="77"/>
      <c r="K180" s="92"/>
    </row>
    <row r="181" spans="1:11" ht="13" x14ac:dyDescent="0.15">
      <c r="A181" s="14"/>
      <c r="B181" s="14"/>
      <c r="C181" s="14"/>
      <c r="D181" s="16"/>
      <c r="E181" s="16"/>
      <c r="F181" s="14"/>
      <c r="G181" s="14"/>
      <c r="H181" s="14"/>
      <c r="I181" s="15"/>
      <c r="J181" s="77"/>
      <c r="K181" s="92"/>
    </row>
    <row r="182" spans="1:11" ht="13" x14ac:dyDescent="0.15">
      <c r="A182" s="14"/>
      <c r="B182" s="14"/>
      <c r="C182" s="14"/>
      <c r="D182" s="16"/>
      <c r="E182" s="16"/>
      <c r="F182" s="14"/>
      <c r="G182" s="14"/>
      <c r="H182" s="14"/>
      <c r="I182" s="15"/>
      <c r="J182" s="77"/>
      <c r="K182" s="92"/>
    </row>
    <row r="183" spans="1:11" ht="13" x14ac:dyDescent="0.15">
      <c r="A183" s="14"/>
      <c r="B183" s="14"/>
      <c r="C183" s="14"/>
      <c r="D183" s="16"/>
      <c r="E183" s="16"/>
      <c r="F183" s="14"/>
      <c r="G183" s="14"/>
      <c r="H183" s="14"/>
      <c r="I183" s="15"/>
      <c r="J183" s="77"/>
      <c r="K183" s="92"/>
    </row>
    <row r="184" spans="1:11" ht="13" x14ac:dyDescent="0.15">
      <c r="A184" s="14"/>
      <c r="B184" s="14"/>
      <c r="C184" s="14"/>
      <c r="D184" s="16"/>
      <c r="E184" s="16"/>
      <c r="F184" s="14"/>
      <c r="G184" s="14"/>
      <c r="H184" s="14"/>
      <c r="I184" s="15"/>
      <c r="J184" s="77"/>
      <c r="K184" s="92"/>
    </row>
    <row r="185" spans="1:11" ht="13" x14ac:dyDescent="0.15">
      <c r="A185" s="14"/>
      <c r="B185" s="14"/>
      <c r="C185" s="14"/>
      <c r="D185" s="16"/>
      <c r="E185" s="16"/>
      <c r="F185" s="14"/>
      <c r="G185" s="14"/>
      <c r="H185" s="14"/>
      <c r="I185" s="15"/>
      <c r="J185" s="77"/>
      <c r="K185" s="92"/>
    </row>
    <row r="186" spans="1:11" ht="13" x14ac:dyDescent="0.15">
      <c r="A186" s="14"/>
      <c r="B186" s="14"/>
      <c r="C186" s="14"/>
      <c r="D186" s="16"/>
      <c r="E186" s="16"/>
      <c r="F186" s="14"/>
      <c r="G186" s="14"/>
      <c r="H186" s="14"/>
      <c r="I186" s="15"/>
      <c r="J186" s="77"/>
      <c r="K186" s="92"/>
    </row>
    <row r="187" spans="1:11" ht="13" x14ac:dyDescent="0.15">
      <c r="A187" s="14"/>
      <c r="B187" s="14"/>
      <c r="C187" s="14"/>
      <c r="D187" s="16"/>
      <c r="E187" s="16"/>
      <c r="F187" s="14"/>
      <c r="G187" s="14"/>
      <c r="H187" s="14"/>
      <c r="I187" s="15"/>
      <c r="J187" s="77"/>
      <c r="K187" s="92"/>
    </row>
    <row r="188" spans="1:11" ht="13" x14ac:dyDescent="0.15">
      <c r="A188" s="14"/>
      <c r="B188" s="14"/>
      <c r="C188" s="14"/>
      <c r="D188" s="16"/>
      <c r="E188" s="16"/>
      <c r="F188" s="14"/>
      <c r="G188" s="14"/>
      <c r="H188" s="14"/>
      <c r="I188" s="15"/>
      <c r="J188" s="77"/>
      <c r="K188" s="92"/>
    </row>
    <row r="189" spans="1:11" ht="13" x14ac:dyDescent="0.15">
      <c r="A189" s="14"/>
      <c r="B189" s="14"/>
      <c r="C189" s="14"/>
      <c r="D189" s="16"/>
      <c r="E189" s="16"/>
      <c r="F189" s="14"/>
      <c r="G189" s="14"/>
      <c r="H189" s="14"/>
      <c r="I189" s="15"/>
      <c r="J189" s="77"/>
      <c r="K189" s="92"/>
    </row>
    <row r="190" spans="1:11" ht="13" x14ac:dyDescent="0.15">
      <c r="A190" s="14"/>
      <c r="B190" s="14"/>
      <c r="C190" s="14"/>
      <c r="D190" s="16"/>
      <c r="E190" s="16"/>
      <c r="F190" s="14"/>
      <c r="G190" s="14"/>
      <c r="H190" s="14"/>
      <c r="I190" s="15"/>
      <c r="J190" s="77"/>
      <c r="K190" s="92"/>
    </row>
    <row r="191" spans="1:11" ht="13" x14ac:dyDescent="0.15">
      <c r="A191" s="14"/>
      <c r="B191" s="14"/>
      <c r="C191" s="14"/>
      <c r="D191" s="16"/>
      <c r="E191" s="16"/>
      <c r="F191" s="14"/>
      <c r="G191" s="14"/>
      <c r="H191" s="14"/>
      <c r="I191" s="15"/>
      <c r="J191" s="77"/>
      <c r="K191" s="92"/>
    </row>
    <row r="192" spans="1:11"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sheetData>
  <dataConsolidate/>
  <mergeCells count="5">
    <mergeCell ref="A100:H100"/>
    <mergeCell ref="I101:J101"/>
    <mergeCell ref="I100:J100"/>
    <mergeCell ref="A101:H101"/>
    <mergeCell ref="A105:J105"/>
  </mergeCells>
  <phoneticPr fontId="1" type="noConversion"/>
  <conditionalFormatting sqref="A1055:H1066">
    <cfRule type="expression" dxfId="89" priority="42" stopIfTrue="1">
      <formula>$A1055&lt;&gt;""</formula>
    </cfRule>
  </conditionalFormatting>
  <conditionalFormatting sqref="A1112:H1113">
    <cfRule type="expression" dxfId="88" priority="53" stopIfTrue="1">
      <formula>$A1112&lt;&gt;""</formula>
    </cfRule>
  </conditionalFormatting>
  <conditionalFormatting sqref="A107:J5000">
    <cfRule type="expression" dxfId="87" priority="1" stopIfTrue="1">
      <formula>$A107&lt;&gt;""</formula>
    </cfRule>
  </conditionalFormatting>
  <conditionalFormatting sqref="B472:E477">
    <cfRule type="expression" dxfId="86" priority="144" stopIfTrue="1">
      <formula>$A472&lt;&gt;""</formula>
    </cfRule>
  </conditionalFormatting>
  <conditionalFormatting sqref="B484:E488">
    <cfRule type="expression" dxfId="85" priority="179" stopIfTrue="1">
      <formula>$A484&lt;&gt;""</formula>
    </cfRule>
  </conditionalFormatting>
  <conditionalFormatting sqref="B689:E689">
    <cfRule type="expression" dxfId="84" priority="71" stopIfTrue="1">
      <formula>$A689&lt;&gt;""</formula>
    </cfRule>
  </conditionalFormatting>
  <conditionalFormatting sqref="B691:E691 H691:I691 B692:I693 B694:E699 H694:I699">
    <cfRule type="expression" dxfId="83" priority="31" stopIfTrue="1">
      <formula>$A691&lt;&gt;""</formula>
    </cfRule>
  </conditionalFormatting>
  <conditionalFormatting sqref="B701:E701 H701:I701">
    <cfRule type="expression" dxfId="82" priority="22" stopIfTrue="1">
      <formula>$A701&lt;&gt;""</formula>
    </cfRule>
  </conditionalFormatting>
  <conditionalFormatting sqref="B819:E819">
    <cfRule type="expression" dxfId="81" priority="94" stopIfTrue="1">
      <formula>$A819&lt;&gt;""</formula>
    </cfRule>
  </conditionalFormatting>
  <conditionalFormatting sqref="B1110:E1110">
    <cfRule type="expression" dxfId="80" priority="140" stopIfTrue="1">
      <formula>$A1110&lt;&gt;""</formula>
    </cfRule>
  </conditionalFormatting>
  <conditionalFormatting sqref="B1114:E1114">
    <cfRule type="expression" dxfId="79" priority="196" stopIfTrue="1">
      <formula>$A1114&lt;&gt;""</formula>
    </cfRule>
  </conditionalFormatting>
  <conditionalFormatting sqref="B1131:E1136">
    <cfRule type="expression" dxfId="78" priority="186" stopIfTrue="1">
      <formula>$A1131&lt;&gt;""</formula>
    </cfRule>
  </conditionalFormatting>
  <conditionalFormatting sqref="B1138:E1148">
    <cfRule type="expression" dxfId="77" priority="54" stopIfTrue="1">
      <formula>$A1138&lt;&gt;""</formula>
    </cfRule>
  </conditionalFormatting>
  <conditionalFormatting sqref="B1152:E1152">
    <cfRule type="expression" dxfId="76" priority="80" stopIfTrue="1">
      <formula>$A1152&lt;&gt;""</formula>
    </cfRule>
  </conditionalFormatting>
  <conditionalFormatting sqref="B1253:E1260 I1253:J1270">
    <cfRule type="expression" dxfId="75" priority="130" stopIfTrue="1">
      <formula>$A1253&lt;&gt;""</formula>
    </cfRule>
  </conditionalFormatting>
  <conditionalFormatting sqref="B1293:E1301">
    <cfRule type="expression" dxfId="74" priority="165" stopIfTrue="1">
      <formula>$A1293&lt;&gt;""</formula>
    </cfRule>
  </conditionalFormatting>
  <conditionalFormatting sqref="B1303:E1326">
    <cfRule type="expression" dxfId="73" priority="44" stopIfTrue="1">
      <formula>$A1303&lt;&gt;""</formula>
    </cfRule>
  </conditionalFormatting>
  <conditionalFormatting sqref="B1360:E1363">
    <cfRule type="expression" dxfId="72" priority="61" stopIfTrue="1">
      <formula>$A1360&lt;&gt;""</formula>
    </cfRule>
  </conditionalFormatting>
  <conditionalFormatting sqref="B1365:E1367">
    <cfRule type="expression" dxfId="71" priority="266" stopIfTrue="1">
      <formula>$A1365&lt;&gt;""</formula>
    </cfRule>
  </conditionalFormatting>
  <conditionalFormatting sqref="B1369:E1379">
    <cfRule type="expression" dxfId="70" priority="85" stopIfTrue="1">
      <formula>$A1369&lt;&gt;""</formula>
    </cfRule>
  </conditionalFormatting>
  <conditionalFormatting sqref="B1393:E1404">
    <cfRule type="expression" dxfId="69" priority="123" stopIfTrue="1">
      <formula>$A1393&lt;&gt;""</formula>
    </cfRule>
  </conditionalFormatting>
  <conditionalFormatting sqref="B1412:E1450">
    <cfRule type="expression" dxfId="68" priority="160" stopIfTrue="1">
      <formula>$A1412&lt;&gt;""</formula>
    </cfRule>
  </conditionalFormatting>
  <conditionalFormatting sqref="B1453:E1458">
    <cfRule type="expression" dxfId="67" priority="230" stopIfTrue="1">
      <formula>$A1453&lt;&gt;""</formula>
    </cfRule>
  </conditionalFormatting>
  <conditionalFormatting sqref="B489:G489">
    <cfRule type="expression" dxfId="66" priority="180" stopIfTrue="1">
      <formula>$A489&lt;&gt;""</formula>
    </cfRule>
  </conditionalFormatting>
  <conditionalFormatting sqref="B478:H483">
    <cfRule type="expression" dxfId="65" priority="200" stopIfTrue="1">
      <formula>$A478&lt;&gt;""</formula>
    </cfRule>
  </conditionalFormatting>
  <conditionalFormatting sqref="B490:H496">
    <cfRule type="expression" dxfId="64" priority="156" stopIfTrue="1">
      <formula>$A490&lt;&gt;""</formula>
    </cfRule>
  </conditionalFormatting>
  <conditionalFormatting sqref="B1067:H1082">
    <cfRule type="expression" dxfId="63" priority="226" stopIfTrue="1">
      <formula>$A1067&lt;&gt;""</formula>
    </cfRule>
  </conditionalFormatting>
  <conditionalFormatting sqref="B1272:H1274 B1275:E1288 H1275:H1288">
    <cfRule type="expression" dxfId="62" priority="155" stopIfTrue="1">
      <formula>$A1272&lt;&gt;""</formula>
    </cfRule>
  </conditionalFormatting>
  <conditionalFormatting sqref="B1290:H1292">
    <cfRule type="expression" dxfId="61" priority="50" stopIfTrue="1">
      <formula>$A1290&lt;&gt;""</formula>
    </cfRule>
  </conditionalFormatting>
  <conditionalFormatting sqref="B1364:H1364">
    <cfRule type="expression" dxfId="60" priority="296" stopIfTrue="1">
      <formula>$A1364&lt;&gt;""</formula>
    </cfRule>
  </conditionalFormatting>
  <conditionalFormatting sqref="B1380:H1385">
    <cfRule type="expression" dxfId="59" priority="24" stopIfTrue="1">
      <formula>$A1380&lt;&gt;""</formula>
    </cfRule>
  </conditionalFormatting>
  <conditionalFormatting sqref="B1410:H1411">
    <cfRule type="expression" dxfId="58" priority="203" stopIfTrue="1">
      <formula>$A1410&lt;&gt;""</formula>
    </cfRule>
  </conditionalFormatting>
  <conditionalFormatting sqref="B175:I189 I190:I227 B190:E241">
    <cfRule type="expression" dxfId="57" priority="253" stopIfTrue="1">
      <formula>$A175&lt;&gt;""</formula>
    </cfRule>
  </conditionalFormatting>
  <conditionalFormatting sqref="B242:I242 B243:E275">
    <cfRule type="expression" dxfId="56" priority="267" stopIfTrue="1">
      <formula>$A242&lt;&gt;""</formula>
    </cfRule>
  </conditionalFormatting>
  <conditionalFormatting sqref="B276:I320">
    <cfRule type="expression" dxfId="55" priority="100" stopIfTrue="1">
      <formula>$A276&lt;&gt;""</formula>
    </cfRule>
  </conditionalFormatting>
  <conditionalFormatting sqref="B497:I499">
    <cfRule type="expression" dxfId="54" priority="102" stopIfTrue="1">
      <formula>$A497&lt;&gt;""</formula>
    </cfRule>
  </conditionalFormatting>
  <conditionalFormatting sqref="B645:I688">
    <cfRule type="expression" dxfId="53" priority="263" stopIfTrue="1">
      <formula>$A645&lt;&gt;""</formula>
    </cfRule>
  </conditionalFormatting>
  <conditionalFormatting sqref="B690:I690">
    <cfRule type="expression" dxfId="52" priority="29" stopIfTrue="1">
      <formula>$A690&lt;&gt;""</formula>
    </cfRule>
  </conditionalFormatting>
  <conditionalFormatting sqref="B1137:I1137">
    <cfRule type="expression" dxfId="51" priority="154" stopIfTrue="1">
      <formula>$A1137&lt;&gt;""</formula>
    </cfRule>
  </conditionalFormatting>
  <conditionalFormatting sqref="B1149:I1151">
    <cfRule type="expression" dxfId="50" priority="23" stopIfTrue="1">
      <formula>$A1149&lt;&gt;""</formula>
    </cfRule>
  </conditionalFormatting>
  <conditionalFormatting sqref="B1153:I1157">
    <cfRule type="expression" dxfId="49" priority="25" stopIfTrue="1">
      <formula>$A1153&lt;&gt;""</formula>
    </cfRule>
  </conditionalFormatting>
  <conditionalFormatting sqref="B1271:I1271 I1272:I1288">
    <cfRule type="expression" dxfId="48" priority="158" stopIfTrue="1">
      <formula>$A1271&lt;&gt;""</formula>
    </cfRule>
  </conditionalFormatting>
  <conditionalFormatting sqref="B1368:I1368">
    <cfRule type="expression" dxfId="47" priority="153" stopIfTrue="1">
      <formula>$A1368&lt;&gt;""</formula>
    </cfRule>
  </conditionalFormatting>
  <conditionalFormatting sqref="B135:J163">
    <cfRule type="expression" dxfId="46" priority="76" stopIfTrue="1">
      <formula>$A135&lt;&gt;""</formula>
    </cfRule>
  </conditionalFormatting>
  <conditionalFormatting sqref="B360:J420">
    <cfRule type="expression" dxfId="45" priority="268" stopIfTrue="1">
      <formula>$A360&lt;&gt;""</formula>
    </cfRule>
  </conditionalFormatting>
  <conditionalFormatting sqref="B457:J458">
    <cfRule type="expression" dxfId="44" priority="229" stopIfTrue="1">
      <formula>$A457&lt;&gt;""</formula>
    </cfRule>
  </conditionalFormatting>
  <conditionalFormatting sqref="B599:J625">
    <cfRule type="expression" dxfId="43" priority="9" stopIfTrue="1">
      <formula>$A599&lt;&gt;""</formula>
    </cfRule>
  </conditionalFormatting>
  <conditionalFormatting sqref="B1053:J1054">
    <cfRule type="expression" dxfId="42" priority="224" stopIfTrue="1">
      <formula>$A1053&lt;&gt;""</formula>
    </cfRule>
  </conditionalFormatting>
  <conditionalFormatting sqref="B1127:J1130">
    <cfRule type="expression" dxfId="41" priority="14" stopIfTrue="1">
      <formula>$A1127&lt;&gt;""</formula>
    </cfRule>
  </conditionalFormatting>
  <conditionalFormatting sqref="B1158:J1252">
    <cfRule type="expression" dxfId="40" priority="40" stopIfTrue="1">
      <formula>$A1158&lt;&gt;""</formula>
    </cfRule>
  </conditionalFormatting>
  <conditionalFormatting sqref="B1406:J1406">
    <cfRule type="expression" dxfId="39" priority="205" stopIfTrue="1">
      <formula>$A1406&lt;&gt;""</formula>
    </cfRule>
  </conditionalFormatting>
  <conditionalFormatting sqref="B1461:J4374">
    <cfRule type="expression" dxfId="38" priority="49" stopIfTrue="1">
      <formula>$A1461&lt;&gt;""</formula>
    </cfRule>
  </conditionalFormatting>
  <conditionalFormatting sqref="F111:G113">
    <cfRule type="expression" dxfId="37" priority="5" stopIfTrue="1">
      <formula>$A111&lt;&gt;""</formula>
    </cfRule>
  </conditionalFormatting>
  <conditionalFormatting sqref="F191:H195">
    <cfRule type="expression" dxfId="36" priority="131" stopIfTrue="1">
      <formula>$A191&lt;&gt;""</formula>
    </cfRule>
  </conditionalFormatting>
  <conditionalFormatting sqref="F198:H199">
    <cfRule type="expression" dxfId="35" priority="125" stopIfTrue="1">
      <formula>$A198&lt;&gt;""</formula>
    </cfRule>
  </conditionalFormatting>
  <conditionalFormatting sqref="F472:H473">
    <cfRule type="expression" dxfId="34" priority="146" stopIfTrue="1">
      <formula>$A472&lt;&gt;""</formula>
    </cfRule>
  </conditionalFormatting>
  <conditionalFormatting sqref="F476:H477">
    <cfRule type="expression" dxfId="33" priority="236" stopIfTrue="1">
      <formula>$A476&lt;&gt;""</formula>
    </cfRule>
  </conditionalFormatting>
  <conditionalFormatting sqref="F484:H486 H487:H489">
    <cfRule type="expression" dxfId="32" priority="178" stopIfTrue="1">
      <formula>$A484&lt;&gt;""</formula>
    </cfRule>
  </conditionalFormatting>
  <conditionalFormatting sqref="F1131:H1131">
    <cfRule type="expression" dxfId="31" priority="287" stopIfTrue="1">
      <formula>$A1131&lt;&gt;""</formula>
    </cfRule>
  </conditionalFormatting>
  <conditionalFormatting sqref="F1255:H1260">
    <cfRule type="expression" dxfId="30" priority="129" stopIfTrue="1">
      <formula>$A1255&lt;&gt;""</formula>
    </cfRule>
  </conditionalFormatting>
  <conditionalFormatting sqref="F170:I172">
    <cfRule type="expression" dxfId="29" priority="257" stopIfTrue="1">
      <formula>$A170&lt;&gt;""</formula>
    </cfRule>
  </conditionalFormatting>
  <conditionalFormatting sqref="F247:I247">
    <cfRule type="expression" dxfId="28" priority="157"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7" stopIfTrue="1">
      <formula>$A164&lt;&gt;""</formula>
    </cfRule>
  </conditionalFormatting>
  <conditionalFormatting sqref="H190">
    <cfRule type="expression" dxfId="26" priority="137" stopIfTrue="1">
      <formula>$A190&lt;&gt;""</formula>
    </cfRule>
  </conditionalFormatting>
  <conditionalFormatting sqref="H196:H197">
    <cfRule type="expression" dxfId="25" priority="126" stopIfTrue="1">
      <formula>$A196&lt;&gt;""</formula>
    </cfRule>
  </conditionalFormatting>
  <conditionalFormatting sqref="H200:H228">
    <cfRule type="expression" dxfId="24" priority="16" stopIfTrue="1">
      <formula>$A200&lt;&gt;""</formula>
    </cfRule>
  </conditionalFormatting>
  <conditionalFormatting sqref="H474:H475">
    <cfRule type="expression" dxfId="23" priority="150" stopIfTrue="1">
      <formula>$A474&lt;&gt;""</formula>
    </cfRule>
  </conditionalFormatting>
  <conditionalFormatting sqref="H1132:H1136">
    <cfRule type="expression" dxfId="22" priority="188" stopIfTrue="1">
      <formula>$A1132&lt;&gt;""</formula>
    </cfRule>
  </conditionalFormatting>
  <conditionalFormatting sqref="H1254">
    <cfRule type="expression" dxfId="21" priority="199" stopIfTrue="1">
      <formula>$A1254&lt;&gt;""</formula>
    </cfRule>
  </conditionalFormatting>
  <conditionalFormatting sqref="H1293:H1301">
    <cfRule type="expression" dxfId="20" priority="167" stopIfTrue="1">
      <formula>$A1293&lt;&gt;""</formula>
    </cfRule>
  </conditionalFormatting>
  <conditionalFormatting sqref="H1303:H1326">
    <cfRule type="expression" dxfId="19" priority="46" stopIfTrue="1">
      <formula>$A1303&lt;&gt;""</formula>
    </cfRule>
  </conditionalFormatting>
  <conditionalFormatting sqref="H1365:H1367">
    <cfRule type="expression" dxfId="18" priority="265" stopIfTrue="1">
      <formula>$A1365&lt;&gt;""</formula>
    </cfRule>
  </conditionalFormatting>
  <conditionalFormatting sqref="H1369:H1379">
    <cfRule type="expression" dxfId="17" priority="26" stopIfTrue="1">
      <formula>$A1369&lt;&gt;""</formula>
    </cfRule>
  </conditionalFormatting>
  <conditionalFormatting sqref="H1412">
    <cfRule type="expression" dxfId="16" priority="162" stopIfTrue="1">
      <formula>$A1412&lt;&gt;""</formula>
    </cfRule>
  </conditionalFormatting>
  <conditionalFormatting sqref="H1453:H1458">
    <cfRule type="expression" dxfId="15" priority="232" stopIfTrue="1">
      <formula>$A1453&lt;&gt;""</formula>
    </cfRule>
  </conditionalFormatting>
  <conditionalFormatting sqref="H173:I174">
    <cfRule type="expression" dxfId="14" priority="254" stopIfTrue="1">
      <formula>$A173&lt;&gt;""</formula>
    </cfRule>
  </conditionalFormatting>
  <conditionalFormatting sqref="H243:I246">
    <cfRule type="expression" dxfId="13" priority="256" stopIfTrue="1">
      <formula>$A243&lt;&gt;""</formula>
    </cfRule>
  </conditionalFormatting>
  <conditionalFormatting sqref="H248:I248">
    <cfRule type="expression" dxfId="12" priority="132" stopIfTrue="1">
      <formula>$A248&lt;&gt;""</formula>
    </cfRule>
  </conditionalFormatting>
  <conditionalFormatting sqref="H689:I689">
    <cfRule type="expression" dxfId="11" priority="73" stopIfTrue="1">
      <formula>$A689&lt;&gt;""</formula>
    </cfRule>
  </conditionalFormatting>
  <conditionalFormatting sqref="H1138:I1148">
    <cfRule type="expression" dxfId="10" priority="57" stopIfTrue="1">
      <formula>$A1138&lt;&gt;""</formula>
    </cfRule>
  </conditionalFormatting>
  <conditionalFormatting sqref="H1152:I1152">
    <cfRule type="expression" dxfId="9" priority="83" stopIfTrue="1">
      <formula>$A1152&lt;&gt;""</formula>
    </cfRule>
  </conditionalFormatting>
  <conditionalFormatting sqref="H1110:J1110">
    <cfRule type="expression" dxfId="8" priority="139" stopIfTrue="1">
      <formula>$A1110&lt;&gt;""</formula>
    </cfRule>
  </conditionalFormatting>
  <conditionalFormatting sqref="H1360:J1363">
    <cfRule type="expression" dxfId="7" priority="62" stopIfTrue="1">
      <formula>$A1360&lt;&gt;""</formula>
    </cfRule>
  </conditionalFormatting>
  <conditionalFormatting sqref="H1393:J1404">
    <cfRule type="expression" dxfId="6" priority="21" stopIfTrue="1">
      <formula>$A1393&lt;&gt;""</formula>
    </cfRule>
  </conditionalFormatting>
  <conditionalFormatting sqref="I472:I496">
    <cfRule type="expression" dxfId="5" priority="147" stopIfTrue="1">
      <formula>$A472&lt;&gt;""</formula>
    </cfRule>
  </conditionalFormatting>
  <conditionalFormatting sqref="I1369:I1385">
    <cfRule type="expression" dxfId="4" priority="89" stopIfTrue="1">
      <formula>$A1369&lt;&gt;""</formula>
    </cfRule>
  </conditionalFormatting>
  <conditionalFormatting sqref="I1290:J1359">
    <cfRule type="expression" dxfId="3" priority="169" stopIfTrue="1">
      <formula>$A1290&lt;&gt;""</formula>
    </cfRule>
  </conditionalFormatting>
  <conditionalFormatting sqref="I1410:J1447">
    <cfRule type="expression" dxfId="2" priority="164" stopIfTrue="1">
      <formula>$A1410&lt;&gt;""</formula>
    </cfRule>
  </conditionalFormatting>
  <conditionalFormatting sqref="I1451:J1458">
    <cfRule type="expression" dxfId="1" priority="262" stopIfTrue="1">
      <formula>$A1451&lt;&gt;""</formula>
    </cfRule>
  </conditionalFormatting>
  <conditionalFormatting sqref="J1137:J1157">
    <cfRule type="expression" dxfId="0" priority="289"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ht="12" x14ac:dyDescent="0.15">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12" x14ac:dyDescent="0.15">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ht="12" x14ac:dyDescent="0.15">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ht="12" x14ac:dyDescent="0.15">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ht="12" x14ac:dyDescent="0.15">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ht="12" x14ac:dyDescent="0.15">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ht="12" x14ac:dyDescent="0.15">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ht="12" x14ac:dyDescent="0.15">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ht="12" x14ac:dyDescent="0.15">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ht="12" x14ac:dyDescent="0.15">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ht="12" x14ac:dyDescent="0.15">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ht="12" x14ac:dyDescent="0.15">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ht="12" x14ac:dyDescent="0.15">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ht="12" x14ac:dyDescent="0.15">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ht="12" x14ac:dyDescent="0.15">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ht="12" x14ac:dyDescent="0.15">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ht="12" x14ac:dyDescent="0.15">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ht="12" x14ac:dyDescent="0.15">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12" x14ac:dyDescent="0.15">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ht="12" x14ac:dyDescent="0.15">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ht="12" x14ac:dyDescent="0.15">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ht="12" x14ac:dyDescent="0.15">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ht="12" x14ac:dyDescent="0.15">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ht="12" x14ac:dyDescent="0.15">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ht="12" x14ac:dyDescent="0.15">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ht="12" x14ac:dyDescent="0.15">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ht="12" x14ac:dyDescent="0.15">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ht="12" x14ac:dyDescent="0.15">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ht="12" x14ac:dyDescent="0.15">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ht="12" x14ac:dyDescent="0.15">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ht="12" x14ac:dyDescent="0.15">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ht="12" x14ac:dyDescent="0.15">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ht="12" x14ac:dyDescent="0.15">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ht="12" x14ac:dyDescent="0.15">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ht="12" x14ac:dyDescent="0.15">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ht="12" x14ac:dyDescent="0.15">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ht="12" x14ac:dyDescent="0.15">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ht="12" x14ac:dyDescent="0.15">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ht="12" x14ac:dyDescent="0.15">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ht="12" x14ac:dyDescent="0.15">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12" x14ac:dyDescent="0.15">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ht="12" x14ac:dyDescent="0.15">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ht="12" x14ac:dyDescent="0.15">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ht="12" x14ac:dyDescent="0.15">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ht="12" x14ac:dyDescent="0.15">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ht="12" x14ac:dyDescent="0.15">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ht="12" x14ac:dyDescent="0.15">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ht="12" x14ac:dyDescent="0.15">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ht="12" x14ac:dyDescent="0.15">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ht="12" x14ac:dyDescent="0.15">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ht="12" x14ac:dyDescent="0.15">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ht="12" x14ac:dyDescent="0.15">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ht="12" x14ac:dyDescent="0.15">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ht="12" x14ac:dyDescent="0.15">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ht="12" x14ac:dyDescent="0.15">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ht="12" x14ac:dyDescent="0.15">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ht="12" x14ac:dyDescent="0.15">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ht="12" x14ac:dyDescent="0.15">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ht="12" x14ac:dyDescent="0.15">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ht="12" x14ac:dyDescent="0.15">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12" x14ac:dyDescent="0.15">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ht="12" x14ac:dyDescent="0.15">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ht="12" x14ac:dyDescent="0.15">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ht="12" x14ac:dyDescent="0.15">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ht="12" x14ac:dyDescent="0.15">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ht="12" x14ac:dyDescent="0.15">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ht="12" x14ac:dyDescent="0.15">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12" x14ac:dyDescent="0.15">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ht="12" x14ac:dyDescent="0.15">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ht="12" x14ac:dyDescent="0.15">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ht="12" x14ac:dyDescent="0.15">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ht="12" x14ac:dyDescent="0.15">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ht="12" x14ac:dyDescent="0.15">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ht="12" x14ac:dyDescent="0.15">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ht="12" x14ac:dyDescent="0.15">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ht="12" x14ac:dyDescent="0.15">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ht="12" x14ac:dyDescent="0.15">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ht="12" x14ac:dyDescent="0.15">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ht="12" x14ac:dyDescent="0.15">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15">
      <c r="A81" s="203"/>
      <c r="B81" s="199"/>
      <c r="C81" s="288"/>
      <c r="D81" s="199"/>
      <c r="E81" s="199"/>
      <c r="F81" s="199"/>
      <c r="G81" s="265"/>
      <c r="H81" s="265"/>
      <c r="I81" s="275"/>
      <c r="J81" s="199"/>
      <c r="K81" s="275"/>
      <c r="L81" s="201"/>
      <c r="M81" s="199"/>
      <c r="N81" s="288"/>
      <c r="O81" s="288"/>
      <c r="P81" s="288"/>
      <c r="R81" s="276">
        <f t="shared" ref="R81:R105" si="2">A81</f>
        <v>0</v>
      </c>
    </row>
    <row r="82" spans="1:18" x14ac:dyDescent="0.15">
      <c r="A82" s="203"/>
      <c r="B82" s="288"/>
      <c r="C82" s="288"/>
      <c r="D82" s="288"/>
      <c r="E82" s="288"/>
      <c r="F82" s="288"/>
      <c r="G82" s="288"/>
      <c r="H82" s="288"/>
      <c r="I82" s="288"/>
      <c r="J82" s="288"/>
      <c r="K82" s="288"/>
      <c r="L82" s="289"/>
      <c r="M82" s="288"/>
      <c r="N82" s="288"/>
      <c r="O82" s="288"/>
      <c r="P82" s="288"/>
      <c r="R82" s="276">
        <f t="shared" si="2"/>
        <v>0</v>
      </c>
    </row>
    <row r="83" spans="1:18" x14ac:dyDescent="0.15">
      <c r="A83" s="203"/>
      <c r="B83" s="288"/>
      <c r="C83" s="288"/>
      <c r="D83" s="288"/>
      <c r="E83" s="288"/>
      <c r="F83" s="288"/>
      <c r="G83" s="288"/>
      <c r="H83" s="288"/>
      <c r="I83" s="288"/>
      <c r="J83" s="288"/>
      <c r="K83" s="288"/>
      <c r="L83" s="289"/>
      <c r="M83" s="288"/>
      <c r="N83" s="288"/>
      <c r="O83" s="288"/>
      <c r="P83" s="288"/>
      <c r="R83" s="276">
        <f t="shared" si="2"/>
        <v>0</v>
      </c>
    </row>
    <row r="84" spans="1:18" x14ac:dyDescent="0.15">
      <c r="A84" s="203"/>
      <c r="B84" s="288"/>
      <c r="C84" s="288"/>
      <c r="D84" s="288"/>
      <c r="E84" s="288"/>
      <c r="F84" s="288"/>
      <c r="G84" s="288"/>
      <c r="H84" s="288"/>
      <c r="I84" s="288"/>
      <c r="J84" s="288"/>
      <c r="K84" s="288"/>
      <c r="L84" s="289"/>
      <c r="M84" s="288"/>
      <c r="N84" s="288"/>
      <c r="O84" s="288"/>
      <c r="P84" s="288"/>
      <c r="R84" s="276">
        <f t="shared" si="2"/>
        <v>0</v>
      </c>
    </row>
    <row r="85" spans="1:18" x14ac:dyDescent="0.15">
      <c r="A85" s="203"/>
      <c r="B85" s="288"/>
      <c r="C85" s="288"/>
      <c r="D85" s="288"/>
      <c r="E85" s="288"/>
      <c r="F85" s="288"/>
      <c r="G85" s="288"/>
      <c r="H85" s="288"/>
      <c r="I85" s="288"/>
      <c r="J85" s="288"/>
      <c r="K85" s="288"/>
      <c r="L85" s="289"/>
      <c r="M85" s="288"/>
      <c r="N85" s="288"/>
      <c r="O85" s="288"/>
      <c r="P85" s="288"/>
      <c r="R85" s="276">
        <f t="shared" si="2"/>
        <v>0</v>
      </c>
    </row>
    <row r="86" spans="1:18" x14ac:dyDescent="0.15">
      <c r="A86" s="203"/>
      <c r="B86" s="288"/>
      <c r="C86" s="288"/>
      <c r="D86" s="288"/>
      <c r="E86" s="288"/>
      <c r="F86" s="288"/>
      <c r="G86" s="288"/>
      <c r="H86" s="288"/>
      <c r="I86" s="288"/>
      <c r="J86" s="288"/>
      <c r="K86" s="288"/>
      <c r="L86" s="289"/>
      <c r="M86" s="288"/>
      <c r="N86" s="288"/>
      <c r="O86" s="288"/>
      <c r="P86" s="288"/>
      <c r="R86" s="276">
        <f t="shared" si="2"/>
        <v>0</v>
      </c>
    </row>
    <row r="87" spans="1:18" x14ac:dyDescent="0.15">
      <c r="A87" s="203"/>
      <c r="B87" s="288"/>
      <c r="C87" s="288"/>
      <c r="D87" s="288"/>
      <c r="E87" s="288"/>
      <c r="F87" s="288"/>
      <c r="G87" s="288"/>
      <c r="H87" s="288"/>
      <c r="I87" s="288"/>
      <c r="J87" s="288"/>
      <c r="K87" s="288"/>
      <c r="L87" s="289"/>
      <c r="M87" s="288"/>
      <c r="N87" s="288"/>
      <c r="O87" s="288"/>
      <c r="P87" s="288"/>
      <c r="R87" s="276">
        <f t="shared" si="2"/>
        <v>0</v>
      </c>
    </row>
    <row r="88" spans="1:18" x14ac:dyDescent="0.15">
      <c r="A88" s="203"/>
      <c r="B88" s="288"/>
      <c r="C88" s="288"/>
      <c r="D88" s="288"/>
      <c r="E88" s="288"/>
      <c r="F88" s="288"/>
      <c r="G88" s="288"/>
      <c r="H88" s="288"/>
      <c r="I88" s="288"/>
      <c r="J88" s="288"/>
      <c r="K88" s="288"/>
      <c r="L88" s="289"/>
      <c r="M88" s="288"/>
      <c r="N88" s="288"/>
      <c r="O88" s="288"/>
      <c r="P88" s="288"/>
      <c r="R88" s="276">
        <f t="shared" si="2"/>
        <v>0</v>
      </c>
    </row>
    <row r="89" spans="1:18" x14ac:dyDescent="0.15">
      <c r="A89" s="203"/>
      <c r="B89" s="288"/>
      <c r="C89" s="288"/>
      <c r="D89" s="288"/>
      <c r="E89" s="288"/>
      <c r="F89" s="288"/>
      <c r="G89" s="288"/>
      <c r="H89" s="288"/>
      <c r="I89" s="288"/>
      <c r="J89" s="288"/>
      <c r="K89" s="288"/>
      <c r="L89" s="289"/>
      <c r="M89" s="288"/>
      <c r="N89" s="288"/>
      <c r="O89" s="288"/>
      <c r="P89" s="288"/>
      <c r="R89" s="276">
        <f t="shared" si="2"/>
        <v>0</v>
      </c>
    </row>
    <row r="90" spans="1:18" x14ac:dyDescent="0.15">
      <c r="A90" s="203"/>
      <c r="B90" s="288"/>
      <c r="C90" s="288"/>
      <c r="D90" s="288"/>
      <c r="E90" s="288"/>
      <c r="F90" s="288"/>
      <c r="G90" s="288"/>
      <c r="H90" s="288"/>
      <c r="I90" s="288"/>
      <c r="J90" s="288"/>
      <c r="K90" s="288"/>
      <c r="L90" s="289"/>
      <c r="M90" s="288"/>
      <c r="N90" s="288"/>
      <c r="O90" s="288"/>
      <c r="P90" s="288"/>
      <c r="R90" s="276">
        <f t="shared" si="2"/>
        <v>0</v>
      </c>
    </row>
    <row r="91" spans="1:18" x14ac:dyDescent="0.15">
      <c r="A91" s="203"/>
      <c r="B91" s="288"/>
      <c r="C91" s="288"/>
      <c r="D91" s="288"/>
      <c r="E91" s="288"/>
      <c r="F91" s="288"/>
      <c r="G91" s="288"/>
      <c r="H91" s="288"/>
      <c r="I91" s="288"/>
      <c r="J91" s="288"/>
      <c r="K91" s="288"/>
      <c r="L91" s="289"/>
      <c r="M91" s="288"/>
      <c r="N91" s="288"/>
      <c r="O91" s="288"/>
      <c r="P91" s="288"/>
      <c r="R91" s="276">
        <f t="shared" si="2"/>
        <v>0</v>
      </c>
    </row>
    <row r="92" spans="1:18" x14ac:dyDescent="0.15">
      <c r="A92" s="203"/>
      <c r="B92" s="288"/>
      <c r="C92" s="288"/>
      <c r="D92" s="288"/>
      <c r="E92" s="288"/>
      <c r="F92" s="288"/>
      <c r="G92" s="288"/>
      <c r="H92" s="288"/>
      <c r="I92" s="288"/>
      <c r="J92" s="288"/>
      <c r="K92" s="288"/>
      <c r="L92" s="289"/>
      <c r="M92" s="288"/>
      <c r="N92" s="288"/>
      <c r="O92" s="288"/>
      <c r="P92" s="288"/>
      <c r="R92" s="276">
        <f t="shared" si="2"/>
        <v>0</v>
      </c>
    </row>
    <row r="93" spans="1:18" x14ac:dyDescent="0.15">
      <c r="A93" s="203"/>
      <c r="B93" s="288"/>
      <c r="C93" s="288"/>
      <c r="D93" s="288"/>
      <c r="E93" s="288"/>
      <c r="F93" s="288"/>
      <c r="G93" s="288"/>
      <c r="H93" s="288"/>
      <c r="I93" s="288"/>
      <c r="J93" s="288"/>
      <c r="K93" s="288"/>
      <c r="L93" s="289"/>
      <c r="M93" s="288"/>
      <c r="N93" s="288"/>
      <c r="O93" s="288"/>
      <c r="P93" s="288"/>
      <c r="R93" s="276">
        <f t="shared" si="2"/>
        <v>0</v>
      </c>
    </row>
    <row r="94" spans="1:18" x14ac:dyDescent="0.15">
      <c r="A94" s="203"/>
      <c r="B94" s="288"/>
      <c r="C94" s="288"/>
      <c r="D94" s="288"/>
      <c r="E94" s="288"/>
      <c r="F94" s="288"/>
      <c r="G94" s="288"/>
      <c r="H94" s="288"/>
      <c r="I94" s="288"/>
      <c r="J94" s="288"/>
      <c r="K94" s="288"/>
      <c r="L94" s="289"/>
      <c r="M94" s="288"/>
      <c r="N94" s="288"/>
      <c r="O94" s="288"/>
      <c r="P94" s="288"/>
      <c r="R94" s="276">
        <f t="shared" si="2"/>
        <v>0</v>
      </c>
    </row>
    <row r="95" spans="1:18" x14ac:dyDescent="0.15">
      <c r="A95" s="203"/>
      <c r="B95" s="288"/>
      <c r="C95" s="288"/>
      <c r="D95" s="288"/>
      <c r="E95" s="288"/>
      <c r="F95" s="288"/>
      <c r="G95" s="288"/>
      <c r="H95" s="288"/>
      <c r="I95" s="288"/>
      <c r="J95" s="288"/>
      <c r="K95" s="288"/>
      <c r="L95" s="289"/>
      <c r="M95" s="288"/>
      <c r="N95" s="288"/>
      <c r="O95" s="288"/>
      <c r="P95" s="288"/>
      <c r="R95" s="276">
        <f t="shared" si="2"/>
        <v>0</v>
      </c>
    </row>
    <row r="96" spans="1:18" x14ac:dyDescent="0.15">
      <c r="A96" s="203"/>
      <c r="B96" s="288"/>
      <c r="C96" s="288"/>
      <c r="D96" s="288"/>
      <c r="E96" s="288"/>
      <c r="F96" s="288"/>
      <c r="G96" s="288"/>
      <c r="H96" s="288"/>
      <c r="I96" s="288"/>
      <c r="J96" s="288"/>
      <c r="K96" s="288"/>
      <c r="L96" s="289"/>
      <c r="M96" s="288"/>
      <c r="N96" s="288"/>
      <c r="O96" s="288"/>
      <c r="P96" s="288"/>
      <c r="R96" s="276">
        <f t="shared" si="2"/>
        <v>0</v>
      </c>
    </row>
    <row r="97" spans="1:18" x14ac:dyDescent="0.15">
      <c r="A97" s="203"/>
      <c r="B97" s="288"/>
      <c r="C97" s="288"/>
      <c r="D97" s="288"/>
      <c r="E97" s="288"/>
      <c r="F97" s="288"/>
      <c r="G97" s="288"/>
      <c r="H97" s="288"/>
      <c r="I97" s="288"/>
      <c r="J97" s="288"/>
      <c r="K97" s="288"/>
      <c r="L97" s="289"/>
      <c r="M97" s="288"/>
      <c r="N97" s="288"/>
      <c r="O97" s="288"/>
      <c r="P97" s="288"/>
      <c r="R97" s="276">
        <f t="shared" si="2"/>
        <v>0</v>
      </c>
    </row>
    <row r="98" spans="1:18" x14ac:dyDescent="0.15">
      <c r="A98" s="203"/>
      <c r="B98" s="288"/>
      <c r="C98" s="288"/>
      <c r="D98" s="288"/>
      <c r="E98" s="288"/>
      <c r="F98" s="288"/>
      <c r="G98" s="288"/>
      <c r="H98" s="288"/>
      <c r="I98" s="288"/>
      <c r="J98" s="288"/>
      <c r="K98" s="288"/>
      <c r="L98" s="289"/>
      <c r="M98" s="288"/>
      <c r="N98" s="288"/>
      <c r="O98" s="288"/>
      <c r="P98" s="288"/>
      <c r="R98" s="276">
        <f t="shared" si="2"/>
        <v>0</v>
      </c>
    </row>
    <row r="99" spans="1:18" x14ac:dyDescent="0.15">
      <c r="A99" s="203"/>
      <c r="B99" s="288"/>
      <c r="C99" s="288"/>
      <c r="D99" s="288"/>
      <c r="E99" s="288"/>
      <c r="F99" s="288"/>
      <c r="G99" s="288"/>
      <c r="H99" s="288"/>
      <c r="I99" s="288"/>
      <c r="J99" s="288"/>
      <c r="K99" s="288"/>
      <c r="L99" s="289"/>
      <c r="M99" s="288"/>
      <c r="N99" s="288"/>
      <c r="O99" s="288"/>
      <c r="P99" s="288"/>
      <c r="R99" s="276">
        <f t="shared" si="2"/>
        <v>0</v>
      </c>
    </row>
    <row r="100" spans="1:18" x14ac:dyDescent="0.15">
      <c r="A100" s="203"/>
      <c r="B100" s="288"/>
      <c r="C100" s="288"/>
      <c r="D100" s="288"/>
      <c r="E100" s="288"/>
      <c r="F100" s="288"/>
      <c r="G100" s="288"/>
      <c r="H100" s="288"/>
      <c r="I100" s="288"/>
      <c r="J100" s="288"/>
      <c r="K100" s="288"/>
      <c r="L100" s="289"/>
      <c r="M100" s="288"/>
      <c r="N100" s="288"/>
      <c r="O100" s="288"/>
      <c r="P100" s="288"/>
      <c r="R100" s="276">
        <f t="shared" si="2"/>
        <v>0</v>
      </c>
    </row>
    <row r="101" spans="1:18" x14ac:dyDescent="0.15">
      <c r="A101" s="203"/>
      <c r="B101" s="288"/>
      <c r="C101" s="288"/>
      <c r="D101" s="288"/>
      <c r="E101" s="288"/>
      <c r="F101" s="288"/>
      <c r="G101" s="288"/>
      <c r="H101" s="288"/>
      <c r="I101" s="288"/>
      <c r="J101" s="288"/>
      <c r="K101" s="288"/>
      <c r="L101" s="289"/>
      <c r="M101" s="288"/>
      <c r="N101" s="288"/>
      <c r="O101" s="288"/>
      <c r="P101" s="288"/>
      <c r="R101" s="276">
        <f t="shared" si="2"/>
        <v>0</v>
      </c>
    </row>
    <row r="102" spans="1:18" x14ac:dyDescent="0.15">
      <c r="A102" s="203"/>
      <c r="B102" s="288"/>
      <c r="C102" s="288"/>
      <c r="D102" s="288"/>
      <c r="E102" s="288"/>
      <c r="F102" s="288"/>
      <c r="G102" s="288"/>
      <c r="H102" s="288"/>
      <c r="I102" s="288"/>
      <c r="J102" s="288"/>
      <c r="K102" s="288"/>
      <c r="L102" s="289"/>
      <c r="M102" s="288"/>
      <c r="N102" s="288"/>
      <c r="O102" s="288"/>
      <c r="P102" s="288"/>
      <c r="R102" s="276">
        <f t="shared" si="2"/>
        <v>0</v>
      </c>
    </row>
    <row r="103" spans="1:18" x14ac:dyDescent="0.15">
      <c r="A103" s="203"/>
      <c r="B103" s="288"/>
      <c r="C103" s="288"/>
      <c r="D103" s="288"/>
      <c r="E103" s="288"/>
      <c r="F103" s="288"/>
      <c r="G103" s="288"/>
      <c r="H103" s="288"/>
      <c r="I103" s="288"/>
      <c r="J103" s="288"/>
      <c r="K103" s="288"/>
      <c r="L103" s="289"/>
      <c r="M103" s="288"/>
      <c r="N103" s="288"/>
      <c r="O103" s="288"/>
      <c r="P103" s="288"/>
      <c r="R103" s="276">
        <f t="shared" si="2"/>
        <v>0</v>
      </c>
    </row>
    <row r="104" spans="1:18" x14ac:dyDescent="0.15">
      <c r="A104" s="203"/>
      <c r="B104" s="288"/>
      <c r="C104" s="288"/>
      <c r="D104" s="288"/>
      <c r="E104" s="288"/>
      <c r="F104" s="288"/>
      <c r="G104" s="288"/>
      <c r="H104" s="288"/>
      <c r="I104" s="288"/>
      <c r="J104" s="288"/>
      <c r="K104" s="288"/>
      <c r="L104" s="289"/>
      <c r="M104" s="288"/>
      <c r="N104" s="288"/>
      <c r="O104" s="288"/>
      <c r="P104" s="288"/>
      <c r="R104" s="276">
        <f t="shared" si="2"/>
        <v>0</v>
      </c>
    </row>
    <row r="105" spans="1:18" x14ac:dyDescent="0.15">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ht="12" x14ac:dyDescent="0.15">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15">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15">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ht="12" x14ac:dyDescent="0.15">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15">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ht="12" x14ac:dyDescent="0.15">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15">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15">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15">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15">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ht="12" x14ac:dyDescent="0.15">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15">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15">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15">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15">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15">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15">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15">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15">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15">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ht="12" x14ac:dyDescent="0.15">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15">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ht="12" x14ac:dyDescent="0.15">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ht="12" x14ac:dyDescent="0.15">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15">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ht="12" x14ac:dyDescent="0.15">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15">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15">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15">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15">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15">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ht="12" x14ac:dyDescent="0.15">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15">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15">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15">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15">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15">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15">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15">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15">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15">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15">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15">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15">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15">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15">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15">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15">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15">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15">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4" x14ac:dyDescent="0.15">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15">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4" x14ac:dyDescent="0.15">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ht="12" x14ac:dyDescent="0.15">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15">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15">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ht="12" x14ac:dyDescent="0.15">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15">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15">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15">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15">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ht="12" x14ac:dyDescent="0.15">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15">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15">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ht="12" x14ac:dyDescent="0.15">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ht="12" x14ac:dyDescent="0.15">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ht="12" x14ac:dyDescent="0.15">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15">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ht="12" x14ac:dyDescent="0.15">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15">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15">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15">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15">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15">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ht="12" x14ac:dyDescent="0.15">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ht="12" x14ac:dyDescent="0.15">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15">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15">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15">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15">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15">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15">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15">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15">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15">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15">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15">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15">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15">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ht="12" x14ac:dyDescent="0.15">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15">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15">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15">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ht="12" x14ac:dyDescent="0.15">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ht="12" x14ac:dyDescent="0.15">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15">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15">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ht="12" x14ac:dyDescent="0.15">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15">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15">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ht="12" x14ac:dyDescent="0.15">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15">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15">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15">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15">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15">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15">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15">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15">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15">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15">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15">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15">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15">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15">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15">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15">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15">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15">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15">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15">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15">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15">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15">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15">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15">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15">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15">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15">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15">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15">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15">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15">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15">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15">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15">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15">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15">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15">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15">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15">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15">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15">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15">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15">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15">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15">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15">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15">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15">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15">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15">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15">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15">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15">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15">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15">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15">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15">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15">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15">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15">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15">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15">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15">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15">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15">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15">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15">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15">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15">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15">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15">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15">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15">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15">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15">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15">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15">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15">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15">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15">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15">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15">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15">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15">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15">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15">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15">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15">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15">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15">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15">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15">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15">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15">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15">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15">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15">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15">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15">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15">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15">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15">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15">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15">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15">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15">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15">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15">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15">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15">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15">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15">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15">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15">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15">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15">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15">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15">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15">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15">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15">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15">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15">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15">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15">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15">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15">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15">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15">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15">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15">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15">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15">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15">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15">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15">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15">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15">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15">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15">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15">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15">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15">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15">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15">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15">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15">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15">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15">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15">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15">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15">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15">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15">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15">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15">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15">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15">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15">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15">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15">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15">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15">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15">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15">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15">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15">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15">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15">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15">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15">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15">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15">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15">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15">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15">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15">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15">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15">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15">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15">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15">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15">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15">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15">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15">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15">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15">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15">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15">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15">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15">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15">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15">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15">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15">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15">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15">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15">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15">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15">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15">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15">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15">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15">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15">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15">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15">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15">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15">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15">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15">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15">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15">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15">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15">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15">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15">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15">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15">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15">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15">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15">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15">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15">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15">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15">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15">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15">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15">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15">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15">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15">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15">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15">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15">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15">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15">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15">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15">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15">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15">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15">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15">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15">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15">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15">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15">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15">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15">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15">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15">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15">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15">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15">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15">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15">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15">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15">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15">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15">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15">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15">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15">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15">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15">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15">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15">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15">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15">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15">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15">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15">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15">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15">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15">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15">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15">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15">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15">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15">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15">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15">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15">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15">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15">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15">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15">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15">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15">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15">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15">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15">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15">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15">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15">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15">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15">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15">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15">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15">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15">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15">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15">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15">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15">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15">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15">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15">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15">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15">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15">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15">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15">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15">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15">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15">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15">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15">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15">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15">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15">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15">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15">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15">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15">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15">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15">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15">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15">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15">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15">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15">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15">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15">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15">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15">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15">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15">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15">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15">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15">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15">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15">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15">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15">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15">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15">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15">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15">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15">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15">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15">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15">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15">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15">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15">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15">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15">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15">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15">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15">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15">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15">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15">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15">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15">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15">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15">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15">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15">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15">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15">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15">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15">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15">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15">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15">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15">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15">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15">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15">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15">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15">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15">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15">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15">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15">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15">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15">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15">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15">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15">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15">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15">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15">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15">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15">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15">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15">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15">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15">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15">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15">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15">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15">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15">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15">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15">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15">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15">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15">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15">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15">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15">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15">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15">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15">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15">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15">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15">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15">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15">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15">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15">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15">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15">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15">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15">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15">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15">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15">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15">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15">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15">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15">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15">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15">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15">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15">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15">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15">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15">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15">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15">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15">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15">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15">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15">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15">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15">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15">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15">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15">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15">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15">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15">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15">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15">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15">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15">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15">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15">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15">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15">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15">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15">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15">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15">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15">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15">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15">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15">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15">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15">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15">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15">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15">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15">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15">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15">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15">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15">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15">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15">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15">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15">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15">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15">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15">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15">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15">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15">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15">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15">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15">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15">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15">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15">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15">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15">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15">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15">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15">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15">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15">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15">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15">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15">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15">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15">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15">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15">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15">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15">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15">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15">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15">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15">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15">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15">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15">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15">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15">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15">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15">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15">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15">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15">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15">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15">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15">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15">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15">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15">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15">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15">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15">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15">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15">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15">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15">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15">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15">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15">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15">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15">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15">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15">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15">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15">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15">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15">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15">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15">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15">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15">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15">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15">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15">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15">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15">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15">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15">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15">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15">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15">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15">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15">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15">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15">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15">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15">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15">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15">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15">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15">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15">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15">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15">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15">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15">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15">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15">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15">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15">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15">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15">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15">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15">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15">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15">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15">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15">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15">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15">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15">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15">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15">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15">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15">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15">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15">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15">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15">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15">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15">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15">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15">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15">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15">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15">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15">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15">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15">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15">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15">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15">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15">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15">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15">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15">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15">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15">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15">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15">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15">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15">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15">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15">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15">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15">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15">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15">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15">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15">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15">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15">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15">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15">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15">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15">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15">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15">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15">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15">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15">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15">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15">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15">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15">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15">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15">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15">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15">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15">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15">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15">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15">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15">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15">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15">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15">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15">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15">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15">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15">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15">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15">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15">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15">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15">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15">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15">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15">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15">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15">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15">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15">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15">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15">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15">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15">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15">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15">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15">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15">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1060</v>
      </c>
      <c r="B1" s="2"/>
      <c r="C1" s="2" t="s">
        <v>336</v>
      </c>
      <c r="D1" s="2" t="s">
        <v>1244</v>
      </c>
      <c r="E1" s="2" t="s">
        <v>1245</v>
      </c>
      <c r="F1" s="2" t="s">
        <v>315</v>
      </c>
      <c r="G1" s="2" t="s">
        <v>1246</v>
      </c>
      <c r="H1" s="2"/>
      <c r="I1" s="2" t="s">
        <v>315</v>
      </c>
      <c r="J1" s="2" t="s">
        <v>1247</v>
      </c>
      <c r="K1" s="2"/>
      <c r="L1" s="2"/>
      <c r="M1" s="2"/>
      <c r="N1" s="2"/>
    </row>
    <row r="2" spans="1:14" x14ac:dyDescent="0.15">
      <c r="A2" t="s">
        <v>1248</v>
      </c>
      <c r="C2" t="s">
        <v>339</v>
      </c>
      <c r="D2" t="s">
        <v>1249</v>
      </c>
      <c r="E2">
        <v>1</v>
      </c>
      <c r="F2" t="s">
        <v>319</v>
      </c>
      <c r="G2" t="s">
        <v>1250</v>
      </c>
      <c r="I2" t="s">
        <v>317</v>
      </c>
      <c r="J2" t="s">
        <v>1251</v>
      </c>
    </row>
    <row r="3" spans="1:14" x14ac:dyDescent="0.15">
      <c r="A3" t="s">
        <v>1066</v>
      </c>
      <c r="C3" t="s">
        <v>341</v>
      </c>
      <c r="D3" t="s">
        <v>1252</v>
      </c>
      <c r="E3">
        <v>1</v>
      </c>
      <c r="F3" t="s">
        <v>319</v>
      </c>
      <c r="G3" t="s">
        <v>1250</v>
      </c>
      <c r="I3" t="s">
        <v>319</v>
      </c>
      <c r="J3" t="s">
        <v>320</v>
      </c>
    </row>
    <row r="4" spans="1:14" x14ac:dyDescent="0.15">
      <c r="A4" t="s">
        <v>1135</v>
      </c>
      <c r="C4" t="s">
        <v>343</v>
      </c>
      <c r="D4" t="s">
        <v>1253</v>
      </c>
      <c r="E4">
        <v>1</v>
      </c>
      <c r="F4" t="s">
        <v>319</v>
      </c>
      <c r="G4" t="s">
        <v>1250</v>
      </c>
      <c r="I4" t="s">
        <v>321</v>
      </c>
      <c r="J4" t="s">
        <v>322</v>
      </c>
    </row>
    <row r="5" spans="1:14" x14ac:dyDescent="0.15">
      <c r="A5" t="s">
        <v>1086</v>
      </c>
      <c r="C5" t="s">
        <v>345</v>
      </c>
      <c r="D5" t="s">
        <v>1254</v>
      </c>
      <c r="E5">
        <v>1</v>
      </c>
      <c r="F5" t="s">
        <v>319</v>
      </c>
      <c r="G5" t="s">
        <v>1250</v>
      </c>
      <c r="I5" t="s">
        <v>323</v>
      </c>
      <c r="J5" t="s">
        <v>324</v>
      </c>
    </row>
    <row r="6" spans="1:14" x14ac:dyDescent="0.15">
      <c r="A6" t="s">
        <v>1255</v>
      </c>
      <c r="C6" t="s">
        <v>347</v>
      </c>
      <c r="D6" t="s">
        <v>1256</v>
      </c>
      <c r="E6">
        <v>1</v>
      </c>
      <c r="F6" t="s">
        <v>319</v>
      </c>
      <c r="G6" t="s">
        <v>1250</v>
      </c>
      <c r="I6" t="s">
        <v>325</v>
      </c>
      <c r="J6" t="s">
        <v>1257</v>
      </c>
    </row>
    <row r="7" spans="1:14" x14ac:dyDescent="0.15">
      <c r="A7" t="s">
        <v>1258</v>
      </c>
      <c r="C7" t="s">
        <v>349</v>
      </c>
      <c r="D7" t="s">
        <v>1259</v>
      </c>
      <c r="E7">
        <v>2</v>
      </c>
      <c r="F7" t="s">
        <v>321</v>
      </c>
      <c r="G7" t="s">
        <v>1260</v>
      </c>
    </row>
    <row r="8" spans="1:14" x14ac:dyDescent="0.15">
      <c r="A8" t="s">
        <v>1096</v>
      </c>
      <c r="C8" t="s">
        <v>351</v>
      </c>
      <c r="D8" t="s">
        <v>1261</v>
      </c>
      <c r="E8">
        <v>3</v>
      </c>
      <c r="F8" t="s">
        <v>321</v>
      </c>
      <c r="G8" t="s">
        <v>1262</v>
      </c>
    </row>
    <row r="9" spans="1:14" x14ac:dyDescent="0.15">
      <c r="A9" t="s">
        <v>1263</v>
      </c>
      <c r="C9" t="s">
        <v>353</v>
      </c>
      <c r="D9" t="s">
        <v>1264</v>
      </c>
      <c r="E9">
        <v>3</v>
      </c>
      <c r="F9" t="s">
        <v>321</v>
      </c>
      <c r="G9" t="s">
        <v>1265</v>
      </c>
    </row>
    <row r="10" spans="1:14" x14ac:dyDescent="0.15">
      <c r="A10" t="s">
        <v>1179</v>
      </c>
      <c r="C10" t="s">
        <v>355</v>
      </c>
      <c r="D10" t="s">
        <v>1266</v>
      </c>
      <c r="E10">
        <v>4</v>
      </c>
      <c r="F10" t="s">
        <v>321</v>
      </c>
      <c r="G10" t="s">
        <v>1267</v>
      </c>
    </row>
    <row r="11" spans="1:14" x14ac:dyDescent="0.15">
      <c r="A11" t="s">
        <v>1181</v>
      </c>
      <c r="C11" t="s">
        <v>357</v>
      </c>
      <c r="D11" t="s">
        <v>1268</v>
      </c>
      <c r="E11">
        <v>4</v>
      </c>
      <c r="F11" t="s">
        <v>317</v>
      </c>
      <c r="G11" t="s">
        <v>1267</v>
      </c>
    </row>
    <row r="12" spans="1:14" x14ac:dyDescent="0.15">
      <c r="A12" t="s">
        <v>1138</v>
      </c>
      <c r="C12" t="s">
        <v>359</v>
      </c>
      <c r="D12" t="s">
        <v>1269</v>
      </c>
      <c r="E12">
        <v>4</v>
      </c>
      <c r="F12" t="s">
        <v>317</v>
      </c>
      <c r="G12" t="s">
        <v>1267</v>
      </c>
    </row>
    <row r="13" spans="1:14" x14ac:dyDescent="0.15">
      <c r="A13" t="s">
        <v>1184</v>
      </c>
      <c r="C13" t="s">
        <v>361</v>
      </c>
      <c r="D13" t="s">
        <v>1270</v>
      </c>
      <c r="E13">
        <v>4</v>
      </c>
      <c r="F13" t="s">
        <v>325</v>
      </c>
      <c r="G13" t="s">
        <v>1267</v>
      </c>
    </row>
    <row r="14" spans="1:14" x14ac:dyDescent="0.15">
      <c r="A14" t="s">
        <v>1068</v>
      </c>
      <c r="C14" t="s">
        <v>363</v>
      </c>
      <c r="D14" t="s">
        <v>1271</v>
      </c>
      <c r="E14">
        <v>4</v>
      </c>
      <c r="F14" t="s">
        <v>321</v>
      </c>
      <c r="G14" t="s">
        <v>1267</v>
      </c>
    </row>
    <row r="15" spans="1:14" x14ac:dyDescent="0.15">
      <c r="A15" t="s">
        <v>1070</v>
      </c>
      <c r="C15" t="s">
        <v>365</v>
      </c>
    </row>
    <row r="16" spans="1:14" x14ac:dyDescent="0.15">
      <c r="A16" t="s">
        <v>1140</v>
      </c>
      <c r="C16" t="s">
        <v>366</v>
      </c>
    </row>
    <row r="17" spans="1:3" x14ac:dyDescent="0.15">
      <c r="A17" t="s">
        <v>1098</v>
      </c>
      <c r="C17" t="s">
        <v>367</v>
      </c>
    </row>
    <row r="18" spans="1:3" x14ac:dyDescent="0.15">
      <c r="A18" t="s">
        <v>1142</v>
      </c>
      <c r="C18" t="s">
        <v>368</v>
      </c>
    </row>
    <row r="19" spans="1:3" x14ac:dyDescent="0.15">
      <c r="A19" t="s">
        <v>1144</v>
      </c>
      <c r="C19" t="s">
        <v>369</v>
      </c>
    </row>
    <row r="20" spans="1:3" x14ac:dyDescent="0.15">
      <c r="A20" t="s">
        <v>1187</v>
      </c>
      <c r="C20" t="s">
        <v>1272</v>
      </c>
    </row>
    <row r="21" spans="1:3" x14ac:dyDescent="0.15">
      <c r="A21" t="s">
        <v>1273</v>
      </c>
      <c r="C21" t="s">
        <v>1274</v>
      </c>
    </row>
    <row r="22" spans="1:3" x14ac:dyDescent="0.15">
      <c r="A22" t="s">
        <v>1275</v>
      </c>
      <c r="C22" t="s">
        <v>1276</v>
      </c>
    </row>
    <row r="23" spans="1:3" x14ac:dyDescent="0.15">
      <c r="A23" t="s">
        <v>1189</v>
      </c>
      <c r="C23" t="s">
        <v>1277</v>
      </c>
    </row>
    <row r="24" spans="1:3" x14ac:dyDescent="0.15">
      <c r="A24" t="s">
        <v>1278</v>
      </c>
      <c r="C24" t="s">
        <v>1279</v>
      </c>
    </row>
    <row r="25" spans="1:3" x14ac:dyDescent="0.15">
      <c r="A25" t="s">
        <v>1191</v>
      </c>
      <c r="C25" t="s">
        <v>1280</v>
      </c>
    </row>
    <row r="26" spans="1:3" x14ac:dyDescent="0.15">
      <c r="A26" t="s">
        <v>1146</v>
      </c>
      <c r="C26" t="s">
        <v>1281</v>
      </c>
    </row>
    <row r="27" spans="1:3" x14ac:dyDescent="0.15">
      <c r="A27" t="s">
        <v>1082</v>
      </c>
      <c r="C27" t="s">
        <v>1282</v>
      </c>
    </row>
    <row r="28" spans="1:3" x14ac:dyDescent="0.15">
      <c r="A28" t="s">
        <v>1102</v>
      </c>
    </row>
    <row r="29" spans="1:3" x14ac:dyDescent="0.15">
      <c r="A29" t="s">
        <v>1104</v>
      </c>
    </row>
    <row r="30" spans="1:3" x14ac:dyDescent="0.15">
      <c r="A30" t="s">
        <v>1193</v>
      </c>
    </row>
    <row r="31" spans="1:3" x14ac:dyDescent="0.15">
      <c r="A31" t="s">
        <v>1149</v>
      </c>
    </row>
    <row r="32" spans="1:3" x14ac:dyDescent="0.15">
      <c r="A32" t="s">
        <v>1195</v>
      </c>
    </row>
    <row r="33" spans="1:1" x14ac:dyDescent="0.15">
      <c r="A33" t="s">
        <v>1109</v>
      </c>
    </row>
    <row r="34" spans="1:1" x14ac:dyDescent="0.15">
      <c r="A34" t="s">
        <v>1197</v>
      </c>
    </row>
    <row r="35" spans="1:1" x14ac:dyDescent="0.15">
      <c r="A35" t="s">
        <v>1220</v>
      </c>
    </row>
    <row r="36" spans="1:1" x14ac:dyDescent="0.15">
      <c r="A36" t="s">
        <v>1111</v>
      </c>
    </row>
    <row r="37" spans="1:1" x14ac:dyDescent="0.15">
      <c r="A37" t="s">
        <v>1199</v>
      </c>
    </row>
    <row r="38" spans="1:1" x14ac:dyDescent="0.15">
      <c r="A38" t="s">
        <v>1283</v>
      </c>
    </row>
    <row r="39" spans="1:1" x14ac:dyDescent="0.15">
      <c r="A39" t="s">
        <v>1202</v>
      </c>
    </row>
    <row r="40" spans="1:1" x14ac:dyDescent="0.15">
      <c r="A40" t="s">
        <v>1240</v>
      </c>
    </row>
    <row r="41" spans="1:1" x14ac:dyDescent="0.15">
      <c r="A41" t="s">
        <v>1084</v>
      </c>
    </row>
    <row r="42" spans="1:1" x14ac:dyDescent="0.15">
      <c r="A42" t="s">
        <v>1153</v>
      </c>
    </row>
    <row r="43" spans="1:1" x14ac:dyDescent="0.15">
      <c r="A43" t="s">
        <v>1284</v>
      </c>
    </row>
    <row r="44" spans="1:1" x14ac:dyDescent="0.15">
      <c r="A44" t="s">
        <v>1285</v>
      </c>
    </row>
    <row r="45" spans="1:1" x14ac:dyDescent="0.15">
      <c r="A45" t="s">
        <v>1286</v>
      </c>
    </row>
    <row r="46" spans="1:1" x14ac:dyDescent="0.15">
      <c r="A46" t="s">
        <v>1204</v>
      </c>
    </row>
    <row r="47" spans="1:1" x14ac:dyDescent="0.15">
      <c r="A47" t="s">
        <v>1114</v>
      </c>
    </row>
    <row r="48" spans="1:1" x14ac:dyDescent="0.15">
      <c r="A48" t="s">
        <v>1157</v>
      </c>
    </row>
    <row r="49" spans="1:1" x14ac:dyDescent="0.15">
      <c r="A49" t="s">
        <v>1155</v>
      </c>
    </row>
    <row r="50" spans="1:1" x14ac:dyDescent="0.15">
      <c r="A50" t="s">
        <v>1242</v>
      </c>
    </row>
    <row r="51" spans="1:1" x14ac:dyDescent="0.15">
      <c r="A51" t="s">
        <v>1207</v>
      </c>
    </row>
    <row r="52" spans="1:1" x14ac:dyDescent="0.15">
      <c r="A52" t="s">
        <v>1116</v>
      </c>
    </row>
    <row r="53" spans="1:1" x14ac:dyDescent="0.15">
      <c r="A53" t="s">
        <v>1287</v>
      </c>
    </row>
    <row r="54" spans="1:1" x14ac:dyDescent="0.15">
      <c r="A54" t="s">
        <v>1209</v>
      </c>
    </row>
    <row r="55" spans="1:1" x14ac:dyDescent="0.15">
      <c r="A55" t="s">
        <v>1288</v>
      </c>
    </row>
    <row r="56" spans="1:1" x14ac:dyDescent="0.15">
      <c r="A56" t="s">
        <v>1120</v>
      </c>
    </row>
    <row r="57" spans="1:1" x14ac:dyDescent="0.15">
      <c r="A57" t="s">
        <v>1289</v>
      </c>
    </row>
    <row r="58" spans="1:1" x14ac:dyDescent="0.15">
      <c r="A58" t="s">
        <v>1238</v>
      </c>
    </row>
    <row r="59" spans="1:1" x14ac:dyDescent="0.15">
      <c r="A59" t="s">
        <v>1290</v>
      </c>
    </row>
    <row r="60" spans="1:1" x14ac:dyDescent="0.15">
      <c r="A60" t="s">
        <v>1211</v>
      </c>
    </row>
    <row r="61" spans="1:1" x14ac:dyDescent="0.15">
      <c r="A61" t="s">
        <v>1291</v>
      </c>
    </row>
    <row r="62" spans="1:1" x14ac:dyDescent="0.15">
      <c r="A62" t="s">
        <v>1214</v>
      </c>
    </row>
    <row r="63" spans="1:1" x14ac:dyDescent="0.15">
      <c r="A63" t="s">
        <v>1292</v>
      </c>
    </row>
    <row r="64" spans="1:1" x14ac:dyDescent="0.15">
      <c r="A64" t="s">
        <v>1123</v>
      </c>
    </row>
    <row r="65" spans="1:1" x14ac:dyDescent="0.15">
      <c r="A65" t="s">
        <v>1216</v>
      </c>
    </row>
    <row r="66" spans="1:1" x14ac:dyDescent="0.15">
      <c r="A66" t="s">
        <v>1160</v>
      </c>
    </row>
    <row r="67" spans="1:1" x14ac:dyDescent="0.15">
      <c r="A67" t="s">
        <v>1293</v>
      </c>
    </row>
    <row r="68" spans="1:1" x14ac:dyDescent="0.15">
      <c r="A68" t="s">
        <v>1218</v>
      </c>
    </row>
    <row r="69" spans="1:1" x14ac:dyDescent="0.15">
      <c r="A69" t="s">
        <v>1294</v>
      </c>
    </row>
    <row r="70" spans="1:1" x14ac:dyDescent="0.15">
      <c r="A70" t="s">
        <v>1295</v>
      </c>
    </row>
    <row r="71" spans="1:1" x14ac:dyDescent="0.15">
      <c r="A71" t="s">
        <v>1078</v>
      </c>
    </row>
    <row r="72" spans="1:1" x14ac:dyDescent="0.15">
      <c r="A72" t="s">
        <v>1125</v>
      </c>
    </row>
    <row r="73" spans="1:1" x14ac:dyDescent="0.15">
      <c r="A73" t="s">
        <v>1296</v>
      </c>
    </row>
    <row r="74" spans="1:1" x14ac:dyDescent="0.15">
      <c r="A74" t="s">
        <v>1127</v>
      </c>
    </row>
    <row r="75" spans="1:1" x14ac:dyDescent="0.15">
      <c r="A75" t="s">
        <v>1129</v>
      </c>
    </row>
    <row r="76" spans="1:1" x14ac:dyDescent="0.15">
      <c r="A76" t="s">
        <v>1162</v>
      </c>
    </row>
    <row r="77" spans="1:1" x14ac:dyDescent="0.15">
      <c r="A77" t="s">
        <v>1165</v>
      </c>
    </row>
    <row r="78" spans="1:1" x14ac:dyDescent="0.15">
      <c r="A78" t="s">
        <v>1297</v>
      </c>
    </row>
    <row r="79" spans="1:1" x14ac:dyDescent="0.15">
      <c r="A79" t="s">
        <v>1298</v>
      </c>
    </row>
    <row r="80" spans="1:1" x14ac:dyDescent="0.15">
      <c r="A80" t="s">
        <v>1168</v>
      </c>
    </row>
    <row r="81" spans="1:1" x14ac:dyDescent="0.15">
      <c r="A81" t="s">
        <v>1170</v>
      </c>
    </row>
    <row r="82" spans="1:1" x14ac:dyDescent="0.15">
      <c r="A82" t="s">
        <v>1236</v>
      </c>
    </row>
    <row r="83" spans="1:1" x14ac:dyDescent="0.15">
      <c r="A83" t="s">
        <v>1299</v>
      </c>
    </row>
    <row r="84" spans="1:1" x14ac:dyDescent="0.15">
      <c r="A84" t="s">
        <v>1222</v>
      </c>
    </row>
    <row r="85" spans="1:1" x14ac:dyDescent="0.15">
      <c r="A85" t="s">
        <v>1080</v>
      </c>
    </row>
    <row r="86" spans="1:1" x14ac:dyDescent="0.15">
      <c r="A86" t="s">
        <v>1092</v>
      </c>
    </row>
    <row r="87" spans="1:1" x14ac:dyDescent="0.15">
      <c r="A87" t="s">
        <v>1224</v>
      </c>
    </row>
    <row r="88" spans="1:1" x14ac:dyDescent="0.15">
      <c r="A88" t="s">
        <v>1172</v>
      </c>
    </row>
    <row r="89" spans="1:1" x14ac:dyDescent="0.15">
      <c r="A89" t="s">
        <v>1118</v>
      </c>
    </row>
    <row r="90" spans="1:1" x14ac:dyDescent="0.15">
      <c r="A90" t="s">
        <v>1131</v>
      </c>
    </row>
    <row r="91" spans="1:1" x14ac:dyDescent="0.15">
      <c r="A91" t="s">
        <v>1174</v>
      </c>
    </row>
    <row r="92" spans="1:1" x14ac:dyDescent="0.15">
      <c r="A92" t="s">
        <v>1226</v>
      </c>
    </row>
    <row r="93" spans="1:1" x14ac:dyDescent="0.15">
      <c r="A93" t="s">
        <v>1300</v>
      </c>
    </row>
    <row r="94" spans="1:1" x14ac:dyDescent="0.15">
      <c r="A94" t="s">
        <v>1228</v>
      </c>
    </row>
    <row r="95" spans="1:1" x14ac:dyDescent="0.15">
      <c r="A95" t="s">
        <v>1133</v>
      </c>
    </row>
    <row r="96" spans="1:1" x14ac:dyDescent="0.15">
      <c r="A96" t="s">
        <v>1230</v>
      </c>
    </row>
    <row r="97" spans="1:1" x14ac:dyDescent="0.15">
      <c r="A97" t="s">
        <v>1072</v>
      </c>
    </row>
    <row r="98" spans="1:1" x14ac:dyDescent="0.1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339</v>
      </c>
      <c r="P1" s="137" t="s">
        <v>340</v>
      </c>
    </row>
    <row r="2" spans="1:16" x14ac:dyDescent="0.15">
      <c r="N2" s="137" t="str">
        <f t="shared" ref="N2:N18" si="0">O2&amp;" - "&amp;P2</f>
        <v>b - príspevok Slovenskému olympijskému a športovému výboru</v>
      </c>
      <c r="O2" s="137" t="s">
        <v>341</v>
      </c>
      <c r="P2" s="137" t="s">
        <v>342</v>
      </c>
    </row>
    <row r="3" spans="1:16" x14ac:dyDescent="0.15">
      <c r="E3" s="369" t="s">
        <v>1301</v>
      </c>
      <c r="F3" s="370"/>
      <c r="N3" s="137" t="str">
        <f t="shared" si="0"/>
        <v>c - príspevok Slovenskému paralympijskému výboru</v>
      </c>
      <c r="O3" s="137" t="s">
        <v>343</v>
      </c>
      <c r="P3" s="137" t="s">
        <v>344</v>
      </c>
    </row>
    <row r="4" spans="1:16" ht="45.75" customHeight="1" x14ac:dyDescent="0.15">
      <c r="E4" s="370"/>
      <c r="F4" s="370"/>
      <c r="N4" s="137" t="str">
        <f t="shared" si="0"/>
        <v>d - príspevok športovcom top tímu</v>
      </c>
      <c r="O4" s="137" t="s">
        <v>345</v>
      </c>
      <c r="P4" s="137" t="s">
        <v>346</v>
      </c>
    </row>
    <row r="5" spans="1:16" ht="30.75" customHeight="1" x14ac:dyDescent="0.15">
      <c r="C5" s="138" t="s">
        <v>1302</v>
      </c>
      <c r="N5" s="137" t="str">
        <f t="shared" si="0"/>
        <v>e - rozvoj športov, ktoré nie sú uznanými podľa zákona č. 440/2015 Z. z.</v>
      </c>
      <c r="O5" s="137" t="s">
        <v>347</v>
      </c>
      <c r="P5" s="137" t="s">
        <v>352</v>
      </c>
    </row>
    <row r="6" spans="1:16" ht="34" x14ac:dyDescent="0.15">
      <c r="C6" s="138" t="s">
        <v>1303</v>
      </c>
      <c r="E6" s="140" t="s">
        <v>1304</v>
      </c>
      <c r="F6" s="149"/>
      <c r="N6" s="137" t="str">
        <f t="shared" si="0"/>
        <v>f - organizovanie významných a tradičných športových podujatí na území SR v roku 2020</v>
      </c>
      <c r="O6" s="137" t="s">
        <v>349</v>
      </c>
      <c r="P6" s="137" t="s">
        <v>1305</v>
      </c>
    </row>
    <row r="7" spans="1:16" ht="17" x14ac:dyDescent="0.15">
      <c r="C7" s="138" t="s">
        <v>1306</v>
      </c>
      <c r="E7" s="140" t="s">
        <v>1307</v>
      </c>
      <c r="F7" s="150"/>
      <c r="N7" s="137" t="str">
        <f t="shared" si="0"/>
        <v>g - projekty školského, univerzitného športu a športu pre všetkých</v>
      </c>
      <c r="O7" s="137" t="s">
        <v>351</v>
      </c>
      <c r="P7" s="137" t="s">
        <v>1308</v>
      </c>
    </row>
    <row r="8" spans="1:16" ht="17" x14ac:dyDescent="0.15">
      <c r="C8" s="138" t="s">
        <v>1309</v>
      </c>
      <c r="E8" s="140" t="s">
        <v>1310</v>
      </c>
      <c r="F8" s="151"/>
      <c r="N8" s="137" t="str">
        <f t="shared" si="0"/>
        <v>h - podpora a rozvoj turistických a cykloturistických trás</v>
      </c>
      <c r="O8" s="137" t="s">
        <v>353</v>
      </c>
      <c r="P8" s="137" t="s">
        <v>354</v>
      </c>
    </row>
    <row r="9" spans="1:16" x14ac:dyDescent="0.1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15">
      <c r="N10" s="137" t="str">
        <f t="shared" si="0"/>
        <v>j - projekty pre popularizáciu pohybových aktivít detí, mládeže a seniorov</v>
      </c>
      <c r="O10" s="137" t="s">
        <v>357</v>
      </c>
      <c r="P10" s="137" t="s">
        <v>1313</v>
      </c>
    </row>
    <row r="11" spans="1:16" x14ac:dyDescent="0.15">
      <c r="N11" s="137" t="str">
        <f t="shared" si="0"/>
        <v>k - výstavba, modernizácia a rekonštrukcia športovej infraštruktúry národného významu</v>
      </c>
      <c r="O11" s="137" t="s">
        <v>359</v>
      </c>
      <c r="P11" s="137" t="s">
        <v>360</v>
      </c>
    </row>
    <row r="12" spans="1:16" ht="54.75" customHeight="1" x14ac:dyDescent="0.2">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15">
      <c r="F13" s="141"/>
      <c r="N13" s="137" t="str">
        <f t="shared" si="0"/>
        <v>m - plnenie úloh verejného záujmu v športe národnými športovými organizáciami</v>
      </c>
      <c r="O13" s="137" t="s">
        <v>363</v>
      </c>
      <c r="P13" s="137" t="s">
        <v>1315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25" customHeight="1" thickBot="1" x14ac:dyDescent="0.2">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1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15">
      <c r="A17" s="139" t="s">
        <v>1323</v>
      </c>
      <c r="B17" s="254" t="s">
        <v>1324</v>
      </c>
      <c r="C17" s="194"/>
      <c r="E17" s="147" t="s">
        <v>1325</v>
      </c>
      <c r="F17" s="285">
        <v>421947749445</v>
      </c>
      <c r="N17" s="137" t="str">
        <f t="shared" si="0"/>
        <v xml:space="preserve">q - </v>
      </c>
      <c r="O17" s="137" t="s">
        <v>368</v>
      </c>
    </row>
    <row r="18" spans="1:16" x14ac:dyDescent="0.15">
      <c r="B18" s="193" t="s">
        <v>1326</v>
      </c>
      <c r="C18" s="142" t="str">
        <f>Spolu!C4</f>
        <v>30814910</v>
      </c>
      <c r="E18" s="147" t="s">
        <v>1327</v>
      </c>
      <c r="F18" s="285">
        <v>421947749446</v>
      </c>
      <c r="N18" s="137" t="str">
        <f t="shared" si="0"/>
        <v xml:space="preserve">r - </v>
      </c>
      <c r="O18" s="137" t="s">
        <v>369</v>
      </c>
    </row>
    <row r="19" spans="1:16" x14ac:dyDescent="0.15">
      <c r="E19" s="147" t="s">
        <v>1328</v>
      </c>
      <c r="F19" s="285">
        <v>421947749756</v>
      </c>
    </row>
    <row r="20" spans="1:16" ht="17" thickBot="1" x14ac:dyDescent="0.2">
      <c r="A20" s="139" t="s">
        <v>397</v>
      </c>
      <c r="B20" s="143">
        <f>F6</f>
        <v>0</v>
      </c>
      <c r="E20" s="208"/>
      <c r="F20" s="286"/>
    </row>
    <row r="21" spans="1:16" ht="189" customHeight="1" x14ac:dyDescent="0.15">
      <c r="B21" s="211"/>
      <c r="C21" s="144"/>
    </row>
    <row r="22" spans="1:16" ht="39.75" customHeight="1" x14ac:dyDescent="0.15">
      <c r="B22" s="367" t="s">
        <v>1329</v>
      </c>
      <c r="C22" s="367"/>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1330</v>
      </c>
    </row>
    <row r="29" spans="1:16" x14ac:dyDescent="0.15">
      <c r="N29" s="137" t="s">
        <v>1331</v>
      </c>
    </row>
    <row r="30" spans="1:16" x14ac:dyDescent="0.1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339</v>
      </c>
      <c r="P1" s="137" t="str">
        <f>Spolu!B17</f>
        <v>príspevok uznaným športom</v>
      </c>
    </row>
    <row r="2" spans="1:16" x14ac:dyDescent="0.15">
      <c r="N2" s="137" t="str">
        <f t="shared" ref="N2:N19" si="0">O2&amp;" - "&amp;P2</f>
        <v>b - príspevok Slovenskému olympijskému a športovému výboru</v>
      </c>
      <c r="O2" s="137" t="s">
        <v>341</v>
      </c>
      <c r="P2" s="137" t="str">
        <f>Spolu!B18</f>
        <v>príspevok Slovenskému olympijskému a športovému výboru</v>
      </c>
    </row>
    <row r="3" spans="1:16" x14ac:dyDescent="0.1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15">
      <c r="E4" s="370"/>
      <c r="F4" s="370"/>
      <c r="N4" s="137" t="str">
        <f t="shared" si="0"/>
        <v>d - príspevok športovcom top tímu</v>
      </c>
      <c r="O4" s="137" t="s">
        <v>345</v>
      </c>
      <c r="P4" s="137" t="str">
        <f>Spolu!B20</f>
        <v>príspevok športovcom top tímu</v>
      </c>
    </row>
    <row r="5" spans="1:16" ht="30.75" customHeight="1" x14ac:dyDescent="0.1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4" x14ac:dyDescent="0.15">
      <c r="C6" s="138" t="s">
        <v>1303</v>
      </c>
      <c r="E6" s="140" t="s">
        <v>1304</v>
      </c>
      <c r="F6" s="149"/>
      <c r="N6" s="137" t="str">
        <f t="shared" si="0"/>
        <v>f - plnenie úloh verejného záujmu v športe</v>
      </c>
      <c r="O6" s="137" t="s">
        <v>349</v>
      </c>
      <c r="P6" s="137" t="str">
        <f>Spolu!B22</f>
        <v>plnenie úloh verejného záujmu v športe</v>
      </c>
    </row>
    <row r="7" spans="1:16" ht="17" x14ac:dyDescent="0.1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ht="17" x14ac:dyDescent="0.1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1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1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5" customHeight="1" x14ac:dyDescent="0.15">
      <c r="A14" s="139" t="s">
        <v>1317</v>
      </c>
      <c r="B14" s="373" t="s">
        <v>1337</v>
      </c>
      <c r="C14" s="374"/>
      <c r="F14" s="195" t="s">
        <v>1338</v>
      </c>
      <c r="N14" s="137" t="str">
        <f t="shared" si="0"/>
        <v xml:space="preserve">n - </v>
      </c>
      <c r="O14" s="137" t="s">
        <v>365</v>
      </c>
    </row>
    <row r="15" spans="1:16" ht="34.5" customHeight="1" x14ac:dyDescent="0.15">
      <c r="A15" s="139" t="s">
        <v>1339</v>
      </c>
      <c r="B15" s="373"/>
      <c r="C15" s="374"/>
      <c r="F15" s="376"/>
      <c r="N15" s="137" t="str">
        <f t="shared" si="0"/>
        <v xml:space="preserve">o - </v>
      </c>
      <c r="O15" s="137" t="s">
        <v>366</v>
      </c>
    </row>
    <row r="16" spans="1:16" x14ac:dyDescent="0.15">
      <c r="A16" s="139" t="s">
        <v>1320</v>
      </c>
      <c r="B16" s="142">
        <f>F8</f>
        <v>0</v>
      </c>
      <c r="C16" s="137"/>
      <c r="F16" s="376"/>
      <c r="N16" s="137" t="str">
        <f t="shared" si="0"/>
        <v xml:space="preserve">p - </v>
      </c>
      <c r="O16" s="137" t="s">
        <v>367</v>
      </c>
    </row>
    <row r="17" spans="1:16" ht="32.25" customHeight="1" x14ac:dyDescent="0.15">
      <c r="A17" s="139" t="s">
        <v>1323</v>
      </c>
      <c r="B17" s="142">
        <f>F9</f>
        <v>0</v>
      </c>
      <c r="C17" s="137"/>
      <c r="F17" s="376"/>
      <c r="N17" s="137" t="str">
        <f t="shared" si="0"/>
        <v xml:space="preserve">q - </v>
      </c>
      <c r="O17" s="137" t="s">
        <v>368</v>
      </c>
    </row>
    <row r="18" spans="1:16" ht="17" thickBot="1" x14ac:dyDescent="0.2">
      <c r="B18" s="193" t="s">
        <v>1340</v>
      </c>
      <c r="C18" s="194">
        <v>31</v>
      </c>
      <c r="N18" s="137" t="str">
        <f t="shared" si="0"/>
        <v xml:space="preserve">r - </v>
      </c>
      <c r="O18" s="137" t="s">
        <v>369</v>
      </c>
    </row>
    <row r="19" spans="1:16" x14ac:dyDescent="0.15">
      <c r="B19" s="193" t="s">
        <v>1326</v>
      </c>
      <c r="C19" s="142" t="str">
        <f>Spolu!C4</f>
        <v>30814910</v>
      </c>
      <c r="F19" s="145" t="s">
        <v>1321</v>
      </c>
      <c r="G19" s="207"/>
      <c r="H19" s="146"/>
      <c r="N19" s="137" t="str">
        <f t="shared" si="0"/>
        <v xml:space="preserve"> - </v>
      </c>
    </row>
    <row r="20" spans="1:16" x14ac:dyDescent="0.15">
      <c r="A20" s="139" t="s">
        <v>397</v>
      </c>
      <c r="B20" s="143">
        <f>F6</f>
        <v>0</v>
      </c>
      <c r="C20" s="137"/>
      <c r="F20" s="147" t="s">
        <v>1325</v>
      </c>
      <c r="G20" s="287">
        <v>421947749445</v>
      </c>
      <c r="H20" s="148"/>
    </row>
    <row r="21" spans="1:16" x14ac:dyDescent="0.15">
      <c r="B21" s="137"/>
      <c r="C21" s="137"/>
      <c r="F21" s="147" t="s">
        <v>1327</v>
      </c>
      <c r="G21" s="287">
        <v>421947749446</v>
      </c>
      <c r="H21" s="148"/>
      <c r="N21" s="137" t="str">
        <f>O21&amp;" - "&amp;P21</f>
        <v>026 01 - Šport pre všetkých, školský a univerzitný šport</v>
      </c>
      <c r="O21" s="137" t="s">
        <v>317</v>
      </c>
      <c r="P21" s="137" t="s">
        <v>318</v>
      </c>
    </row>
    <row r="22" spans="1:16" x14ac:dyDescent="0.15">
      <c r="A22" s="137"/>
      <c r="B22" s="137"/>
      <c r="F22" s="147" t="s">
        <v>1328</v>
      </c>
      <c r="G22" s="287">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5" t="s">
        <v>1329</v>
      </c>
      <c r="C24" s="375"/>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1341</v>
      </c>
    </row>
    <row r="28" spans="1:16" x14ac:dyDescent="0.15">
      <c r="N28" s="137" t="s">
        <v>1342</v>
      </c>
    </row>
    <row r="29" spans="1:16" x14ac:dyDescent="0.1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1344</v>
      </c>
    </row>
    <row r="2" spans="1:2" ht="30" customHeight="1" x14ac:dyDescent="0.15">
      <c r="A2" s="377" t="s">
        <v>1345</v>
      </c>
      <c r="B2" s="377"/>
    </row>
    <row r="3" spans="1:2" x14ac:dyDescent="0.15">
      <c r="A3" s="61" t="s">
        <v>1346</v>
      </c>
      <c r="B3" s="61" t="s">
        <v>1347</v>
      </c>
    </row>
    <row r="4" spans="1:2" x14ac:dyDescent="0.15">
      <c r="A4" s="62" t="s">
        <v>1348</v>
      </c>
      <c r="B4" s="62" t="s">
        <v>1349</v>
      </c>
    </row>
    <row r="5" spans="1:2" x14ac:dyDescent="0.15">
      <c r="A5" s="62" t="s">
        <v>1350</v>
      </c>
      <c r="B5" s="62" t="s">
        <v>1351</v>
      </c>
    </row>
    <row r="6" spans="1:2" x14ac:dyDescent="0.15">
      <c r="A6" s="62" t="s">
        <v>1352</v>
      </c>
      <c r="B6" s="62" t="s">
        <v>1353</v>
      </c>
    </row>
    <row r="7" spans="1:2" x14ac:dyDescent="0.15">
      <c r="A7" s="62" t="s">
        <v>1354</v>
      </c>
      <c r="B7" s="62" t="s">
        <v>1355</v>
      </c>
    </row>
    <row r="8" spans="1:2" x14ac:dyDescent="0.15">
      <c r="A8" s="62" t="s">
        <v>1356</v>
      </c>
      <c r="B8" s="62" t="s">
        <v>1357</v>
      </c>
    </row>
    <row r="9" spans="1:2" x14ac:dyDescent="0.15">
      <c r="A9" s="62" t="s">
        <v>1358</v>
      </c>
      <c r="B9" s="62" t="s">
        <v>1359</v>
      </c>
    </row>
    <row r="10" spans="1:2" x14ac:dyDescent="0.15">
      <c r="A10" s="62" t="s">
        <v>1360</v>
      </c>
      <c r="B10" s="62" t="s">
        <v>1361</v>
      </c>
    </row>
    <row r="11" spans="1:2" x14ac:dyDescent="0.15">
      <c r="A11" s="62" t="s">
        <v>1362</v>
      </c>
      <c r="B11" s="62" t="s">
        <v>1363</v>
      </c>
    </row>
    <row r="12" spans="1:2" x14ac:dyDescent="0.15">
      <c r="A12" s="62" t="s">
        <v>1364</v>
      </c>
      <c r="B12" s="62" t="s">
        <v>1365</v>
      </c>
    </row>
    <row r="13" spans="1:2" x14ac:dyDescent="0.15">
      <c r="A13" s="62" t="s">
        <v>1366</v>
      </c>
      <c r="B13" s="62" t="s">
        <v>1367</v>
      </c>
    </row>
    <row r="14" spans="1:2" x14ac:dyDescent="0.15">
      <c r="A14" s="62" t="s">
        <v>1368</v>
      </c>
      <c r="B14" s="62" t="s">
        <v>1369</v>
      </c>
    </row>
    <row r="15" spans="1:2" x14ac:dyDescent="0.15">
      <c r="A15" s="62" t="s">
        <v>1370</v>
      </c>
      <c r="B15" s="62" t="s">
        <v>1371</v>
      </c>
    </row>
    <row r="16" spans="1:2" x14ac:dyDescent="0.15">
      <c r="A16" s="62" t="s">
        <v>1372</v>
      </c>
      <c r="B16" s="62" t="s">
        <v>1373</v>
      </c>
    </row>
    <row r="17" spans="1:2" x14ac:dyDescent="0.15">
      <c r="A17" s="62" t="s">
        <v>1374</v>
      </c>
      <c r="B17" s="62" t="s">
        <v>1375</v>
      </c>
    </row>
    <row r="18" spans="1:2" x14ac:dyDescent="0.15">
      <c r="A18" s="62" t="s">
        <v>1376</v>
      </c>
      <c r="B18" s="62" t="s">
        <v>1377</v>
      </c>
    </row>
    <row r="19" spans="1:2" x14ac:dyDescent="0.15">
      <c r="A19" s="62" t="s">
        <v>1378</v>
      </c>
      <c r="B19" s="62" t="s">
        <v>1379</v>
      </c>
    </row>
    <row r="20" spans="1:2" x14ac:dyDescent="0.15">
      <c r="A20" s="62" t="s">
        <v>1380</v>
      </c>
      <c r="B20" s="62" t="s">
        <v>1381</v>
      </c>
    </row>
    <row r="21" spans="1:2" x14ac:dyDescent="0.15">
      <c r="A21" s="62" t="s">
        <v>1382</v>
      </c>
      <c r="B21" s="62" t="s">
        <v>1383</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2025-02-13T08:36:52Z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