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869F0FA6-C209-8241-9888-A23DAA67BEAA}" xr6:coauthVersionLast="47" xr6:coauthVersionMax="47" xr10:uidLastSave="{00000000-0000-0000-0000-000000000000}"/>
  <bookViews>
    <workbookView xWindow="640" yWindow="760" windowWidth="2474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Doklady!$A$106:$J$223</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222" i="4"/>
  <c r="I221" i="4"/>
  <c r="I200" i="4"/>
  <c r="I191" i="4"/>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C65" i="9"/>
  <c r="L65" i="9"/>
  <c r="C13" i="6"/>
  <c r="C10" i="6"/>
  <c r="K40" i="9"/>
  <c r="L41" i="9"/>
  <c r="L43" i="9"/>
  <c r="L46" i="9" s="1"/>
  <c r="K45" i="9"/>
  <c r="B43" i="9" s="1"/>
  <c r="M13" i="4"/>
  <c r="K12" i="4"/>
  <c r="J12" i="4" s="1"/>
  <c r="C11" i="6"/>
  <c r="K22" i="4" l="1"/>
  <c r="J22" i="4" s="1"/>
  <c r="M75" i="4"/>
  <c r="M49" i="4"/>
  <c r="L121" i="9"/>
  <c r="M121" i="9" s="1"/>
  <c r="K78" i="4"/>
  <c r="E121" i="9"/>
  <c r="L63" i="9"/>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rgb="FF000000"/>
            <rFont val="Tahoma"/>
            <family val="2"/>
            <charset val="238"/>
          </rPr>
          <t xml:space="preserve">Popis úhrady
</t>
        </r>
        <r>
          <rPr>
            <b/>
            <sz val="8"/>
            <color rgb="FF000000"/>
            <rFont val="Tahoma"/>
            <family val="2"/>
            <charset val="238"/>
          </rPr>
          <t xml:space="preserve">
</t>
        </r>
        <r>
          <rPr>
            <sz val="8"/>
            <color rgb="FF000000"/>
            <rFont val="Tahoma"/>
            <family val="2"/>
            <charset val="238"/>
          </rPr>
          <t xml:space="preserve">Základom je vybrať si tú správnu z ponúkaných možností.
</t>
        </r>
        <r>
          <rPr>
            <sz val="8"/>
            <color rgb="FF000000"/>
            <rFont val="Tahoma"/>
            <family val="2"/>
            <charset val="238"/>
          </rPr>
          <t xml:space="preserve">
</t>
        </r>
        <r>
          <rPr>
            <sz val="8"/>
            <color rgb="FF000000"/>
            <rFont val="Tahoma"/>
            <family val="2"/>
            <charset val="238"/>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sz val="8"/>
            <color rgb="FF000000"/>
            <rFont val="Tahoma"/>
            <family val="2"/>
            <charset val="238"/>
          </rPr>
          <t xml:space="preserve">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r>
        <r>
          <rPr>
            <sz val="8"/>
            <color rgb="FF000000"/>
            <rFont val="Tahoma"/>
            <family val="2"/>
            <charset val="238"/>
          </rPr>
          <t xml:space="preserve">V prípade, ak je vo faktúre uvedené, že dodávateľ fakturuje podľa zmluvy, v popise úhrady nestačí uviesť "v zmysle zmluvy č. xxx", ale treba uviesť presný a jednoznačný popis, čo sa nakúpilo/uhradilo.
</t>
        </r>
        <r>
          <rPr>
            <sz val="8"/>
            <color rgb="FF000000"/>
            <rFont val="Tahoma"/>
            <family val="2"/>
            <charset val="238"/>
          </rPr>
          <t xml:space="preserve">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t>
        </r>
        <r>
          <rPr>
            <sz val="8"/>
            <color rgb="FF000000"/>
            <rFont val="Tahoma"/>
            <family val="2"/>
            <charset val="238"/>
          </rPr>
          <t xml:space="preserve">
</t>
        </r>
        <r>
          <rPr>
            <sz val="8"/>
            <color rgb="FF000000"/>
            <rFont val="Tahoma"/>
            <family val="2"/>
            <charset val="238"/>
          </rPr>
          <t xml:space="preserve">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t>
        </r>
        <r>
          <rPr>
            <sz val="8"/>
            <color rgb="FF000000"/>
            <rFont val="Tahoma"/>
            <family val="2"/>
            <charset val="238"/>
          </rPr>
          <t xml:space="preserve">
</t>
        </r>
        <r>
          <rPr>
            <sz val="8"/>
            <color rgb="FF000000"/>
            <rFont val="Tahoma"/>
            <family val="2"/>
            <charset val="238"/>
          </rPr>
          <t xml:space="preserve">V prípade nákupu PHM do služobného vozidla prijímateľa finančných prostriedkov je potrebné vybrať zo zoznamu položku "Služobné motorové vozidlo" a vypísať konkrétne údaje podľa vzoru.
</t>
        </r>
        <r>
          <rPr>
            <sz val="8"/>
            <color rgb="FF000000"/>
            <rFont val="Tahoma"/>
            <family val="2"/>
            <charset val="238"/>
          </rPr>
          <t xml:space="preserve">V prípade pracovnej cesty (majstrovstvá sveta, sústredenie, kongres, zasadnutie komisie a pod.) je potrebné vybrať zo zoznamu položku "Pracovná cesta" a vypísať konkrétne údaje podľa vzoru.
</t>
        </r>
        <r>
          <rPr>
            <sz val="8"/>
            <color rgb="FF000000"/>
            <rFont val="Tahoma"/>
            <family val="2"/>
            <charset val="238"/>
          </rPr>
          <t xml:space="preserve">V prípade vyplácania miezd a dohôd je potrebné vybrať zo zoznamu položku "hrubá mzda vyplatená pracovníkovi". Pri hrubých mzdách uvádzať dátum úhrady 31.12.2025.
</t>
        </r>
        <r>
          <rPr>
            <sz val="8"/>
            <color rgb="FF000000"/>
            <rFont val="Tahoma"/>
            <family val="2"/>
            <charset val="238"/>
          </rPr>
          <t xml:space="preserve">V prípade miezd vyplácaných pracovníkom na podujatí je potrebné vybrať zo zoznamu položku "Podujatie" a vypísať konkrétne údaje podľa vzoru.
</t>
        </r>
        <r>
          <rPr>
            <sz val="8"/>
            <color rgb="FF000000"/>
            <rFont val="Tahoma"/>
            <family val="2"/>
            <charset val="238"/>
          </rPr>
          <t xml:space="preserve">V prípade uzatvorených dohôd o prácach vykonávaných mimo pracovného pomeru je potrebné uviesť aj dohodnutú pracovnú úlohu, napr. upratovacie práce, vedenie účtovníctva a pod.
</t>
        </r>
        <r>
          <rPr>
            <sz val="8"/>
            <color rgb="FF000000"/>
            <rFont val="Tahoma"/>
            <family val="2"/>
            <charset val="238"/>
          </rPr>
          <t xml:space="preserve">V prípade refundácie (napr. výdavkov  klubu) treba uzatvoriť zmluvu o refundácii (s daným klubom) a rozpísať použitie na konkrétne položky.
</t>
        </r>
        <r>
          <rPr>
            <sz val="8"/>
            <color rgb="FF000000"/>
            <rFont val="Tahoma"/>
            <family val="2"/>
            <charset val="238"/>
          </rPr>
          <t xml:space="preserve">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<sst xmlns="http://schemas.openxmlformats.org/spreadsheetml/2006/main" count="4503" uniqueCount="2096">
  <si>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</si>
  <si>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</si>
  <si>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</si>
  <si>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</si>
  <si>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</si>
  <si>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</si>
  <si>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</si>
  <si>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</si>
  <si>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</si>
  <si>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</si>
  <si>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</si>
  <si>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</si>
  <si>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</si>
  <si>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</si>
  <si>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</si>
  <si>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</si>
  <si>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</si>
  <si>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</si>
  <si>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</si>
  <si>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</si>
  <si>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</si>
  <si>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</si>
  <si>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</si>
  <si>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</si>
  <si>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</si>
  <si>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</si>
  <si>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</si>
  <si>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</si>
  <si>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</si>
  <si>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</si>
  <si>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</si>
  <si>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</si>
  <si>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</si>
  <si>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</si>
  <si>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</si>
  <si>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</si>
  <si>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</si>
  <si>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</si>
  <si>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</si>
  <si>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</si>
  <si>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</si>
  <si>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</si>
  <si>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</si>
  <si>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</si>
  <si>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</si>
  <si>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</si>
  <si>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</si>
  <si>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</si>
  <si>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</si>
  <si>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</si>
  <si>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</si>
  <si>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</si>
  <si>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</si>
  <si>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</si>
  <si>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</si>
  <si>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</si>
  <si>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</si>
  <si>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</si>
  <si>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</si>
  <si>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</si>
  <si>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</si>
  <si>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</si>
  <si>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</si>
  <si>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</si>
  <si>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</si>
  <si>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</si>
  <si>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</si>
  <si>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</si>
  <si>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</si>
  <si>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</si>
  <si>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</si>
  <si>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</si>
  <si>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</si>
  <si>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</si>
  <si>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</si>
  <si>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</si>
  <si>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</si>
  <si>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</si>
  <si>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</si>
  <si>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</si>
  <si>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</si>
  <si>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</si>
  <si>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</si>
  <si>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</si>
  <si>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</si>
  <si>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</si>
  <si>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</si>
  <si>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</si>
  <si>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</si>
  <si>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</si>
  <si>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</si>
  <si>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</si>
  <si>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</si>
  <si>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</si>
  <si>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</si>
  <si>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</si>
  <si>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</si>
  <si>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</si>
  <si>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</si>
  <si>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</si>
  <si>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</si>
  <si>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</si>
  <si>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</si>
  <si>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</si>
  <si>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</si>
  <si>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</si>
  <si>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</si>
  <si>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</si>
  <si>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</si>
  <si>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</si>
  <si>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</si>
  <si>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</si>
  <si>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</si>
  <si>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</si>
  <si>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</si>
  <si>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</si>
  <si>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</si>
  <si>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</si>
  <si>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</si>
  <si>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</si>
  <si>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</si>
  <si>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</si>
  <si>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</si>
  <si>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</si>
  <si>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</si>
  <si>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</si>
  <si>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</si>
  <si>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</si>
  <si>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</si>
  <si>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</si>
  <si>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</si>
  <si>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</si>
  <si>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</si>
  <si>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</si>
  <si>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</si>
  <si>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</si>
  <si>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</si>
  <si>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</si>
  <si>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</si>
  <si>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</si>
  <si>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</si>
  <si>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</si>
  <si>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</si>
  <si>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</si>
  <si>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</si>
  <si>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</si>
  <si>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</si>
  <si>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</si>
  <si>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</si>
  <si>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</si>
  <si>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</si>
  <si>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</si>
  <si>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</si>
  <si>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</si>
  <si>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</si>
  <si>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</si>
  <si>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</si>
  <si>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</si>
  <si>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</si>
  <si>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</si>
  <si>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</si>
  <si>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</si>
  <si>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</si>
  <si>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</si>
  <si>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</si>
  <si>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</si>
  <si>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</si>
  <si>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</si>
  <si>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</si>
  <si>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</si>
  <si>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</si>
  <si>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</si>
  <si>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</si>
  <si>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</si>
  <si>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</si>
  <si>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</si>
  <si>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</si>
  <si>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</si>
  <si>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</si>
  <si>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</si>
  <si>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</si>
  <si>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</si>
  <si>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</si>
  <si>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</si>
  <si>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</si>
  <si>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</si>
  <si>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</si>
  <si>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</si>
  <si>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</si>
  <si>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</si>
  <si>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</si>
  <si>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</si>
  <si>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</si>
  <si>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</si>
  <si>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</si>
  <si>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</si>
  <si>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</si>
  <si>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</si>
  <si>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</si>
  <si>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</si>
  <si>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</si>
  <si>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</si>
  <si>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</si>
  <si>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</si>
  <si>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</si>
  <si>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</si>
  <si>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</si>
  <si>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</si>
  <si>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</si>
  <si>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</si>
  <si>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</si>
  <si>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</si>
  <si>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</si>
  <si>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</si>
  <si>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</si>
  <si>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</si>
  <si>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</si>
  <si>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</si>
  <si>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</si>
  <si>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</si>
  <si>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</si>
  <si>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</si>
  <si>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</si>
  <si>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</si>
  <si>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</si>
  <si>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</si>
  <si>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</si>
  <si>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</si>
  <si>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</si>
  <si>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</si>
  <si>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</si>
  <si>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</si>
  <si>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</si>
  <si>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</si>
  <si>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</si>
  <si>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</si>
  <si>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</si>
  <si>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</si>
  <si>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</si>
  <si>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</si>
  <si>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</si>
  <si>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</si>
  <si>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</si>
  <si>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</si>
  <si>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</si>
  <si>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</si>
  <si>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</si>
  <si>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</si>
  <si>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</si>
  <si>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</si>
  <si>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</si>
  <si>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</si>
  <si>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</si>
  <si>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</si>
  <si>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</si>
  <si>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</si>
  <si>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</si>
  <si>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</si>
  <si>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</si>
  <si>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</si>
  <si>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</si>
  <si>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</si>
  <si>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</si>
  <si>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</si>
  <si>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</si>
  <si>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</si>
  <si>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</si>
  <si>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</si>
  <si>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</si>
  <si>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</si>
  <si>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</si>
  <si>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</si>
  <si>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</si>
  <si>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</si>
  <si>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</si>
  <si>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</si>
  <si>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</si>
  <si>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</si>
  <si>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</si>
  <si>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</si>
  <si>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</si>
  <si>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</si>
  <si>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</si>
  <si>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</si>
  <si>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</si>
  <si>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</si>
  <si>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</si>
  <si>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</si>
  <si>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</si>
  <si>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</si>
  <si>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</si>
  <si>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</si>
  <si>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</si>
  <si>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</si>
  <si>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</si>
  <si>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</si>
  <si>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</si>
  <si>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</si>
  <si>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</si>
  <si>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</si>
  <si>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</si>
  <si>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</si>
  <si>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</si>
  <si>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</si>
  <si>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</si>
  <si>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</si>
  <si>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</si>
  <si>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</si>
  <si>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</si>
  <si>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</si>
  <si>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</si>
  <si>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</si>
  <si>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</si>
  <si>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</si>
  <si>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</si>
  <si>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</si>
  <si>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</si>
  <si>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</si>
  <si>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</si>
  <si>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</si>
  <si>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</si>
  <si>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</si>
  <si>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</si>
  <si>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</si>
  <si>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</si>
  <si>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</si>
  <si>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</si>
  <si>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</si>
  <si>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</si>
  <si>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</si>
  <si>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</si>
  <si>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</si>
  <si>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</si>
  <si>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</si>
  <si>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</si>
  <si>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</si>
  <si>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</si>
  <si>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</si>
  <si>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</si>
  <si>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</si>
  <si>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</si>
  <si>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</si>
  <si>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</si>
  <si>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</si>
  <si>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</si>
  <si>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</si>
  <si>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</si>
  <si>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</si>
  <si>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</si>
  <si>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</si>
  <si>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</si>
  <si>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</si>
  <si>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</si>
  <si>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</si>
  <si>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</si>
  <si>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</si>
  <si>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</si>
  <si>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</si>
  <si>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</si>
  <si>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</si>
  <si>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</si>
  <si>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</si>
  <si>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</si>
  <si>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</si>
  <si>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</si>
  <si>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</si>
  <si>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</si>
  <si>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</si>
  <si>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</si>
  <si>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</si>
  <si>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</si>
  <si>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</si>
  <si>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</si>
  <si>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</si>
  <si>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</si>
  <si>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</si>
  <si>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</si>
  <si>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</si>
  <si>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</si>
  <si>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</si>
  <si>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</si>
  <si>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</si>
  <si>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</si>
  <si>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</si>
  <si>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</si>
  <si>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</si>
  <si>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</si>
  <si>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</si>
  <si>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</si>
  <si>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</si>
  <si>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</si>
  <si>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</si>
  <si>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</si>
  <si>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</si>
  <si>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</si>
  <si>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</si>
  <si>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</si>
  <si>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</si>
  <si>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</si>
  <si>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</si>
  <si>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</si>
  <si>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</si>
  <si>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</si>
  <si>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</si>
  <si>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</si>
  <si>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</si>
  <si>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</si>
  <si>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</si>
  <si>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</si>
  <si>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</si>
  <si>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</si>
  <si>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</si>
  <si>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</si>
  <si>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</si>
  <si>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</si>
  <si>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</si>
  <si>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</si>
  <si>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</si>
  <si>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</si>
  <si>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</si>
  <si>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</si>
  <si>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</si>
  <si>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</si>
  <si>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</si>
  <si>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</si>
  <si>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</si>
  <si>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</si>
  <si>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</si>
  <si>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</si>
  <si>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</si>
  <si>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</si>
  <si>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</si>
  <si>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</si>
  <si>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</si>
  <si>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</si>
  <si>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</si>
  <si>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</si>
  <si>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</si>
  <si>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</si>
  <si>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</si>
  <si>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</si>
  <si>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</si>
  <si>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</si>
  <si>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</si>
  <si>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</si>
  <si>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</si>
  <si>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</si>
  <si>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</si>
  <si>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</si>
  <si>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</si>
  <si>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</si>
  <si>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</si>
  <si>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</si>
  <si>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</si>
  <si>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</si>
  <si>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</si>
  <si>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</si>
  <si>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</si>
  <si>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</si>
  <si>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</si>
  <si>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</si>
  <si>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</si>
  <si>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</si>
  <si>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</si>
  <si>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</si>
  <si>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</si>
  <si>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</si>
  <si>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</si>
  <si>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</si>
  <si>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</si>
  <si>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</si>
  <si>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</si>
  <si>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</si>
  <si>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</si>
  <si>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</si>
  <si>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</si>
  <si>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</si>
  <si>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</si>
  <si>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</si>
  <si>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</si>
  <si>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</si>
  <si>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</si>
  <si>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</si>
  <si>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</si>
  <si>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</si>
  <si>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</si>
  <si>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</si>
  <si>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</si>
  <si>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</si>
  <si>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</si>
  <si>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</si>
  <si>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</si>
  <si>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</si>
  <si>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</si>
  <si>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</si>
  <si>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</si>
  <si>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</si>
  <si>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</si>
  <si>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</si>
  <si>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</si>
  <si>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</si>
  <si>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</si>
  <si>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</si>
  <si>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</si>
  <si>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</si>
  <si>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</si>
  <si>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</si>
  <si>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</si>
  <si>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</si>
  <si>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</si>
  <si>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</si>
  <si>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</si>
  <si>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</si>
  <si>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</si>
  <si>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</si>
  <si>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</si>
  <si>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</si>
  <si>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</si>
  <si>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</si>
  <si>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</si>
  <si>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</si>
  <si>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</si>
  <si>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</si>
  <si>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</si>
  <si>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</si>
  <si>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</si>
  <si>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</si>
  <si>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</si>
  <si>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</si>
  <si>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</si>
  <si>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</si>
  <si>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</si>
  <si>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</si>
  <si>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</si>
  <si>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</si>
  <si>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</si>
  <si>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</si>
  <si>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</si>
  <si>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</si>
  <si>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</si>
  <si>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</si>
  <si>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</si>
  <si>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</si>
  <si>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</si>
  <si>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</si>
  <si>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</si>
  <si>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</si>
  <si>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</si>
  <si>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</si>
  <si>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</si>
  <si>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</si>
  <si>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</si>
  <si>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</si>
  <si>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</si>
  <si>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</si>
  <si>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</si>
  <si>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</si>
  <si>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</si>
  <si>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</si>
  <si>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</si>
  <si>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</si>
  <si>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</si>
  <si>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</si>
  <si>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</si>
  <si>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</si>
  <si>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</si>
  <si>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</si>
  <si>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</si>
  <si>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</si>
  <si>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</si>
  <si>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</si>
  <si>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</si>
  <si>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</si>
  <si>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</si>
  <si>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</si>
  <si>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</si>
  <si>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</si>
  <si>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</si>
  <si>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</si>
  <si>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</si>
  <si>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</si>
  <si>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</si>
  <si>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</si>
  <si>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</si>
  <si>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</si>
  <si>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</si>
  <si>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</si>
  <si>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</si>
  <si>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</si>
  <si>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</si>
  <si>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</si>
  <si>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</si>
  <si>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</si>
  <si>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</si>
  <si>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</si>
  <si>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</si>
  <si>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</si>
  <si>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</si>
  <si>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</si>
  <si>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</si>
  <si>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</si>
  <si>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</si>
  <si>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</si>
  <si>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</si>
  <si>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</si>
  <si>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</si>
  <si>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</si>
  <si>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</si>
  <si>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</si>
  <si>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</si>
  <si>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</si>
  <si>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</si>
  <si>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</si>
  <si>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</si>
  <si>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</si>
  <si>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</si>
  <si>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</si>
  <si>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</si>
  <si>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</si>
  <si>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</si>
  <si>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</si>
  <si>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</si>
  <si>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</si>
  <si>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</si>
  <si>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</si>
  <si>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</si>
  <si>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</si>
  <si>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</si>
  <si>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</si>
  <si>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</si>
  <si>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</si>
  <si>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</si>
  <si>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</si>
  <si>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</si>
  <si>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</si>
  <si>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</si>
  <si>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</si>
  <si>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</si>
  <si>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</si>
  <si>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</si>
  <si>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</si>
  <si>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</si>
  <si>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</si>
  <si>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</si>
  <si>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</si>
  <si>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</si>
  <si>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</si>
  <si>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</si>
  <si>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</si>
  <si>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</si>
  <si>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</si>
  <si>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</si>
  <si>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</si>
  <si>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</si>
  <si>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</si>
  <si>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</si>
  <si>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</si>
  <si>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</si>
  <si>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</si>
  <si>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</si>
  <si>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</si>
  <si>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</si>
  <si>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</si>
  <si>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</si>
  <si>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</si>
  <si>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</si>
  <si>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</si>
  <si>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</si>
  <si>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</si>
  <si>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</si>
  <si>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</si>
  <si>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</si>
  <si>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</si>
  <si>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</si>
  <si>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</si>
  <si>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</si>
  <si>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</si>
  <si>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</si>
  <si>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</si>
  <si>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</si>
  <si>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</si>
  <si>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</si>
  <si>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</si>
  <si>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</si>
  <si>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</si>
  <si>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</si>
  <si>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</si>
  <si>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</si>
  <si>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</si>
  <si>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</si>
  <si>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</si>
  <si>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</si>
  <si>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</si>
  <si>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</si>
  <si>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</si>
  <si>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</si>
  <si>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</si>
  <si>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</si>
  <si>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</si>
  <si>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</si>
  <si>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</si>
  <si>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</si>
  <si>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</si>
  <si>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</si>
  <si>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</si>
  <si>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</si>
  <si>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</si>
  <si>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</si>
  <si>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</si>
  <si>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</si>
  <si>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</si>
  <si>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</si>
  <si>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</si>
  <si>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</si>
  <si>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</si>
  <si>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</si>
  <si>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</si>
  <si>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</si>
  <si>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</si>
  <si>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</si>
  <si>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</si>
  <si>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</si>
  <si>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</si>
  <si>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</si>
  <si>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</si>
  <si>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</si>
  <si>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</si>
  <si>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</si>
  <si>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</si>
  <si>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</si>
  <si>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</si>
  <si>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</si>
  <si>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</si>
  <si>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</si>
  <si>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</si>
  <si>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</si>
  <si>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</si>
  <si>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</si>
  <si>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</si>
  <si>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</si>
  <si>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</si>
  <si>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</si>
  <si>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</si>
  <si>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</si>
  <si>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</si>
  <si>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</si>
  <si>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</si>
  <si>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</si>
  <si>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</si>
  <si>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</si>
  <si>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</si>
  <si>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</si>
  <si>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</si>
  <si>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</si>
  <si>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</si>
  <si>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</si>
  <si>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</si>
  <si>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</si>
  <si>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</si>
  <si>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</si>
  <si>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</si>
  <si>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</si>
  <si>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</si>
  <si>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</si>
  <si>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</si>
  <si>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</si>
  <si>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</si>
  <si>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</si>
  <si>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</si>
  <si>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</si>
  <si>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</si>
  <si>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</si>
  <si>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</si>
  <si>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</si>
  <si>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</si>
  <si>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</si>
  <si>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</si>
  <si>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</si>
  <si>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</si>
  <si>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</si>
  <si>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</si>
  <si>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</si>
  <si>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</si>
  <si>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</si>
  <si>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</si>
  <si>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</si>
  <si>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</si>
  <si>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</si>
  <si>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</si>
  <si>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</si>
  <si>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</si>
  <si>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</si>
  <si>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</si>
  <si>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</si>
  <si>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</si>
  <si>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</si>
  <si>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</si>
  <si>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</si>
  <si>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</si>
  <si>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</si>
  <si>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</si>
  <si>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</si>
  <si>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</si>
  <si>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</si>
  <si>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</si>
  <si>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</si>
  <si>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</si>
  <si>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</si>
  <si>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</si>
  <si>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</si>
  <si>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</si>
  <si>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</si>
  <si>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</si>
  <si>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</si>
  <si>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</si>
  <si>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</si>
  <si>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</si>
  <si>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</si>
  <si>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</si>
  <si>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</si>
  <si>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</si>
  <si>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</si>
  <si>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</si>
  <si>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</si>
  <si>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</si>
  <si>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</si>
  <si>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</si>
  <si>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</si>
  <si>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</si>
  <si>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</si>
  <si>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</si>
  <si>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</si>
  <si>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</si>
  <si>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</si>
  <si>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</si>
  <si>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</si>
  <si>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</si>
  <si>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</si>
  <si>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</si>
  <si>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</si>
  <si>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</si>
  <si>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</si>
  <si>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</si>
  <si>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</si>
  <si>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</si>
  <si>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</si>
  <si>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</si>
  <si>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</si>
  <si>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</si>
  <si>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</si>
  <si>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</si>
  <si>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</si>
  <si>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</si>
  <si>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</si>
  <si>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</si>
  <si>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</si>
  <si>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</si>
  <si>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</si>
  <si>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</si>
  <si>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</si>
  <si>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</si>
  <si>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</si>
  <si>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</si>
  <si>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</si>
  <si>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</si>
  <si>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</si>
  <si>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</si>
  <si>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</si>
  <si>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</si>
  <si>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</si>
  <si>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</si>
  <si>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</si>
  <si>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</si>
  <si>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</si>
  <si>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</si>
  <si>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</si>
  <si>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</si>
  <si>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</si>
  <si>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</si>
  <si>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</si>
  <si>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</si>
  <si>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</si>
  <si>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</si>
  <si>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</si>
  <si>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</si>
  <si>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</si>
  <si>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</si>
  <si>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</si>
  <si>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</si>
  <si>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</si>
  <si>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</si>
  <si>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</si>
  <si>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</si>
  <si>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</si>
  <si>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</si>
  <si>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</si>
  <si>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</si>
  <si>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</si>
  <si>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</si>
  <si>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</si>
  <si>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</si>
  <si>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</si>
  <si>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</si>
  <si>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</si>
  <si>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</si>
  <si>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</si>
  <si>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</si>
  <si>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</si>
  <si>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</si>
  <si>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</si>
  <si>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</si>
  <si>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</si>
  <si>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</si>
  <si>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</si>
  <si>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</si>
  <si>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</si>
  <si>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</si>
  <si>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</si>
  <si>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</si>
  <si>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</si>
  <si>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</si>
  <si>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</si>
  <si>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</si>
  <si>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</si>
  <si>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</si>
  <si>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</si>
  <si>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</si>
  <si>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</si>
  <si>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</si>
  <si>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</si>
  <si>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</si>
  <si>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</si>
  <si>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</si>
  <si>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</si>
  <si>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</si>
  <si>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</si>
  <si>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</si>
  <si>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</si>
  <si>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</si>
  <si>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</si>
  <si>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</si>
  <si>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</si>
  <si>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</si>
  <si>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</si>
  <si>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</si>
  <si>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</si>
  <si>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</si>
  <si>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</si>
  <si>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</si>
  <si>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</si>
  <si>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</si>
  <si>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</si>
  <si>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</si>
  <si>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</si>
  <si>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</si>
  <si>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</si>
  <si>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</si>
  <si>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</si>
  <si>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</si>
  <si>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</si>
  <si>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</si>
  <si>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</si>
  <si>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</si>
  <si>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</si>
  <si>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</si>
  <si>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</si>
  <si>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</si>
  <si>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</si>
  <si>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</si>
  <si>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</si>
  <si>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</si>
  <si>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</si>
  <si>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</si>
  <si>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</si>
  <si>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</si>
  <si>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</si>
  <si>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</si>
  <si>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</si>
  <si>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</si>
  <si>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</si>
  <si>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</si>
  <si>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</si>
  <si>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</si>
  <si>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</si>
  <si>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</si>
  <si>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</si>
  <si>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</si>
  <si>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</si>
  <si>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</si>
  <si>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</si>
  <si>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</si>
  <si>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</si>
  <si>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</si>
  <si>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</si>
  <si>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</si>
  <si>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</si>
  <si>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</si>
  <si>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</si>
  <si>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</si>
  <si>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</si>
  <si>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</si>
  <si>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</si>
  <si>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</si>
  <si>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</si>
  <si>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</si>
  <si>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</si>
  <si>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</si>
  <si>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</si>
  <si>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</si>
  <si>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</si>
  <si>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</si>
  <si>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</si>
  <si>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</si>
  <si>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</si>
  <si>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</si>
  <si>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</si>
  <si>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</si>
  <si>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</si>
  <si>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</si>
  <si>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</si>
  <si>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</si>
  <si>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</si>
  <si>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</si>
  <si>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</si>
  <si>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</si>
  <si>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</si>
  <si>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</si>
  <si>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</si>
  <si>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</si>
  <si>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</si>
  <si>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</si>
  <si>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</si>
  <si>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</si>
  <si>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</si>
  <si>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</si>
  <si>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</si>
  <si>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</si>
  <si>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</si>
  <si>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</si>
  <si>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</si>
  <si>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</si>
  <si>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</si>
  <si>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</si>
  <si>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</si>
  <si>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</si>
  <si>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</si>
  <si>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</si>
  <si>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</si>
  <si>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</si>
  <si>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</si>
  <si>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</si>
  <si>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</si>
  <si>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</si>
  <si>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</si>
  <si>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</si>
  <si>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</si>
  <si>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</si>
  <si>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</si>
  <si>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</si>
  <si>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</si>
  <si>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</si>
  <si>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</si>
  <si>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</si>
  <si>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</si>
  <si>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</si>
  <si>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</si>
  <si>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</si>
  <si>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</si>
  <si>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</si>
  <si>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</si>
  <si>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</si>
  <si>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</si>
  <si>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</si>
  <si>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</si>
  <si>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</si>
  <si>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</si>
  <si>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</si>
  <si>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</si>
  <si>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</si>
  <si>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</si>
  <si>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</si>
  <si>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</si>
  <si>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</si>
  <si>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</si>
  <si>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</si>
  <si>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</si>
  <si>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</si>
  <si>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</si>
  <si>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</si>
  <si>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</si>
  <si>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</si>
  <si>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</si>
  <si>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</si>
  <si>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</si>
  <si>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</si>
  <si>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</si>
  <si>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</si>
  <si>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</si>
  <si>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</si>
  <si>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</si>
  <si>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</si>
  <si>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</si>
  <si>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</si>
  <si>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</si>
  <si>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</si>
  <si>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</si>
  <si>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</si>
  <si>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</si>
  <si>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</si>
  <si>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</si>
  <si>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</si>
  <si>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</si>
  <si>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</si>
  <si>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</si>
  <si>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</si>
  <si>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</si>
  <si>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</si>
  <si>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</si>
  <si>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</si>
  <si>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</si>
  <si>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</si>
  <si>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</si>
  <si>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</si>
  <si>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</si>
  <si>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</si>
  <si>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</si>
  <si>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</si>
  <si>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</si>
  <si>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</si>
  <si>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</si>
  <si>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</si>
  <si>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</si>
  <si>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</si>
  <si>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</si>
  <si>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</si>
  <si>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</si>
  <si>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</si>
  <si>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</si>
  <si>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</si>
  <si>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</si>
  <si>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</si>
  <si>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</si>
  <si>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</si>
  <si>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</si>
  <si>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</si>
  <si>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</si>
  <si>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</si>
  <si>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</si>
  <si>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</si>
  <si>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</si>
  <si>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</si>
  <si>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</si>
  <si>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</si>
  <si>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</si>
  <si>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</si>
  <si>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</si>
  <si>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</si>
  <si>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</si>
  <si>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</si>
  <si>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</si>
  <si>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</si>
  <si>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</si>
  <si>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</si>
  <si>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</si>
  <si>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</si>
  <si>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</si>
  <si>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</si>
  <si>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</si>
  <si>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</si>
  <si>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</si>
  <si>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</si>
  <si>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</si>
  <si>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</si>
  <si>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</si>
  <si>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</si>
  <si>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</si>
  <si>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</si>
  <si>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</si>
  <si>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</si>
  <si>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</si>
  <si>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</si>
  <si>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</si>
  <si>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</si>
  <si>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</si>
  <si>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</si>
  <si>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</si>
  <si>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</si>
  <si>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</si>
  <si>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</si>
  <si>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</si>
  <si>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</si>
  <si>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</si>
  <si>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</si>
  <si>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</si>
  <si>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</si>
  <si>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</si>
  <si>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</si>
  <si>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</si>
  <si>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</si>
  <si>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</si>
  <si>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</si>
  <si>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</si>
  <si>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</si>
  <si>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</si>
  <si>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</si>
  <si>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</si>
  <si>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</si>
  <si>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</si>
  <si>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</si>
  <si>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</si>
  <si>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</si>
  <si>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</si>
  <si>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</si>
  <si>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</si>
  <si>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</si>
  <si>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</si>
  <si>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</si>
  <si>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</si>
  <si>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</si>
  <si>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</si>
  <si>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</si>
  <si>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</si>
  <si>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</si>
  <si>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</si>
  <si>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</si>
  <si>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</si>
  <si>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</si>
  <si>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</si>
  <si>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</si>
  <si>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</si>
  <si>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</si>
  <si>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</si>
  <si>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</si>
  <si>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</si>
  <si>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</si>
  <si>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</si>
  <si>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</si>
  <si>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</si>
  <si>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</si>
  <si>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</si>
  <si>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</si>
  <si>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</si>
  <si>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</si>
  <si>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</si>
  <si>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</si>
  <si>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</si>
  <si>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</si>
  <si>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</si>
  <si>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</si>
  <si>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</si>
  <si>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</si>
  <si>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</si>
  <si>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</si>
  <si>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</si>
  <si>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</si>
  <si>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</si>
  <si>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</si>
  <si>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</si>
  <si>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</si>
  <si>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</si>
  <si>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</si>
  <si>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</si>
  <si>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</si>
  <si>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</si>
  <si>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</si>
  <si>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</si>
  <si>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</si>
  <si>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</si>
  <si>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</si>
  <si>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</si>
  <si>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</si>
  <si>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</si>
  <si>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</si>
  <si>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</si>
  <si>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</si>
  <si>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</si>
  <si>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</si>
  <si>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</si>
  <si>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</si>
  <si>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</si>
  <si>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</si>
  <si>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</si>
  <si>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</si>
  <si>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</si>
  <si>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</si>
  <si>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</si>
  <si>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</si>
  <si>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</si>
  <si>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</si>
  <si>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</si>
  <si>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</si>
  <si>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</si>
  <si>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</si>
  <si>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</si>
  <si>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</si>
  <si>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</si>
  <si>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</si>
  <si>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</si>
  <si>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</si>
  <si>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</si>
  <si>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</si>
  <si>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</si>
  <si>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</si>
  <si>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</si>
  <si>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</si>
  <si>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</si>
  <si>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</si>
  <si>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</si>
  <si>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</si>
  <si>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</si>
  <si>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</si>
  <si>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</si>
  <si>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</si>
  <si>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</si>
  <si>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</si>
  <si>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</si>
  <si>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</si>
  <si>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</si>
  <si>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</si>
  <si>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</si>
  <si>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</si>
  <si>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</si>
  <si>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</si>
  <si>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</si>
  <si>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</si>
  <si>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</si>
  <si>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</si>
  <si>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</si>
  <si>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</si>
  <si>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</si>
  <si>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</si>
  <si>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</si>
  <si>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</si>
  <si>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</si>
  <si>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</si>
  <si>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</si>
  <si>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</si>
  <si>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</si>
  <si>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</si>
  <si>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</si>
  <si>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</si>
  <si>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</si>
  <si>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</si>
  <si>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</si>
  <si>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</si>
  <si>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</si>
  <si>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</si>
  <si>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</si>
  <si>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</si>
  <si>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</si>
  <si>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</si>
  <si>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</si>
  <si>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</si>
  <si>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</si>
  <si>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</si>
  <si>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</si>
  <si>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</si>
  <si>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</si>
  <si>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</si>
  <si>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</si>
  <si>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</si>
  <si>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</si>
  <si>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</si>
  <si>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</si>
  <si>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</si>
  <si>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</si>
  <si>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</si>
  <si>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</si>
  <si>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</si>
  <si>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</si>
  <si>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</si>
  <si>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</si>
  <si>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</si>
  <si>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</si>
  <si>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</si>
  <si>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</si>
  <si>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</si>
  <si>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</si>
  <si>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</si>
  <si>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</si>
  <si>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</si>
  <si>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</si>
  <si>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</si>
  <si>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</si>
  <si>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</si>
  <si>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</si>
  <si>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</si>
  <si>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</si>
  <si>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</si>
  <si>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</si>
  <si>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</si>
  <si>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</si>
  <si>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</si>
  <si>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</si>
  <si>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</si>
  <si>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</si>
  <si>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</si>
  <si>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</si>
  <si>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</si>
  <si>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</si>
  <si>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</si>
  <si>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</si>
  <si>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</si>
  <si>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</si>
  <si>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</si>
  <si>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</si>
  <si>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</si>
  <si>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</si>
  <si>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</si>
  <si>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</si>
  <si>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</si>
  <si>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</si>
  <si>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</si>
  <si>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</si>
  <si>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</si>
  <si>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</si>
  <si>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</si>
  <si>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</si>
  <si>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</si>
  <si>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</si>
  <si>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</si>
  <si>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</si>
  <si>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</si>
  <si>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</si>
  <si>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</si>
  <si>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</si>
  <si>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</si>
  <si>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</si>
  <si>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</si>
  <si>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</si>
  <si>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</si>
  <si>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</si>
  <si>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</si>
  <si>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</si>
  <si>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</si>
  <si>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</si>
  <si>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</si>
  <si>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</si>
  <si>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</si>
  <si>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</si>
  <si>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</si>
  <si>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</si>
  <si>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</si>
  <si>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</si>
  <si>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</si>
  <si>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</si>
  <si>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</si>
  <si>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</si>
  <si>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</si>
  <si>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</si>
  <si>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</si>
  <si>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</si>
  <si>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</si>
  <si>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</si>
  <si>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</si>
  <si>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</si>
  <si>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</si>
  <si>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</si>
  <si>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</si>
  <si>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</si>
  <si>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</si>
  <si>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</si>
  <si>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</si>
  <si>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</si>
  <si>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</si>
  <si>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</si>
  <si>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</si>
  <si>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</si>
  <si>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</si>
  <si>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</si>
  <si>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</si>
  <si>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</si>
  <si>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</si>
  <si>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</si>
  <si>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</si>
  <si>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</si>
  <si>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</si>
  <si>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</si>
  <si>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</si>
  <si>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</si>
  <si>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</si>
  <si>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</si>
  <si>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</si>
  <si>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</si>
  <si>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</si>
  <si>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</si>
  <si>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</si>
  <si>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</si>
  <si>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</si>
  <si>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</si>
  <si>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</si>
  <si>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</si>
  <si>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</si>
  <si>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</si>
  <si>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</si>
  <si>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</si>
  <si>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</si>
  <si>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</si>
  <si>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</si>
  <si>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</si>
  <si>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</si>
  <si>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</si>
  <si>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</si>
  <si>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</si>
  <si>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</si>
  <si>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</si>
  <si>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</si>
  <si>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</si>
  <si>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</si>
  <si>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</si>
  <si>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</si>
  <si>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</si>
  <si>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</si>
  <si>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</si>
  <si>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</si>
  <si>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</si>
  <si>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</si>
  <si>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</si>
  <si>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</si>
  <si>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</si>
  <si>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</si>
  <si>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</si>
  <si>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</si>
  <si>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</si>
  <si>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</si>
  <si>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</si>
  <si>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</si>
  <si>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</si>
  <si>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</si>
  <si>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</si>
  <si>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</si>
  <si>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</si>
  <si>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</si>
  <si>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</si>
  <si>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</si>
  <si>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</si>
  <si>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</si>
  <si>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</si>
  <si>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</si>
  <si>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</si>
  <si>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</si>
  <si>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</si>
  <si>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</si>
  <si>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</si>
  <si>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</si>
  <si>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</si>
  <si>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</si>
  <si>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</si>
  <si>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</si>
  <si>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</si>
  <si>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</si>
  <si>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</si>
  <si>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</si>
  <si>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</si>
  <si>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</si>
  <si>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</si>
  <si>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</si>
  <si>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</si>
  <si>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</si>
  <si>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</si>
  <si>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</si>
  <si>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</si>
  <si>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</si>
  <si>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</si>
  <si>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</si>
  <si>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</si>
  <si>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</si>
  <si>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</si>
  <si>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</si>
  <si>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</si>
  <si>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</si>
  <si>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</si>
  <si>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</si>
  <si>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</si>
  <si>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</si>
  <si>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</si>
  <si>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</si>
  <si>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</si>
  <si>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</si>
  <si>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</si>
  <si>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</si>
  <si>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</si>
  <si>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</si>
  <si>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</si>
  <si>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</si>
  <si>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</si>
  <si>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</si>
  <si>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</si>
  <si>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</si>
  <si>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</si>
  <si>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</si>
  <si>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</si>
  <si>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</si>
  <si>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</si>
  <si>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</si>
  <si>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</si>
  <si>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</si>
  <si>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</si>
  <si>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</si>
  <si>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</si>
  <si>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</si>
  <si>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</si>
  <si>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</si>
  <si>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</si>
  <si>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</si>
  <si>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</si>
  <si>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</si>
  <si>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</si>
  <si>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</si>
  <si>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</si>
  <si>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</si>
  <si>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</si>
  <si>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</si>
  <si>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</si>
  <si>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</si>
  <si>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</si>
  <si>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</si>
  <si>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</si>
  <si>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</si>
  <si>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</si>
  <si>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</si>
  <si>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</si>
  <si>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</si>
  <si>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</si>
  <si>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</si>
  <si>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</si>
  <si>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</si>
  <si>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</si>
  <si>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</si>
  <si>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</si>
  <si>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</si>
  <si>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</si>
  <si>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</si>
  <si>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</si>
  <si>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</si>
  <si>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</si>
  <si>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</si>
  <si>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</si>
  <si>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</si>
  <si>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</si>
  <si>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</si>
  <si>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</si>
  <si>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</si>
  <si>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</si>
  <si>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</si>
  <si>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</si>
  <si>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</si>
  <si>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</si>
  <si>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</si>
  <si>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</si>
  <si>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</si>
  <si>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</si>
  <si>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</si>
  <si>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</si>
  <si>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</si>
  <si>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</si>
  <si>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</si>
  <si>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</si>
  <si>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</si>
  <si>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</si>
  <si>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</si>
  <si>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</si>
  <si>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</si>
  <si>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</si>
  <si>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</si>
  <si>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</si>
  <si>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</si>
  <si>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</si>
  <si>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</si>
  <si>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</si>
  <si>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</si>
  <si>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</si>
  <si>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</si>
  <si>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</si>
  <si>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</si>
  <si>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</si>
  <si>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</si>
  <si>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</si>
  <si>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</si>
  <si>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</si>
  <si>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</si>
  <si>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</si>
  <si>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</si>
  <si>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</si>
  <si>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</si>
  <si>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</si>
  <si>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</si>
  <si>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</si>
  <si>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</si>
  <si>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</si>
  <si>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</si>
  <si>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</si>
  <si>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</si>
  <si>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</si>
  <si>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</si>
  <si>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</si>
  <si>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</si>
  <si>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</si>
  <si>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</si>
  <si>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</si>
  <si>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</si>
  <si>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</si>
  <si>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</si>
  <si>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</si>
  <si>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</si>
  <si>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</si>
  <si>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</si>
  <si>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</si>
  <si>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</si>
  <si>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</si>
  <si>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</si>
  <si>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</si>
  <si>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</si>
  <si>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</si>
  <si>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</si>
  <si>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</si>
  <si>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</si>
  <si>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</si>
  <si>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</si>
  <si>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</si>
  <si>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</si>
  <si>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</si>
  <si>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</si>
  <si>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</si>
  <si>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</si>
  <si>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</si>
  <si>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</si>
  <si>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</si>
  <si>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</si>
  <si>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</si>
  <si>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</si>
  <si>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</si>
  <si>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</si>
  <si>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</si>
  <si>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</si>
  <si>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</si>
  <si>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</si>
  <si>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</si>
  <si>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</si>
  <si>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</si>
  <si>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</si>
  <si>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</si>
  <si>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</si>
  <si>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</si>
  <si>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</si>
  <si>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</si>
  <si>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</si>
  <si>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</si>
  <si>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</si>
  <si>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</si>
  <si>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</si>
  <si>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</si>
  <si>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</si>
  <si>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</si>
  <si>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</si>
  <si>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</si>
  <si>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</si>
  <si>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</si>
  <si>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</si>
  <si>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</si>
  <si>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</si>
  <si>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</si>
  <si>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</si>
  <si>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</si>
  <si>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</si>
  <si>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</si>
  <si>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</si>
  <si>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</si>
  <si>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</si>
  <si>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</si>
  <si>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</si>
  <si>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</si>
  <si>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</si>
  <si>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</si>
  <si>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</si>
  <si>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</si>
  <si>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</si>
  <si>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</si>
  <si>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</si>
  <si>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</si>
  <si>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</si>
  <si>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</si>
  <si>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</si>
  <si>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</si>
  <si>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</si>
  <si>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</si>
  <si>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</si>
  <si>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</si>
  <si>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</si>
  <si>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</si>
  <si>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</si>
  <si>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</si>
  <si>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</si>
  <si>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</si>
  <si>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</si>
  <si>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</si>
  <si>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</si>
  <si>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</si>
  <si>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</si>
  <si>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</si>
  <si>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</si>
  <si>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</si>
  <si>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</si>
  <si>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</si>
  <si>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</si>
  <si>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</si>
  <si>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</si>
  <si>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</si>
  <si>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</si>
  <si>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</si>
  <si>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</si>
  <si>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</si>
  <si>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</si>
  <si>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</si>
  <si>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</si>
  <si>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</si>
  <si>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</si>
  <si>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</si>
  <si>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</si>
  <si>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</si>
  <si>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</si>
  <si>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</si>
  <si>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</si>
  <si>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</si>
  <si>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</si>
  <si>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</si>
  <si>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</si>
  <si>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</si>
  <si>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</si>
  <si>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</si>
  <si>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</si>
  <si>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</si>
  <si>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</si>
  <si>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</si>
  <si>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</si>
  <si>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</si>
  <si>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</si>
  <si>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</si>
  <si>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</si>
  <si>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</si>
  <si>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</si>
  <si>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</si>
  <si>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</si>
  <si>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</si>
  <si>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</si>
  <si>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</si>
  <si>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</si>
  <si>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</si>
  <si>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</si>
  <si>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</si>
  <si>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</si>
  <si>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</si>
  <si>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</si>
  <si>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</si>
  <si>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</si>
  <si>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</si>
  <si>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</si>
  <si>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</si>
  <si>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</si>
  <si>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</si>
  <si>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</si>
  <si>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</si>
  <si>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</si>
  <si>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</si>
  <si>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</si>
  <si>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</si>
  <si>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</si>
  <si>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</si>
  <si>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</si>
  <si>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</si>
  <si>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</si>
  <si>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</si>
  <si>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</si>
  <si>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</si>
  <si>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</si>
  <si>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</si>
  <si>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</si>
  <si>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</si>
  <si>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</si>
  <si>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</si>
  <si>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</si>
  <si>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</si>
  <si>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</si>
  <si>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</si>
  <si>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</si>
  <si>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</si>
  <si>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</si>
  <si>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</si>
  <si>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</si>
  <si>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</si>
  <si>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</si>
  <si>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</si>
  <si>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</si>
  <si>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</si>
  <si>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</si>
  <si>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</si>
  <si>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</si>
  <si>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</si>
  <si>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</si>
  <si>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</si>
  <si>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</si>
  <si>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</si>
  <si>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</si>
  <si>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</si>
  <si>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</si>
  <si>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</si>
  <si>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</si>
  <si>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</si>
  <si>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</si>
  <si>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</si>
  <si>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</si>
  <si>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</si>
  <si>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</si>
  <si>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</si>
  <si>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</si>
  <si>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</si>
  <si>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</si>
  <si>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</si>
  <si>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</si>
  <si>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</si>
  <si>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</si>
  <si>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</si>
  <si>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</si>
  <si>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</si>
  <si>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</si>
  <si>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</si>
  <si>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</si>
  <si>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</si>
  <si>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</si>
  <si>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</si>
  <si>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</si>
  <si>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</si>
  <si>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</si>
  <si>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</si>
  <si>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</si>
  <si>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</si>
  <si>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</si>
  <si>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</si>
  <si>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</si>
  <si>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</si>
  <si>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</si>
  <si>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</si>
  <si>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</si>
  <si>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</si>
  <si>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</si>
  <si>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</si>
  <si>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</si>
  <si>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</si>
  <si>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</si>
  <si>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</si>
  <si>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</si>
  <si>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</si>
  <si>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</si>
  <si>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</si>
  <si>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</si>
  <si>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</si>
  <si>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</si>
  <si>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</si>
  <si>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</si>
  <si>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</si>
  <si>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</si>
  <si>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</si>
  <si>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</si>
  <si>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</si>
  <si>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</si>
  <si>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</si>
  <si>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</si>
  <si>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</si>
  <si>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</si>
  <si>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</si>
  <si>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</si>
  <si>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</si>
  <si>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</si>
  <si>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</si>
  <si>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</si>
  <si>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</si>
  <si>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</si>
  <si>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</si>
  <si>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</si>
  <si>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</si>
  <si>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</si>
  <si>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</si>
  <si>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</si>
  <si>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</si>
  <si>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</si>
  <si>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</si>
  <si>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</si>
  <si>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</si>
  <si>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</si>
  <si>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</si>
  <si>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</si>
  <si>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</si>
  <si>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</si>
  <si>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</si>
  <si>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</si>
  <si>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</si>
  <si>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</si>
  <si>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</si>
  <si>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</si>
  <si>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DFA2025087</t>
  </si>
  <si>
    <t>DFA2025086</t>
  </si>
  <si>
    <t>016/2025</t>
  </si>
  <si>
    <t>Pracovná cesta
Názov podujatia: Turkish Open 
Miesto konania: Antalya, Turecko 
Termín: 6.-9.2025
Počet zúčastnených osôb (okrem divákov): 1 - ubytovanie, stravné, cesta</t>
  </si>
  <si>
    <t>DFA2025088</t>
  </si>
  <si>
    <t>DFA2025089</t>
  </si>
  <si>
    <t>DFA2025090</t>
  </si>
  <si>
    <t>DFA2025091</t>
  </si>
  <si>
    <t>DFA2025092</t>
  </si>
  <si>
    <t xml:space="preserve">Trénerské služby Turecko open </t>
  </si>
  <si>
    <t xml:space="preserve">Sára Sekelová </t>
  </si>
  <si>
    <t>56743301</t>
  </si>
  <si>
    <t>Pracovná cesta
Názov podujatia: ME Para 
Miesto konania: Tallin, Estónsko  
Termín: 14.-19.4.2025
Počet zúčastnených osôb (okrem divákov): 1 - letenky, stravné, cesta</t>
  </si>
  <si>
    <t>Pracovná cesta
Názov podujatia: Rudgvica open
Miesto konania: Rudgvica, Chorvátsko  
Termín: 26.27.4.2025
Počet zúčastnených osôb (okrem divákov): 1 - ubytovanie, cesta, diety</t>
  </si>
  <si>
    <t>Trénerské služby ŠO</t>
  </si>
  <si>
    <t xml:space="preserve">Gabriela Briškárová </t>
  </si>
  <si>
    <t>Prenájom telocvične podľa schváleného HŠP</t>
  </si>
  <si>
    <t>20250017</t>
  </si>
  <si>
    <t>20250005</t>
  </si>
  <si>
    <t>20250016</t>
  </si>
  <si>
    <t>20250015</t>
  </si>
  <si>
    <t>20250014</t>
  </si>
  <si>
    <t xml:space="preserve">Tomáš Potocký </t>
  </si>
  <si>
    <t xml:space="preserve">Pavel Ižarik </t>
  </si>
  <si>
    <t>Pracovná cesta
Názov podujatia: Galeb Tropy G1 2025
Miesto konania: Belgrade, Serbia
Termín: 4.-6.4.2025,
Počet zúčastnených osôb (okrem divákov): 5 - ubytovanie, cesta repre, diety</t>
  </si>
  <si>
    <t>Pracovná cesta
Názov podujatia: Galeb Tropy G1 2025
Miesto konania: Belgrade, Serbia
Termín: 4.-6.4.2025,
Počet zúčastnených osôb (okrem divákov): 5 - ubytovanie</t>
  </si>
  <si>
    <t>IDV2025035</t>
  </si>
  <si>
    <t>Pracovná cesta
Názov podujatia: Asteriks Cup E3 2025
Miesto konania: Niš, Srbsko
Termín:25 - 26 . Apríl 2025
Počet zúčastnených osôb (okrem divákov): 7 - ubytovanie, cesta, diety</t>
  </si>
  <si>
    <t>IDV2025039</t>
  </si>
  <si>
    <t>Administratívne služby 04/2025</t>
  </si>
  <si>
    <t>Administratívne služby matrikára za mesiac 04/2025</t>
  </si>
  <si>
    <t>DFA2025094</t>
  </si>
  <si>
    <t>DFA2025095</t>
  </si>
  <si>
    <t>Dobrovolník diety 04/2025</t>
  </si>
  <si>
    <t>IDV2025044</t>
  </si>
  <si>
    <t xml:space="preserve">HYOUNGKEUN OH  </t>
  </si>
  <si>
    <t>DFA2025097</t>
  </si>
  <si>
    <t>Štartovné Cassovia cup - PARA Poomsae 10x jednotlivec, 1x pár</t>
  </si>
  <si>
    <t>20250018</t>
  </si>
  <si>
    <t>DFA2025053</t>
  </si>
  <si>
    <t>8125012612</t>
  </si>
  <si>
    <t>pelicantravel.com s.r.o</t>
  </si>
  <si>
    <t>35897821</t>
  </si>
  <si>
    <t>Pracovná cesta
Názov podujatia: ME Poomsae 
Miesto konania: Tallin, Estónsko
Termín: 15.-18.4.2025
Počet zúčastnených osôb (okrem divákov): 2 - letenky</t>
  </si>
  <si>
    <t>DFA2025077</t>
  </si>
  <si>
    <t>LOT.COM</t>
  </si>
  <si>
    <t>Pracovná cesta
Názov podujatia: ME Poomsae 
Miesto konania: Tallin, Estónsko
Termín: 15.-18.4.2025
Počet zúčastnených osôb (okrem divákov): 2 - diety</t>
  </si>
  <si>
    <t>Pracovná cesta
Názov podujatia: ME Poomsae 
Miesto konania: Tallin, Estónsko
Termín: 15.-18.4.2025
Počet zúčastnených osôb (okrem divákov): 2 - doplatok kufor 23kg</t>
  </si>
  <si>
    <t>080 4092699392</t>
  </si>
  <si>
    <t>IDV2025038</t>
  </si>
  <si>
    <t>Maroš Oláh</t>
  </si>
  <si>
    <t xml:space="preserve">10 plakiet na oceňovanie najúspešnejších športovcov SATKD </t>
  </si>
  <si>
    <t>DFA2025055</t>
  </si>
  <si>
    <t>DFA2025074</t>
  </si>
  <si>
    <t>25042026</t>
  </si>
  <si>
    <t>DREVKO s. r. o.</t>
  </si>
  <si>
    <t>52138445</t>
  </si>
  <si>
    <t>MAAD.sk, s.r.o.</t>
  </si>
  <si>
    <t>46870733</t>
  </si>
  <si>
    <t>25FV0599</t>
  </si>
  <si>
    <t xml:space="preserve">Poháre + štítky na oceňovanie najúspešnejších športovcov SATKD - 32ks </t>
  </si>
  <si>
    <t>DFA2025098</t>
  </si>
  <si>
    <t>Administratívne služby 4/2025</t>
  </si>
  <si>
    <t>DFA2025099</t>
  </si>
  <si>
    <t>62585</t>
  </si>
  <si>
    <t>Spracovanie účtovníctva 04/2025</t>
  </si>
  <si>
    <t>Poplatok banke</t>
  </si>
  <si>
    <t>36869376</t>
  </si>
  <si>
    <t>Fio Banka</t>
  </si>
  <si>
    <t>DFA2025100</t>
  </si>
  <si>
    <t>262</t>
  </si>
  <si>
    <t>DFA2025101</t>
  </si>
  <si>
    <t>002</t>
  </si>
  <si>
    <t>DFA2025103</t>
  </si>
  <si>
    <t>Čerpanie TT - prenájom telocvične podľa schváleného HŠP, 4/2025</t>
  </si>
  <si>
    <t>Štartovné Karlovac open 2025 - 5 športovcov</t>
  </si>
  <si>
    <t>Štartovné Karlovac open 2025 - 1 športovec</t>
  </si>
  <si>
    <t>PTKD KARLOVAC</t>
  </si>
  <si>
    <t>71305179373</t>
  </si>
  <si>
    <t>Pracovná cesta
Názov podujatia: Rozhodovanie poomsae na súťaži
Miesto konania: Kolín, Česko
Termín: 22..3.2025
Počet zúčastnených osôb (okrem divákov): 4 - cesta, dialnica</t>
  </si>
  <si>
    <t>IDV2025050</t>
  </si>
  <si>
    <t>Martin Šelméci</t>
  </si>
  <si>
    <t>Pracovná cesta
Názov podujatia: Rozhodovanien na Cobra Cup
Miesto konania: Praha, Česko
Termín: 24.5.2025,
Počet zúčastnených osôb (okrem divákov): 3 - cestovné náhrady</t>
  </si>
  <si>
    <t>IDV2025051</t>
  </si>
  <si>
    <t>Pracovná cesta
Názov podujatia: Rozhodovanien na Cobra Cup
Miesto konania: Praha, Česko
Termín: 24.5.2025,
Počet zúčastnených osôb (okrem divákov): 1 - cestovné náhrady</t>
  </si>
  <si>
    <t xml:space="preserve">Michal Kotvas </t>
  </si>
  <si>
    <t>DFA2024109</t>
  </si>
  <si>
    <t>Testovanie športovca Daniel Ižarik NŠC</t>
  </si>
  <si>
    <t xml:space="preserve">Národné športové centrum </t>
  </si>
  <si>
    <t>32025014</t>
  </si>
  <si>
    <t>30853923</t>
  </si>
  <si>
    <t>AOY, diety, Viedeň Rakúsko -Aurel Špak</t>
  </si>
  <si>
    <t>IDV2025001</t>
  </si>
  <si>
    <t>Pracovná cesta
Názov podujatia: Winter Camp
Miesto konania: Viedeň, Rakúsko
Termín: 03.-05.1.2025
Počet zúčastnených osôb (okrem divákov): 15 - ubytovanie, diety</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</si>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</sst>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9"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6" priority="2" stopIfTrue="1">
      <formula>$A78&lt;&gt;""</formula>
    </cfRule>
  </conditionalFormatting>
  <conditionalFormatting sqref="A8:I76 I78">
    <cfRule type="expression" dxfId="105" priority="7" stopIfTrue="1">
      <formula>$A8&lt;&gt;""</formula>
    </cfRule>
  </conditionalFormatting>
  <conditionalFormatting sqref="B78:H2888">
    <cfRule type="expression" dxfId="104" priority="3" stopIfTrue="1">
      <formula>$A78&lt;&gt;""</formula>
    </cfRule>
  </conditionalFormatting>
  <conditionalFormatting sqref="D2886:D2913">
    <cfRule type="expression" dxfId="103"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7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8" t="s">
        <v>365</v>
      </c>
      <c r="B1" s="338"/>
      <c r="C1" s="338"/>
      <c r="D1" s="338"/>
      <c r="E1" s="338"/>
      <c r="F1" s="338"/>
      <c r="G1" s="338"/>
      <c r="H1" s="338"/>
      <c r="I1" s="338"/>
    </row>
    <row r="2" spans="1:26" ht="7.5" customHeight="1" x14ac:dyDescent="0.15">
      <c r="C2" s="8"/>
      <c r="D2" s="8"/>
      <c r="E2" s="8"/>
      <c r="F2" s="8"/>
      <c r="G2" s="8"/>
      <c r="H2" s="8"/>
      <c r="I2" s="8"/>
    </row>
    <row r="3" spans="1:26" s="9" customFormat="1" ht="26" customHeight="1" x14ac:dyDescent="0.15">
      <c r="B3" s="160" t="s">
        <v>95</v>
      </c>
      <c r="C3" s="339" t="str">
        <f>INDEX(Adr!B2:B70,Doklady!B102)</f>
        <v>Slovenská asociácia taekwondo WT</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0" t="s">
        <v>370</v>
      </c>
      <c r="F9" s="341"/>
      <c r="J9" s="8"/>
      <c r="L9" s="118"/>
      <c r="M9" s="118"/>
      <c r="N9" s="118"/>
      <c r="O9" s="118"/>
      <c r="P9" s="118"/>
      <c r="Q9" s="118"/>
      <c r="R9" s="118"/>
      <c r="S9" s="118"/>
    </row>
    <row r="10" spans="1:26" ht="18" x14ac:dyDescent="0.2">
      <c r="A10" s="69" t="s">
        <v>353</v>
      </c>
      <c r="B10" s="70" t="s">
        <v>354</v>
      </c>
      <c r="C10" s="126">
        <f>SUMIF(FP!J:J,Doklady!$B$1&amp;A10,FP!D:D)</f>
        <v>0</v>
      </c>
      <c r="D10" s="126">
        <f>C10-E10</f>
        <v>0</v>
      </c>
      <c r="E10" s="331">
        <f>SUMIF(K:K,A10,I:I)</f>
        <v>0</v>
      </c>
      <c r="F10" s="332"/>
      <c r="L10" s="120" t="s">
        <v>371</v>
      </c>
      <c r="M10" s="118"/>
      <c r="N10" s="118"/>
      <c r="O10" s="118"/>
      <c r="P10" s="118"/>
      <c r="Q10" s="118"/>
      <c r="R10" s="118"/>
      <c r="S10" s="118"/>
    </row>
    <row r="11" spans="1:26" ht="18" x14ac:dyDescent="0.2">
      <c r="A11" s="69" t="s">
        <v>355</v>
      </c>
      <c r="B11" s="70" t="s">
        <v>356</v>
      </c>
      <c r="C11" s="126">
        <f>SUMIF(FP!J:J,Doklady!$B$1&amp;A11,FP!D:D)</f>
        <v>75685</v>
      </c>
      <c r="D11" s="126">
        <f>+C11-E11</f>
        <v>30618.160000000003</v>
      </c>
      <c r="E11" s="342">
        <f>+I39-I42+I44-I47</f>
        <v>45066.84</v>
      </c>
      <c r="F11" s="343"/>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11083.39</v>
      </c>
      <c r="E12" s="331">
        <f>SUMIF(K:K,A12,I:I)</f>
        <v>33261.61</v>
      </c>
      <c r="F12" s="332"/>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31">
        <f>SUMIF(K:K,A13,I:I)</f>
        <v>0</v>
      </c>
      <c r="F13" s="332"/>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51" t="s">
        <v>373</v>
      </c>
      <c r="C16" s="352"/>
      <c r="D16" s="352"/>
      <c r="E16" s="352"/>
      <c r="F16" s="352"/>
      <c r="G16" s="352"/>
      <c r="H16" s="353"/>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6" t="s">
        <v>376</v>
      </c>
      <c r="C17" s="346"/>
      <c r="D17" s="346"/>
      <c r="E17" s="346"/>
      <c r="F17" s="346"/>
      <c r="G17" s="346"/>
      <c r="H17" s="346"/>
      <c r="I17" s="73">
        <f>SUMIF(FP!I:I,Doklady!$B$1&amp;A17,FP!D:D)</f>
        <v>75685</v>
      </c>
      <c r="T17" s="86"/>
    </row>
    <row r="18" spans="1:20" x14ac:dyDescent="0.15">
      <c r="A18" s="135" t="s">
        <v>377</v>
      </c>
      <c r="B18" s="346" t="s">
        <v>378</v>
      </c>
      <c r="C18" s="346"/>
      <c r="D18" s="346"/>
      <c r="E18" s="346"/>
      <c r="F18" s="346"/>
      <c r="G18" s="346"/>
      <c r="H18" s="346"/>
      <c r="I18" s="73">
        <f>SUMIF(FP!I:I,Doklady!$B$1&amp;A18,FP!D:D)</f>
        <v>0</v>
      </c>
    </row>
    <row r="19" spans="1:20" ht="12" x14ac:dyDescent="0.15">
      <c r="A19" s="115" t="s">
        <v>379</v>
      </c>
      <c r="B19" s="346" t="s">
        <v>380</v>
      </c>
      <c r="C19" s="346"/>
      <c r="D19" s="346"/>
      <c r="E19" s="346"/>
      <c r="F19" s="346"/>
      <c r="G19" s="346"/>
      <c r="H19" s="346"/>
      <c r="I19" s="73">
        <f>SUMIF(FP!I:I,Doklady!$B$1&amp;A19,FP!D:D)</f>
        <v>9345</v>
      </c>
    </row>
    <row r="20" spans="1:20" x14ac:dyDescent="0.15">
      <c r="A20" s="135" t="s">
        <v>381</v>
      </c>
      <c r="B20" s="335" t="s">
        <v>382</v>
      </c>
      <c r="C20" s="336"/>
      <c r="D20" s="336"/>
      <c r="E20" s="336"/>
      <c r="F20" s="336"/>
      <c r="G20" s="336"/>
      <c r="H20" s="337"/>
      <c r="I20" s="73">
        <f>SUMIF(FP!I:I,Doklady!$B$1&amp;A20,FP!D:D)</f>
        <v>35000</v>
      </c>
      <c r="T20" s="86"/>
    </row>
    <row r="21" spans="1:20" ht="12" x14ac:dyDescent="0.15">
      <c r="A21" s="115" t="s">
        <v>383</v>
      </c>
      <c r="B21" s="335" t="s">
        <v>384</v>
      </c>
      <c r="C21" s="336"/>
      <c r="D21" s="336"/>
      <c r="E21" s="336"/>
      <c r="F21" s="336"/>
      <c r="G21" s="336"/>
      <c r="H21" s="337"/>
      <c r="I21" s="73">
        <f>SUMIF(FP!I:I,Doklady!$B$1&amp;A21,FP!D:D)</f>
        <v>0</v>
      </c>
      <c r="T21" s="86"/>
    </row>
    <row r="22" spans="1:20" x14ac:dyDescent="0.15">
      <c r="A22" s="135" t="s">
        <v>385</v>
      </c>
      <c r="B22" s="354" t="s">
        <v>386</v>
      </c>
      <c r="C22" s="355"/>
      <c r="D22" s="355"/>
      <c r="E22" s="355"/>
      <c r="F22" s="355"/>
      <c r="G22" s="355"/>
      <c r="H22" s="356"/>
      <c r="I22" s="73">
        <f>SUMIF(FP!I:I,Doklady!$B$1&amp;A22,FP!D:D)</f>
        <v>0</v>
      </c>
      <c r="T22" s="86"/>
    </row>
    <row r="23" spans="1:20" ht="12" x14ac:dyDescent="0.15">
      <c r="A23" s="115" t="s">
        <v>387</v>
      </c>
      <c r="B23" s="335" t="s">
        <v>388</v>
      </c>
      <c r="C23" s="336"/>
      <c r="D23" s="336"/>
      <c r="E23" s="336"/>
      <c r="F23" s="336"/>
      <c r="G23" s="336"/>
      <c r="H23" s="337"/>
      <c r="I23" s="73">
        <f>SUMIF(FP!I:I,Doklady!$B$1&amp;A23,FP!D:D)</f>
        <v>0</v>
      </c>
      <c r="T23" s="86"/>
    </row>
    <row r="24" spans="1:20" x14ac:dyDescent="0.15">
      <c r="A24" s="135" t="s">
        <v>389</v>
      </c>
      <c r="B24" s="335" t="s">
        <v>390</v>
      </c>
      <c r="C24" s="336"/>
      <c r="D24" s="336"/>
      <c r="E24" s="336"/>
      <c r="F24" s="336"/>
      <c r="G24" s="336"/>
      <c r="H24" s="337"/>
      <c r="I24" s="73">
        <f>SUMIF(FP!I:I,Doklady!$B$1&amp;A24,FP!D:D)</f>
        <v>0</v>
      </c>
      <c r="T24" s="86"/>
    </row>
    <row r="25" spans="1:20" ht="12" x14ac:dyDescent="0.15">
      <c r="A25" s="115" t="s">
        <v>391</v>
      </c>
      <c r="B25" s="347" t="s">
        <v>392</v>
      </c>
      <c r="C25" s="348"/>
      <c r="D25" s="348"/>
      <c r="E25" s="348"/>
      <c r="F25" s="348"/>
      <c r="G25" s="348"/>
      <c r="H25" s="349"/>
      <c r="I25" s="73">
        <f>SUMIF(FP!I:I,Doklady!$B$1&amp;A25,FP!D:D)</f>
        <v>0</v>
      </c>
      <c r="T25" s="86"/>
    </row>
    <row r="26" spans="1:20" x14ac:dyDescent="0.15">
      <c r="A26" s="135" t="s">
        <v>393</v>
      </c>
      <c r="B26" s="335" t="s">
        <v>394</v>
      </c>
      <c r="C26" s="336"/>
      <c r="D26" s="336"/>
      <c r="E26" s="336"/>
      <c r="F26" s="336"/>
      <c r="G26" s="336"/>
      <c r="H26" s="337"/>
      <c r="I26" s="73">
        <f>SUMIF(FP!I:I,Doklady!$B$1&amp;A26,FP!D:D)</f>
        <v>0</v>
      </c>
      <c r="T26" s="86"/>
    </row>
    <row r="27" spans="1:20" ht="12" x14ac:dyDescent="0.15">
      <c r="A27" s="115" t="s">
        <v>395</v>
      </c>
      <c r="B27" s="335" t="s">
        <v>396</v>
      </c>
      <c r="C27" s="336"/>
      <c r="D27" s="336"/>
      <c r="E27" s="336"/>
      <c r="F27" s="336"/>
      <c r="G27" s="336"/>
      <c r="H27" s="337"/>
      <c r="I27" s="73">
        <f>SUMIF(FP!I:I,Doklady!$B$1&amp;A27,FP!D:D)</f>
        <v>0</v>
      </c>
      <c r="T27" s="86"/>
    </row>
    <row r="28" spans="1:20" x14ac:dyDescent="0.15">
      <c r="A28" s="135" t="s">
        <v>397</v>
      </c>
      <c r="B28" s="335" t="s">
        <v>398</v>
      </c>
      <c r="C28" s="336"/>
      <c r="D28" s="336"/>
      <c r="E28" s="336"/>
      <c r="F28" s="336"/>
      <c r="G28" s="336"/>
      <c r="H28" s="337"/>
      <c r="I28" s="73">
        <f>SUMIF(FP!I:I,Doklady!$B$1&amp;A28,FP!D:D)</f>
        <v>0</v>
      </c>
      <c r="T28" s="86"/>
    </row>
    <row r="29" spans="1:20" ht="12" x14ac:dyDescent="0.15">
      <c r="A29" s="115" t="s">
        <v>399</v>
      </c>
      <c r="B29" s="335" t="s">
        <v>400</v>
      </c>
      <c r="C29" s="336"/>
      <c r="D29" s="336"/>
      <c r="E29" s="336"/>
      <c r="F29" s="336"/>
      <c r="G29" s="336"/>
      <c r="H29" s="337"/>
      <c r="I29" s="73">
        <f>SUMIF(FP!I:I,Doklady!$B$1&amp;A29,FP!D:D)</f>
        <v>0</v>
      </c>
      <c r="T29" s="86"/>
    </row>
    <row r="30" spans="1:20" hidden="1" x14ac:dyDescent="0.15">
      <c r="A30" s="135" t="s">
        <v>401</v>
      </c>
      <c r="B30" s="335"/>
      <c r="C30" s="336"/>
      <c r="D30" s="336"/>
      <c r="E30" s="336"/>
      <c r="F30" s="336"/>
      <c r="G30" s="336"/>
      <c r="H30" s="337"/>
      <c r="I30" s="73">
        <f>SUMIF(FP!I:I,Doklady!$B$1&amp;A30,FP!D:D)</f>
        <v>0</v>
      </c>
      <c r="T30" s="86"/>
    </row>
    <row r="31" spans="1:20" ht="12" hidden="1" x14ac:dyDescent="0.15">
      <c r="A31" s="115" t="s">
        <v>402</v>
      </c>
      <c r="B31" s="335"/>
      <c r="C31" s="336"/>
      <c r="D31" s="336"/>
      <c r="E31" s="336"/>
      <c r="F31" s="336"/>
      <c r="G31" s="336"/>
      <c r="H31" s="337"/>
      <c r="I31" s="73">
        <f>SUMIF(FP!I:I,Doklady!$B$1&amp;A31,FP!D:D)</f>
        <v>0</v>
      </c>
      <c r="T31" s="86"/>
    </row>
    <row r="32" spans="1:20" hidden="1" x14ac:dyDescent="0.15">
      <c r="A32" s="135" t="s">
        <v>403</v>
      </c>
      <c r="B32" s="357"/>
      <c r="C32" s="358"/>
      <c r="D32" s="358"/>
      <c r="E32" s="358"/>
      <c r="F32" s="358"/>
      <c r="G32" s="358"/>
      <c r="H32" s="359"/>
      <c r="I32" s="73">
        <f>SUMIF(FP!I:I,Doklady!$B$1&amp;A32,FP!D:D)</f>
        <v>0</v>
      </c>
      <c r="T32" s="86"/>
    </row>
    <row r="33" spans="1:21" ht="12" hidden="1" x14ac:dyDescent="0.15">
      <c r="A33" s="115" t="s">
        <v>404</v>
      </c>
      <c r="B33" s="357"/>
      <c r="C33" s="358"/>
      <c r="D33" s="358"/>
      <c r="E33" s="358"/>
      <c r="F33" s="358"/>
      <c r="G33" s="358"/>
      <c r="H33" s="359"/>
      <c r="I33" s="73">
        <f>SUMIF(FP!I:I,Doklady!$B$1&amp;A33,FP!D:D)</f>
        <v>0</v>
      </c>
      <c r="T33" s="86"/>
    </row>
    <row r="34" spans="1:21" hidden="1" x14ac:dyDescent="0.15">
      <c r="A34" s="135" t="s">
        <v>405</v>
      </c>
      <c r="B34" s="360"/>
      <c r="C34" s="360"/>
      <c r="D34" s="360"/>
      <c r="E34" s="360"/>
      <c r="F34" s="360"/>
      <c r="G34" s="360"/>
      <c r="H34" s="360"/>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DSUM(Doklady!A103:J10004,"GGG",Spolu!L40:M42)</f>
        <v>10128.300000000001</v>
      </c>
      <c r="D40" s="78">
        <f>DSUM(Doklady!A103:J10004,"GGG",Spolu!N40:O42)</f>
        <v>4438.1200000000008</v>
      </c>
      <c r="E40" s="78">
        <f>DSUM(Doklady!A103:J10004,"GGG",Spolu!P40:Q42)</f>
        <v>6268.64</v>
      </c>
      <c r="F40" s="78">
        <f>DSUM(Doklady!A103:J10004,"GGG",Spolu!R40:S42)</f>
        <v>6120</v>
      </c>
      <c r="G40" s="78">
        <f>DSUM(Doklady!A103:J10004,"GGG",Spolu!T40:U42)-H40</f>
        <v>3663.1000000000004</v>
      </c>
      <c r="H40" s="78">
        <f>+IFERROR(VLOOKUP(K40&amp;" - kapitálové transfery",B$53:D$90,3,0),0)</f>
        <v>0</v>
      </c>
      <c r="I40" s="73">
        <f>+C40+D40+E40+F40+G40+H40</f>
        <v>30618.160000000003</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45066.84</v>
      </c>
      <c r="J41" s="219">
        <f>+K46</f>
        <v>0</v>
      </c>
      <c r="K41" s="219">
        <f>+I41-H41</f>
        <v>45066.84</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10128.300000000001</v>
      </c>
      <c r="D42" s="216">
        <f>+D40</f>
        <v>4438.1200000000008</v>
      </c>
      <c r="E42" s="216">
        <f>+E40</f>
        <v>6268.64</v>
      </c>
      <c r="F42" s="216">
        <f>+MIN(F39:F40)</f>
        <v>6120</v>
      </c>
      <c r="G42" s="216">
        <f>+MIN(G39+MAX(F39-F40,0)-MAX(E40-E39,0)-MAX(D40-D39,0)-MAX(C40-C39,0),G40)</f>
        <v>3663.1000000000004</v>
      </c>
      <c r="H42" s="216">
        <f>+MIN(H39:H40)</f>
        <v>0</v>
      </c>
      <c r="I42" s="73">
        <f>+C42+D42+E42+MIN(F39:F40)+G42+H42</f>
        <v>30618.160000000003</v>
      </c>
      <c r="J42" s="219">
        <f>+K47</f>
        <v>0</v>
      </c>
      <c r="K42" s="219">
        <f>+I42-H42</f>
        <v>30618.160000000003</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DSUM(Doklady!A103:J10004,"GGG",Spolu!L45:M47)</f>
        <v>0</v>
      </c>
      <c r="D45" s="78">
        <f>DSUM(Doklady!A103:J10004,"GGG",Spolu!N45:O47)</f>
        <v>0</v>
      </c>
      <c r="E45" s="78">
        <f>DSUM(Doklady!A103:J10004,"GGG",Spolu!P45:Q47)</f>
        <v>0</v>
      </c>
      <c r="F45" s="78">
        <f>DSUM(Doklady!A103:J10004,"GGG",Spolu!R45:S47)</f>
        <v>0</v>
      </c>
      <c r="G45" s="78">
        <f>DSUM(Doklady!A103:J10004,"GGG",Spolu!T45:U47)-H45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3"/>
      <c r="B50" s="334"/>
      <c r="C50" s="334"/>
      <c r="D50" s="334"/>
      <c r="E50" s="334"/>
      <c r="F50" s="334"/>
      <c r="G50" s="334"/>
      <c r="H50" s="334"/>
      <c r="I50" s="334"/>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30618.160000000007</v>
      </c>
      <c r="E53" s="73">
        <f>IF(A53&lt;&gt;"",MIN(D53,C53)*Doklady!C1/(1-Doklady!C1),"")</f>
        <v>0</v>
      </c>
      <c r="F53" s="71">
        <f>IF(A53&lt;&gt;"",Doklady!J1,"")</f>
        <v>0</v>
      </c>
      <c r="G53" s="73">
        <f>+IFERROR(HLOOKUP(IF(RIGHT(B53,15)="bežné transfery",LEFT(B53,LEN(B53)-18),0),$J$40:$K$42,3,0),MIN(C53,D53))</f>
        <v>30618.160000000003</v>
      </c>
      <c r="H53" s="71"/>
      <c r="I53" s="73">
        <f>IF(A53&lt;&gt;"",MAX(IF(G53&lt;C53,C53-G53,0)+IF(F53&lt;E53,E53-F53,0),0),0)</f>
        <v>45066.84</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2327.12</v>
      </c>
      <c r="E54" s="73">
        <f>IF(A54&lt;&gt;"",MIN(D54,C54)*Doklady!C2/(1-Doklady!C2),"")</f>
        <v>0</v>
      </c>
      <c r="F54" s="71">
        <f>IF(A54&lt;&gt;"",Doklady!J2,"")</f>
        <v>0</v>
      </c>
      <c r="G54" s="73">
        <f t="shared" ref="G54:G117" si="0">+IFERROR(HLOOKUP(IF(RIGHT(B54,15)="bežné transfery",LEFT(B54,LEN(B54)-18),0),$J$40:$K$42,3,0),MIN(C54,D54))</f>
        <v>2327.12</v>
      </c>
      <c r="H54" s="71"/>
      <c r="I54" s="73">
        <f t="shared" ref="I54:I117" si="1">IF(A54&lt;&gt;"",MAX(IF(G54&lt;C54,C54-G54,0)+IF(F54&lt;E54,E54-F54,0),0),0)</f>
        <v>7017.88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8756.27</v>
      </c>
      <c r="E55" s="73">
        <f>IF(A55&lt;&gt;"",MIN(D55,C55)*Doklady!C3/(1-Doklady!C3),"")</f>
        <v>0</v>
      </c>
      <c r="F55" s="71">
        <f>IF(A55&lt;&gt;"",Doklady!J3,"")</f>
        <v>0</v>
      </c>
      <c r="G55" s="73">
        <f t="shared" si="0"/>
        <v>8756.27</v>
      </c>
      <c r="H55" s="71"/>
      <c r="I55" s="73">
        <f t="shared" si="1"/>
        <v>26243.73</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41701.550000000003</v>
      </c>
      <c r="E130" s="228">
        <f t="shared" si="9"/>
        <v>0</v>
      </c>
      <c r="F130" s="228">
        <f t="shared" si="9"/>
        <v>0</v>
      </c>
      <c r="G130" s="228">
        <f t="shared" si="9"/>
        <v>41701.550000000003</v>
      </c>
      <c r="H130" s="228">
        <f t="shared" si="9"/>
        <v>0</v>
      </c>
      <c r="I130" s="228">
        <f t="shared" si="9"/>
        <v>78328.45</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0"/>
      <c r="E140" s="350"/>
      <c r="F140" s="350"/>
      <c r="G140" s="350"/>
      <c r="H140" s="350"/>
      <c r="I140" s="350"/>
      <c r="J140" s="85"/>
    </row>
    <row r="141" spans="1:26" ht="68.25" customHeight="1" x14ac:dyDescent="0.15">
      <c r="A141" s="9"/>
      <c r="B141" s="283" t="s">
        <v>434</v>
      </c>
      <c r="C141" s="214"/>
      <c r="D141" s="330" t="s">
        <v>435</v>
      </c>
      <c r="E141" s="330"/>
      <c r="F141" s="330"/>
      <c r="G141" s="330"/>
      <c r="H141" s="330"/>
      <c r="I141" s="330"/>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02" priority="43" stopIfTrue="1" operator="lessThanOrEqual">
      <formula>0</formula>
    </cfRule>
    <cfRule type="cellIs" dxfId="101" priority="44" stopIfTrue="1" operator="greaterThan">
      <formula>0</formula>
    </cfRule>
  </conditionalFormatting>
  <conditionalFormatting sqref="D53:D129">
    <cfRule type="expression" dxfId="100" priority="31" stopIfTrue="1">
      <formula>$C53=$D53</formula>
    </cfRule>
    <cfRule type="expression" dxfId="99" priority="33" stopIfTrue="1">
      <formula>$C53&lt;&gt;$D53</formula>
    </cfRule>
  </conditionalFormatting>
  <conditionalFormatting sqref="E9:F9">
    <cfRule type="expression" dxfId="98" priority="38" stopIfTrue="1">
      <formula>SUM($E$10:$F$14)&gt;0</formula>
    </cfRule>
  </conditionalFormatting>
  <conditionalFormatting sqref="G53:G129">
    <cfRule type="expression" dxfId="97" priority="13" stopIfTrue="1">
      <formula>$C53=$G53</formula>
    </cfRule>
    <cfRule type="expression" dxfId="96" priority="14" stopIfTrue="1">
      <formula>$C53&lt;&gt;$G53</formula>
    </cfRule>
  </conditionalFormatting>
  <conditionalFormatting sqref="I42">
    <cfRule type="cellIs" dxfId="95" priority="1" stopIfTrue="1" operator="greaterThan">
      <formula>0</formula>
    </cfRule>
  </conditionalFormatting>
  <conditionalFormatting sqref="I47">
    <cfRule type="cellIs" dxfId="94" priority="15" stopIfTrue="1" operator="greaterThan">
      <formula>0</formula>
    </cfRule>
  </conditionalFormatting>
  <conditionalFormatting sqref="I53:I129">
    <cfRule type="cellIs" dxfId="93" priority="40" stopIfTrue="1" operator="equal">
      <formula>0</formula>
    </cfRule>
    <cfRule type="cellIs" dxfId="9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4"/>
  <sheetViews>
    <sheetView tabSelected="1" topLeftCell="A164" zoomScale="114" zoomScaleNormal="100" workbookViewId="0">
      <selection activeCell="A178" sqref="A178"/>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17.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IF(ROW()&lt;=B$3,SUMIF(A$107:A$10046,A1,I$107:I$10046),"")</f>
        <v>30618.160000000007</v>
      </c>
      <c r="J1" s="236">
        <f t="shared" ref="J1:J32" si="1">IF(ROW()&lt;=B$3,SUMIFS(I$103:I$50046,A$103:A$50046,K1,J$103:J$50046,L1),"")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2327.12</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8756.27</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IF(ROW()&lt;=B$3,SUMIF(A$107:A$10046,A33,I$107:I$10046),"")</f>
        <v/>
      </c>
      <c r="J33" s="236" t="str">
        <f t="shared" ref="J33:J64" si="4">IF(ROW()&lt;=B$3,SUMIFS(I$103:I$50046,A$103:A$50046,K33,J$103:J$50046,L33),"")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IF(ROW()&lt;=B$3,SUMIF(A$107:A$10046,A65,I$107:I$10046),"")</f>
        <v/>
      </c>
      <c r="J65" s="236" t="str">
        <f t="shared" ref="J65:J94" si="6">IF(ROW()&lt;=B$3,SUMIFS(I$103:I$50046,A$103:A$50046,K65,J$103:J$50046,L65),"")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1850</v>
      </c>
      <c r="C107" s="14" t="s">
        <v>1754</v>
      </c>
      <c r="D107" s="16">
        <v>45681</v>
      </c>
      <c r="E107" s="16"/>
      <c r="F107" s="14" t="s">
        <v>1755</v>
      </c>
      <c r="G107" s="14"/>
      <c r="H107" s="14" t="s">
        <v>1756</v>
      </c>
      <c r="I107" s="15">
        <v>240</v>
      </c>
      <c r="J107" s="77">
        <v>3</v>
      </c>
      <c r="K107" s="92"/>
    </row>
    <row r="108" spans="1:25" ht="13" x14ac:dyDescent="0.15">
      <c r="A108" s="14" t="s">
        <v>1753</v>
      </c>
      <c r="B108" s="14" t="s">
        <v>1850</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1926</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1925</v>
      </c>
      <c r="C112" s="14"/>
      <c r="D112" s="16">
        <v>45684</v>
      </c>
      <c r="E112" s="16"/>
      <c r="F112" s="14" t="s">
        <v>1773</v>
      </c>
      <c r="G112" s="14"/>
      <c r="H112" s="14" t="s">
        <v>1774</v>
      </c>
      <c r="I112" s="15">
        <v>270.39999999999998</v>
      </c>
      <c r="J112" s="77">
        <v>1</v>
      </c>
      <c r="K112" s="92"/>
    </row>
    <row r="113" spans="1:11" ht="24" x14ac:dyDescent="0.15">
      <c r="A113" s="14" t="s">
        <v>1753</v>
      </c>
      <c r="B113" s="14" t="s">
        <v>1985</v>
      </c>
      <c r="C113" s="14" t="s">
        <v>1986</v>
      </c>
      <c r="D113" s="16">
        <v>45686</v>
      </c>
      <c r="E113" s="16"/>
      <c r="F113" s="14" t="s">
        <v>1775</v>
      </c>
      <c r="G113" s="14"/>
      <c r="H113" s="14" t="s">
        <v>1776</v>
      </c>
      <c r="I113" s="15">
        <v>1320</v>
      </c>
      <c r="J113" s="77">
        <v>5</v>
      </c>
      <c r="K113" s="92"/>
    </row>
    <row r="114" spans="1:11" ht="13" x14ac:dyDescent="0.15">
      <c r="A114" s="14" t="s">
        <v>1753</v>
      </c>
      <c r="B114" s="14" t="s">
        <v>1924</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1923</v>
      </c>
      <c r="C116" s="14" t="s">
        <v>1785</v>
      </c>
      <c r="D116" s="16">
        <v>45692</v>
      </c>
      <c r="E116" s="16"/>
      <c r="F116" s="14" t="s">
        <v>1954</v>
      </c>
      <c r="G116" s="14" t="s">
        <v>1787</v>
      </c>
      <c r="H116" s="14" t="s">
        <v>1788</v>
      </c>
      <c r="I116" s="15">
        <v>400</v>
      </c>
      <c r="J116" s="77">
        <v>4</v>
      </c>
      <c r="K116" s="92"/>
    </row>
    <row r="117" spans="1:11" ht="24" x14ac:dyDescent="0.15">
      <c r="A117" s="14" t="s">
        <v>1753</v>
      </c>
      <c r="B117" s="14" t="s">
        <v>1798</v>
      </c>
      <c r="C117" s="14" t="s">
        <v>1778</v>
      </c>
      <c r="D117" s="16">
        <v>45698</v>
      </c>
      <c r="E117" s="16"/>
      <c r="F117" s="14" t="s">
        <v>1790</v>
      </c>
      <c r="G117" s="14" t="s">
        <v>1791</v>
      </c>
      <c r="H117" s="14" t="s">
        <v>1792</v>
      </c>
      <c r="I117" s="15">
        <v>100</v>
      </c>
      <c r="J117" s="77">
        <v>1</v>
      </c>
      <c r="K117" s="92"/>
    </row>
    <row r="118" spans="1:11" ht="24" x14ac:dyDescent="0.15">
      <c r="A118" s="14" t="s">
        <v>1753</v>
      </c>
      <c r="B118" s="14" t="s">
        <v>1922</v>
      </c>
      <c r="C118" s="14" t="s">
        <v>1793</v>
      </c>
      <c r="D118" s="16">
        <v>45698</v>
      </c>
      <c r="E118" s="16"/>
      <c r="F118" s="14" t="s">
        <v>2090</v>
      </c>
      <c r="G118" s="14" t="s">
        <v>1791</v>
      </c>
      <c r="H118" s="14" t="s">
        <v>1792</v>
      </c>
      <c r="I118" s="15">
        <v>50</v>
      </c>
      <c r="J118" s="77">
        <v>1</v>
      </c>
      <c r="K118" s="92"/>
    </row>
    <row r="119" spans="1:11" ht="24" x14ac:dyDescent="0.15">
      <c r="A119" s="14" t="s">
        <v>1753</v>
      </c>
      <c r="B119" s="14" t="s">
        <v>1922</v>
      </c>
      <c r="C119" s="14" t="s">
        <v>1793</v>
      </c>
      <c r="D119" s="16">
        <v>45698</v>
      </c>
      <c r="E119" s="16"/>
      <c r="F119" s="14" t="s">
        <v>1794</v>
      </c>
      <c r="G119" s="14" t="s">
        <v>1791</v>
      </c>
      <c r="H119" s="14" t="s">
        <v>1792</v>
      </c>
      <c r="I119" s="15">
        <v>50</v>
      </c>
      <c r="J119" s="77">
        <v>2</v>
      </c>
      <c r="K119" s="92"/>
    </row>
    <row r="120" spans="1:11" ht="13" x14ac:dyDescent="0.15">
      <c r="A120" s="14" t="s">
        <v>1753</v>
      </c>
      <c r="B120" s="14" t="s">
        <v>1795</v>
      </c>
      <c r="C120" s="14" t="s">
        <v>1795</v>
      </c>
      <c r="D120" s="16">
        <v>45701</v>
      </c>
      <c r="E120" s="16"/>
      <c r="F120" s="14" t="s">
        <v>1796</v>
      </c>
      <c r="G120" s="14"/>
      <c r="H120" s="14" t="s">
        <v>1797</v>
      </c>
      <c r="I120" s="15">
        <v>75</v>
      </c>
      <c r="J120" s="77">
        <v>1</v>
      </c>
      <c r="K120" s="92"/>
    </row>
    <row r="121" spans="1:11" ht="13" x14ac:dyDescent="0.15">
      <c r="A121" s="14" t="s">
        <v>1753</v>
      </c>
      <c r="B121" s="14" t="s">
        <v>1768</v>
      </c>
      <c r="C121" s="14" t="s">
        <v>1799</v>
      </c>
      <c r="D121" s="16">
        <v>45675</v>
      </c>
      <c r="E121" s="16">
        <v>45703</v>
      </c>
      <c r="F121" s="14" t="s">
        <v>1800</v>
      </c>
      <c r="G121" s="14" t="s">
        <v>1801</v>
      </c>
      <c r="H121" s="14" t="s">
        <v>1802</v>
      </c>
      <c r="I121" s="15">
        <v>84.4</v>
      </c>
      <c r="J121" s="77">
        <v>1</v>
      </c>
      <c r="K121" s="92"/>
    </row>
    <row r="122" spans="1:11" ht="13" x14ac:dyDescent="0.15">
      <c r="A122" s="14" t="s">
        <v>1753</v>
      </c>
      <c r="B122" s="14" t="s">
        <v>1768</v>
      </c>
      <c r="C122" s="14" t="s">
        <v>1799</v>
      </c>
      <c r="D122" s="16">
        <v>45675</v>
      </c>
      <c r="E122" s="16">
        <v>45703</v>
      </c>
      <c r="F122" s="14" t="s">
        <v>1800</v>
      </c>
      <c r="G122" s="14" t="s">
        <v>1801</v>
      </c>
      <c r="H122" s="14" t="s">
        <v>1802</v>
      </c>
      <c r="I122" s="15">
        <v>140.66</v>
      </c>
      <c r="J122" s="77">
        <v>2</v>
      </c>
      <c r="K122" s="92"/>
    </row>
    <row r="123" spans="1:11" ht="13" x14ac:dyDescent="0.15">
      <c r="A123" s="14" t="s">
        <v>1753</v>
      </c>
      <c r="B123" s="14" t="s">
        <v>1803</v>
      </c>
      <c r="C123" s="14" t="s">
        <v>1803</v>
      </c>
      <c r="D123" s="16">
        <v>45707</v>
      </c>
      <c r="E123" s="16"/>
      <c r="F123" s="14" t="s">
        <v>1804</v>
      </c>
      <c r="G123" s="14"/>
      <c r="H123" s="14" t="s">
        <v>1797</v>
      </c>
      <c r="I123" s="15">
        <v>31.12</v>
      </c>
      <c r="J123" s="77">
        <v>2</v>
      </c>
      <c r="K123" s="313"/>
    </row>
    <row r="124" spans="1:11" ht="13" x14ac:dyDescent="0.15">
      <c r="A124" s="14" t="s">
        <v>1753</v>
      </c>
      <c r="B124" s="14" t="s">
        <v>1921</v>
      </c>
      <c r="C124" s="14" t="s">
        <v>1805</v>
      </c>
      <c r="D124" s="16">
        <v>45708</v>
      </c>
      <c r="E124" s="16"/>
      <c r="F124" s="14" t="s">
        <v>1806</v>
      </c>
      <c r="G124" s="14" t="s">
        <v>1807</v>
      </c>
      <c r="H124" s="14" t="s">
        <v>1808</v>
      </c>
      <c r="I124" s="15">
        <v>730</v>
      </c>
      <c r="J124" s="77">
        <v>4</v>
      </c>
      <c r="K124" s="92"/>
    </row>
    <row r="125" spans="1:11" ht="13" x14ac:dyDescent="0.15">
      <c r="A125" s="14" t="s">
        <v>1753</v>
      </c>
      <c r="B125" s="14" t="s">
        <v>1920</v>
      </c>
      <c r="C125" s="14" t="s">
        <v>1810</v>
      </c>
      <c r="D125" s="16">
        <v>45709</v>
      </c>
      <c r="E125" s="16"/>
      <c r="F125" s="14" t="s">
        <v>1811</v>
      </c>
      <c r="G125" s="14" t="s">
        <v>1812</v>
      </c>
      <c r="H125" s="14" t="s">
        <v>1813</v>
      </c>
      <c r="I125" s="15">
        <v>120</v>
      </c>
      <c r="J125" s="77">
        <v>3</v>
      </c>
      <c r="K125" s="313"/>
    </row>
    <row r="126" spans="1:11" ht="13" x14ac:dyDescent="0.15">
      <c r="A126" s="14" t="s">
        <v>1753</v>
      </c>
      <c r="B126" s="14" t="s">
        <v>1920</v>
      </c>
      <c r="C126" s="14" t="s">
        <v>1810</v>
      </c>
      <c r="D126" s="16">
        <v>45709</v>
      </c>
      <c r="E126" s="16"/>
      <c r="F126" s="14" t="s">
        <v>1811</v>
      </c>
      <c r="G126" s="14" t="s">
        <v>1812</v>
      </c>
      <c r="H126" s="14" t="s">
        <v>1813</v>
      </c>
      <c r="I126" s="15">
        <v>50</v>
      </c>
      <c r="J126" s="77">
        <v>1</v>
      </c>
      <c r="K126" s="92"/>
    </row>
    <row r="127" spans="1:11" ht="13" x14ac:dyDescent="0.15">
      <c r="A127" s="14" t="s">
        <v>1753</v>
      </c>
      <c r="B127" s="14" t="s">
        <v>1920</v>
      </c>
      <c r="C127" s="14" t="s">
        <v>1810</v>
      </c>
      <c r="D127" s="16">
        <v>45709</v>
      </c>
      <c r="E127" s="16"/>
      <c r="F127" s="14" t="s">
        <v>1814</v>
      </c>
      <c r="G127" s="14" t="s">
        <v>1812</v>
      </c>
      <c r="H127" s="14" t="s">
        <v>1813</v>
      </c>
      <c r="I127" s="15">
        <v>100</v>
      </c>
      <c r="J127" s="77">
        <v>2</v>
      </c>
      <c r="K127" s="92"/>
    </row>
    <row r="128" spans="1:11" ht="13" x14ac:dyDescent="0.15">
      <c r="A128" s="14" t="s">
        <v>1753</v>
      </c>
      <c r="B128" s="14" t="s">
        <v>1898</v>
      </c>
      <c r="C128" s="14" t="s">
        <v>1898</v>
      </c>
      <c r="D128" s="16">
        <v>45712</v>
      </c>
      <c r="E128" s="16"/>
      <c r="F128" s="14" t="s">
        <v>1815</v>
      </c>
      <c r="G128" s="14" t="s">
        <v>1816</v>
      </c>
      <c r="H128" s="14" t="s">
        <v>1817</v>
      </c>
      <c r="I128" s="15">
        <v>19.2</v>
      </c>
      <c r="J128" s="77">
        <v>5</v>
      </c>
      <c r="K128" s="92"/>
    </row>
    <row r="129" spans="1:11" ht="13" x14ac:dyDescent="0.15">
      <c r="A129" s="14" t="s">
        <v>1753</v>
      </c>
      <c r="B129" s="14"/>
      <c r="C129" s="14"/>
      <c r="D129" s="16">
        <v>45714</v>
      </c>
      <c r="E129" s="16"/>
      <c r="F129" s="14" t="s">
        <v>1818</v>
      </c>
      <c r="G129" s="14"/>
      <c r="H129" s="14" t="s">
        <v>1819</v>
      </c>
      <c r="I129" s="15">
        <v>450</v>
      </c>
      <c r="J129" s="77">
        <v>3</v>
      </c>
      <c r="K129" s="92"/>
    </row>
    <row r="130" spans="1:11" ht="72" x14ac:dyDescent="0.15">
      <c r="A130" s="14" t="s">
        <v>1753</v>
      </c>
      <c r="B130" s="14" t="s">
        <v>1784</v>
      </c>
      <c r="C130" s="14" t="s">
        <v>1821</v>
      </c>
      <c r="D130" s="16">
        <v>45715</v>
      </c>
      <c r="E130" s="16"/>
      <c r="F130" s="14" t="s">
        <v>1822</v>
      </c>
      <c r="G130" s="14" t="s">
        <v>1823</v>
      </c>
      <c r="H130" s="14" t="s">
        <v>1824</v>
      </c>
      <c r="I130" s="15">
        <v>1055.27</v>
      </c>
      <c r="J130" s="77">
        <v>3</v>
      </c>
      <c r="K130" s="92"/>
    </row>
    <row r="131" spans="1:11" ht="72" x14ac:dyDescent="0.15">
      <c r="A131" s="14" t="s">
        <v>1753</v>
      </c>
      <c r="B131" s="14" t="s">
        <v>1784</v>
      </c>
      <c r="C131" s="14" t="s">
        <v>1821</v>
      </c>
      <c r="D131" s="16">
        <v>45715</v>
      </c>
      <c r="E131" s="16"/>
      <c r="F131" s="14" t="s">
        <v>1825</v>
      </c>
      <c r="G131" s="14" t="s">
        <v>1823</v>
      </c>
      <c r="H131" s="14" t="s">
        <v>1824</v>
      </c>
      <c r="I131" s="15">
        <v>300</v>
      </c>
      <c r="J131" s="77">
        <v>2</v>
      </c>
      <c r="K131" s="92"/>
    </row>
    <row r="132" spans="1:11" ht="13" x14ac:dyDescent="0.15">
      <c r="A132" s="14" t="s">
        <v>1753</v>
      </c>
      <c r="B132" s="14" t="s">
        <v>1789</v>
      </c>
      <c r="C132" s="14" t="s">
        <v>1827</v>
      </c>
      <c r="D132" s="16">
        <v>45715</v>
      </c>
      <c r="E132" s="16"/>
      <c r="F132" s="14" t="s">
        <v>1828</v>
      </c>
      <c r="G132" s="14" t="s">
        <v>1829</v>
      </c>
      <c r="H132" s="14" t="s">
        <v>1830</v>
      </c>
      <c r="I132" s="15">
        <v>200</v>
      </c>
      <c r="J132" s="77">
        <v>4</v>
      </c>
      <c r="K132" s="92"/>
    </row>
    <row r="133" spans="1:11" ht="13" x14ac:dyDescent="0.15">
      <c r="A133" s="14" t="s">
        <v>1753</v>
      </c>
      <c r="B133" s="14" t="s">
        <v>1919</v>
      </c>
      <c r="C133" s="14" t="s">
        <v>1821</v>
      </c>
      <c r="D133" s="16">
        <v>45719</v>
      </c>
      <c r="E133" s="16"/>
      <c r="F133" s="14" t="s">
        <v>1832</v>
      </c>
      <c r="G133" s="14" t="s">
        <v>1829</v>
      </c>
      <c r="H133" s="14" t="s">
        <v>1830</v>
      </c>
      <c r="I133" s="15">
        <v>200</v>
      </c>
      <c r="J133" s="77">
        <v>4</v>
      </c>
      <c r="K133" s="92"/>
    </row>
    <row r="134" spans="1:11" ht="13" x14ac:dyDescent="0.15">
      <c r="A134" s="14" t="s">
        <v>1753</v>
      </c>
      <c r="B134" s="14" t="s">
        <v>1872</v>
      </c>
      <c r="C134" s="14" t="s">
        <v>1821</v>
      </c>
      <c r="D134" s="16">
        <v>45719</v>
      </c>
      <c r="E134" s="16"/>
      <c r="F134" s="14" t="s">
        <v>1834</v>
      </c>
      <c r="G134" s="14" t="s">
        <v>1780</v>
      </c>
      <c r="H134" s="14" t="s">
        <v>1781</v>
      </c>
      <c r="I134" s="15">
        <v>200</v>
      </c>
      <c r="J134" s="77">
        <v>4</v>
      </c>
      <c r="K134" s="92"/>
    </row>
    <row r="135" spans="1:11" ht="24" x14ac:dyDescent="0.15">
      <c r="A135" s="14" t="s">
        <v>1753</v>
      </c>
      <c r="B135" s="14" t="s">
        <v>1918</v>
      </c>
      <c r="C135" s="14" t="s">
        <v>1778</v>
      </c>
      <c r="D135" s="16">
        <v>45719</v>
      </c>
      <c r="E135" s="16"/>
      <c r="F135" s="14" t="s">
        <v>1836</v>
      </c>
      <c r="G135" s="14" t="s">
        <v>1837</v>
      </c>
      <c r="H135" s="14" t="s">
        <v>1838</v>
      </c>
      <c r="I135" s="15">
        <v>216.66</v>
      </c>
      <c r="J135" s="77">
        <v>1</v>
      </c>
      <c r="K135" s="92"/>
    </row>
    <row r="136" spans="1:11" ht="24" x14ac:dyDescent="0.15">
      <c r="A136" s="14" t="s">
        <v>1753</v>
      </c>
      <c r="B136" s="14" t="s">
        <v>1820</v>
      </c>
      <c r="C136" s="14" t="s">
        <v>1840</v>
      </c>
      <c r="D136" s="16">
        <v>45719</v>
      </c>
      <c r="E136" s="16"/>
      <c r="F136" s="14" t="s">
        <v>1841</v>
      </c>
      <c r="G136" s="14" t="s">
        <v>1842</v>
      </c>
      <c r="H136" s="14" t="s">
        <v>1843</v>
      </c>
      <c r="I136" s="15">
        <v>866.62</v>
      </c>
      <c r="J136" s="77">
        <v>1</v>
      </c>
      <c r="K136" s="92"/>
    </row>
    <row r="137" spans="1:11" ht="24" x14ac:dyDescent="0.15">
      <c r="A137" s="14" t="s">
        <v>1753</v>
      </c>
      <c r="B137" s="14" t="s">
        <v>1917</v>
      </c>
      <c r="C137" s="14" t="s">
        <v>1778</v>
      </c>
      <c r="D137" s="16">
        <v>45719</v>
      </c>
      <c r="E137" s="16"/>
      <c r="F137" s="14" t="s">
        <v>1845</v>
      </c>
      <c r="G137" s="14" t="s">
        <v>1846</v>
      </c>
      <c r="H137" s="14" t="s">
        <v>1847</v>
      </c>
      <c r="I137" s="15">
        <v>563.29999999999995</v>
      </c>
      <c r="J137" s="77">
        <v>1</v>
      </c>
      <c r="K137" s="92"/>
    </row>
    <row r="138" spans="1:11" ht="13" x14ac:dyDescent="0.15">
      <c r="A138" s="14" t="s">
        <v>1753</v>
      </c>
      <c r="B138" s="14" t="s">
        <v>1831</v>
      </c>
      <c r="C138" s="14" t="s">
        <v>1849</v>
      </c>
      <c r="D138" s="16">
        <v>45720</v>
      </c>
      <c r="E138" s="16"/>
      <c r="F138" s="14" t="s">
        <v>1786</v>
      </c>
      <c r="G138" s="14" t="s">
        <v>1787</v>
      </c>
      <c r="H138" s="14" t="s">
        <v>1788</v>
      </c>
      <c r="I138" s="15">
        <v>400</v>
      </c>
      <c r="J138" s="77">
        <v>4</v>
      </c>
      <c r="K138" s="92"/>
    </row>
    <row r="139" spans="1:11" ht="24" x14ac:dyDescent="0.15">
      <c r="A139" s="14" t="s">
        <v>1753</v>
      </c>
      <c r="B139" s="14" t="s">
        <v>1833</v>
      </c>
      <c r="C139" s="14" t="s">
        <v>1827</v>
      </c>
      <c r="D139" s="16">
        <v>45721</v>
      </c>
      <c r="E139" s="16"/>
      <c r="F139" s="14" t="s">
        <v>1851</v>
      </c>
      <c r="G139" s="14" t="s">
        <v>1852</v>
      </c>
      <c r="H139" s="14" t="s">
        <v>1853</v>
      </c>
      <c r="I139" s="15">
        <v>563.29999999999995</v>
      </c>
      <c r="J139" s="77">
        <v>1</v>
      </c>
      <c r="K139" s="92"/>
    </row>
    <row r="140" spans="1:11" ht="13" x14ac:dyDescent="0.15">
      <c r="A140" s="14" t="s">
        <v>1753</v>
      </c>
      <c r="B140" s="14" t="s">
        <v>1826</v>
      </c>
      <c r="C140" s="14" t="s">
        <v>1821</v>
      </c>
      <c r="D140" s="16">
        <v>45722</v>
      </c>
      <c r="E140" s="16"/>
      <c r="F140" s="14" t="s">
        <v>1854</v>
      </c>
      <c r="G140" s="14" t="s">
        <v>1807</v>
      </c>
      <c r="H140" s="14" t="s">
        <v>1808</v>
      </c>
      <c r="I140" s="15">
        <v>730</v>
      </c>
      <c r="J140" s="77">
        <v>4</v>
      </c>
      <c r="K140" s="92"/>
    </row>
    <row r="141" spans="1:11" ht="13" x14ac:dyDescent="0.15">
      <c r="A141" s="14" t="s">
        <v>1753</v>
      </c>
      <c r="B141" s="14" t="s">
        <v>1835</v>
      </c>
      <c r="C141" s="14" t="s">
        <v>1827</v>
      </c>
      <c r="D141" s="16">
        <v>45723</v>
      </c>
      <c r="E141" s="16"/>
      <c r="F141" s="14" t="s">
        <v>1855</v>
      </c>
      <c r="G141" s="14" t="s">
        <v>1856</v>
      </c>
      <c r="H141" s="14" t="s">
        <v>1857</v>
      </c>
      <c r="I141" s="15">
        <v>823.29</v>
      </c>
      <c r="J141" s="77">
        <v>1</v>
      </c>
      <c r="K141" s="92"/>
    </row>
    <row r="142" spans="1:11" ht="72" x14ac:dyDescent="0.15">
      <c r="A142" s="14" t="s">
        <v>1753</v>
      </c>
      <c r="B142" s="14" t="s">
        <v>1916</v>
      </c>
      <c r="C142" s="14" t="s">
        <v>1916</v>
      </c>
      <c r="D142" s="16">
        <v>45726</v>
      </c>
      <c r="E142" s="16"/>
      <c r="F142" s="14" t="s">
        <v>1859</v>
      </c>
      <c r="G142" s="14" t="s">
        <v>1816</v>
      </c>
      <c r="H142" s="14" t="s">
        <v>1817</v>
      </c>
      <c r="I142" s="15">
        <v>19.2</v>
      </c>
      <c r="J142" s="77">
        <v>5</v>
      </c>
      <c r="K142" s="92"/>
    </row>
    <row r="143" spans="1:11" ht="72" x14ac:dyDescent="0.15">
      <c r="A143" s="14" t="s">
        <v>1753</v>
      </c>
      <c r="B143" s="14" t="s">
        <v>1915</v>
      </c>
      <c r="C143" s="14" t="s">
        <v>1860</v>
      </c>
      <c r="D143" s="16">
        <v>45730</v>
      </c>
      <c r="E143" s="16"/>
      <c r="F143" s="14" t="s">
        <v>1861</v>
      </c>
      <c r="G143" s="14" t="s">
        <v>1823</v>
      </c>
      <c r="H143" s="14" t="s">
        <v>1824</v>
      </c>
      <c r="I143" s="15">
        <v>660</v>
      </c>
      <c r="J143" s="77">
        <v>3</v>
      </c>
      <c r="K143" s="92"/>
    </row>
    <row r="144" spans="1:11" ht="72" x14ac:dyDescent="0.15">
      <c r="A144" s="14" t="s">
        <v>1753</v>
      </c>
      <c r="B144" s="14" t="s">
        <v>1915</v>
      </c>
      <c r="C144" s="14" t="s">
        <v>1860</v>
      </c>
      <c r="D144" s="16">
        <v>45730</v>
      </c>
      <c r="E144" s="16"/>
      <c r="F144" s="14" t="s">
        <v>1861</v>
      </c>
      <c r="G144" s="14" t="s">
        <v>1823</v>
      </c>
      <c r="H144" s="14" t="s">
        <v>1824</v>
      </c>
      <c r="I144" s="15">
        <v>390.54</v>
      </c>
      <c r="J144" s="77">
        <v>1</v>
      </c>
      <c r="K144" s="92"/>
    </row>
    <row r="145" spans="1:11" ht="13" x14ac:dyDescent="0.15">
      <c r="A145" s="14" t="s">
        <v>1753</v>
      </c>
      <c r="B145" s="14" t="s">
        <v>1914</v>
      </c>
      <c r="C145" s="14" t="s">
        <v>1863</v>
      </c>
      <c r="D145" s="16">
        <v>45730</v>
      </c>
      <c r="E145" s="16"/>
      <c r="F145" s="14" t="s">
        <v>1864</v>
      </c>
      <c r="G145" s="14" t="s">
        <v>1865</v>
      </c>
      <c r="H145" s="14" t="s">
        <v>1866</v>
      </c>
      <c r="I145" s="15">
        <v>360</v>
      </c>
      <c r="J145" s="77">
        <v>2</v>
      </c>
      <c r="K145" s="92"/>
    </row>
    <row r="146" spans="1:11" ht="24" x14ac:dyDescent="0.15">
      <c r="A146" s="14" t="s">
        <v>1897</v>
      </c>
      <c r="B146" s="14" t="s">
        <v>1913</v>
      </c>
      <c r="C146" s="14" t="s">
        <v>1867</v>
      </c>
      <c r="D146" s="16">
        <v>45677</v>
      </c>
      <c r="E146" s="16">
        <v>45730</v>
      </c>
      <c r="F146" s="14" t="s">
        <v>1868</v>
      </c>
      <c r="G146" s="14" t="s">
        <v>1842</v>
      </c>
      <c r="H146" s="14" t="s">
        <v>1843</v>
      </c>
      <c r="I146" s="15">
        <v>150</v>
      </c>
      <c r="J146" s="77"/>
      <c r="K146" s="92"/>
    </row>
    <row r="147" spans="1:11" ht="24" x14ac:dyDescent="0.15">
      <c r="A147" s="14" t="s">
        <v>1897</v>
      </c>
      <c r="B147" s="14" t="s">
        <v>1869</v>
      </c>
      <c r="C147" s="14" t="s">
        <v>1869</v>
      </c>
      <c r="D147" s="16">
        <v>45680</v>
      </c>
      <c r="E147" s="16">
        <v>45730</v>
      </c>
      <c r="F147" s="14" t="s">
        <v>1870</v>
      </c>
      <c r="G147" s="14"/>
      <c r="H147" s="14" t="s">
        <v>1871</v>
      </c>
      <c r="I147" s="15">
        <v>213.68</v>
      </c>
      <c r="J147" s="77"/>
      <c r="K147" s="92"/>
    </row>
    <row r="148" spans="1:11" ht="24" x14ac:dyDescent="0.15">
      <c r="A148" s="14" t="s">
        <v>1897</v>
      </c>
      <c r="B148" s="14" t="s">
        <v>1777</v>
      </c>
      <c r="C148" s="14" t="s">
        <v>1873</v>
      </c>
      <c r="D148" s="16">
        <v>45709</v>
      </c>
      <c r="E148" s="16">
        <v>45730</v>
      </c>
      <c r="F148" s="14" t="s">
        <v>1874</v>
      </c>
      <c r="G148" s="14" t="s">
        <v>1842</v>
      </c>
      <c r="H148" s="14" t="s">
        <v>1843</v>
      </c>
      <c r="I148" s="15">
        <v>250</v>
      </c>
      <c r="J148" s="77"/>
      <c r="K148" s="92"/>
    </row>
    <row r="149" spans="1:11" ht="13" x14ac:dyDescent="0.15">
      <c r="A149" s="14" t="s">
        <v>1753</v>
      </c>
      <c r="B149" s="14" t="s">
        <v>1987</v>
      </c>
      <c r="C149" s="14" t="s">
        <v>1989</v>
      </c>
      <c r="D149" s="16">
        <v>45716</v>
      </c>
      <c r="E149" s="16"/>
      <c r="F149" s="14" t="s">
        <v>1988</v>
      </c>
      <c r="G149" s="14"/>
      <c r="H149" s="14" t="s">
        <v>1990</v>
      </c>
      <c r="I149" s="15">
        <v>150</v>
      </c>
      <c r="J149" s="77">
        <v>1</v>
      </c>
      <c r="K149" s="92"/>
    </row>
    <row r="150" spans="1:11" ht="24" x14ac:dyDescent="0.15">
      <c r="A150" s="14" t="s">
        <v>1897</v>
      </c>
      <c r="B150" s="14" t="s">
        <v>1858</v>
      </c>
      <c r="C150" s="14" t="s">
        <v>1793</v>
      </c>
      <c r="D150" s="16">
        <v>45730</v>
      </c>
      <c r="E150" s="16">
        <v>45730</v>
      </c>
      <c r="F150" s="14" t="s">
        <v>1876</v>
      </c>
      <c r="G150" s="14" t="s">
        <v>1877</v>
      </c>
      <c r="H150" s="14" t="s">
        <v>1871</v>
      </c>
      <c r="I150" s="15">
        <v>16</v>
      </c>
      <c r="J150" s="77"/>
      <c r="K150" s="92"/>
    </row>
    <row r="151" spans="1:11" ht="24" x14ac:dyDescent="0.15">
      <c r="A151" s="14" t="s">
        <v>1897</v>
      </c>
      <c r="B151" s="14" t="s">
        <v>1809</v>
      </c>
      <c r="C151" s="14" t="s">
        <v>1879</v>
      </c>
      <c r="D151" s="16">
        <v>45731</v>
      </c>
      <c r="E151" s="16"/>
      <c r="F151" s="14" t="s">
        <v>1880</v>
      </c>
      <c r="G151" s="14" t="s">
        <v>1865</v>
      </c>
      <c r="H151" s="14" t="s">
        <v>1866</v>
      </c>
      <c r="I151" s="15">
        <v>120</v>
      </c>
      <c r="J151" s="77"/>
      <c r="K151" s="92"/>
    </row>
    <row r="152" spans="1:11" ht="24" x14ac:dyDescent="0.15">
      <c r="A152" s="14" t="s">
        <v>1897</v>
      </c>
      <c r="B152" s="14" t="s">
        <v>1911</v>
      </c>
      <c r="C152" s="14" t="s">
        <v>1881</v>
      </c>
      <c r="D152" s="16">
        <v>45731</v>
      </c>
      <c r="E152" s="16"/>
      <c r="F152" s="14" t="s">
        <v>1882</v>
      </c>
      <c r="G152" s="14" t="s">
        <v>1877</v>
      </c>
      <c r="H152" s="14" t="s">
        <v>1871</v>
      </c>
      <c r="I152" s="15">
        <v>31.44</v>
      </c>
      <c r="J152" s="77"/>
      <c r="K152" s="92"/>
    </row>
    <row r="153" spans="1:11" ht="72" x14ac:dyDescent="0.15">
      <c r="A153" s="14" t="s">
        <v>1897</v>
      </c>
      <c r="B153" s="14" t="s">
        <v>1883</v>
      </c>
      <c r="C153" s="14" t="s">
        <v>1883</v>
      </c>
      <c r="D153" s="16">
        <v>45731</v>
      </c>
      <c r="E153" s="16"/>
      <c r="F153" s="14" t="s">
        <v>1884</v>
      </c>
      <c r="G153" s="14"/>
      <c r="H153" s="14" t="s">
        <v>1871</v>
      </c>
      <c r="I153" s="15">
        <v>76</v>
      </c>
      <c r="J153" s="77"/>
      <c r="K153" s="92"/>
    </row>
    <row r="154" spans="1:11" ht="84" x14ac:dyDescent="0.15">
      <c r="A154" s="14" t="s">
        <v>1753</v>
      </c>
      <c r="B154" s="14" t="s">
        <v>1885</v>
      </c>
      <c r="C154" s="14" t="s">
        <v>1885</v>
      </c>
      <c r="D154" s="16">
        <v>45733</v>
      </c>
      <c r="E154" s="16"/>
      <c r="F154" s="14" t="s">
        <v>1886</v>
      </c>
      <c r="G154" s="14"/>
      <c r="H154" s="14" t="s">
        <v>1887</v>
      </c>
      <c r="I154" s="15">
        <f>2*39.9</f>
        <v>79.8</v>
      </c>
      <c r="J154" s="77">
        <v>5</v>
      </c>
      <c r="K154" s="92"/>
    </row>
    <row r="155" spans="1:11" ht="24" x14ac:dyDescent="0.15">
      <c r="A155" s="14" t="s">
        <v>1897</v>
      </c>
      <c r="B155" s="14" t="s">
        <v>1862</v>
      </c>
      <c r="C155" s="14" t="s">
        <v>1910</v>
      </c>
      <c r="D155" s="16">
        <v>45736</v>
      </c>
      <c r="E155" s="16"/>
      <c r="F155" s="14" t="s">
        <v>1888</v>
      </c>
      <c r="G155" s="14" t="s">
        <v>1823</v>
      </c>
      <c r="H155" s="14" t="s">
        <v>1824</v>
      </c>
      <c r="I155" s="15">
        <v>120</v>
      </c>
      <c r="J155" s="77"/>
      <c r="K155" s="92"/>
    </row>
    <row r="156" spans="1:11" ht="13" x14ac:dyDescent="0.15">
      <c r="A156" s="14" t="s">
        <v>1753</v>
      </c>
      <c r="B156" s="14" t="s">
        <v>1875</v>
      </c>
      <c r="C156" s="14" t="s">
        <v>1889</v>
      </c>
      <c r="D156" s="16">
        <v>45736</v>
      </c>
      <c r="E156" s="16"/>
      <c r="F156" s="14" t="s">
        <v>1890</v>
      </c>
      <c r="G156" s="14" t="s">
        <v>1891</v>
      </c>
      <c r="H156" s="14" t="s">
        <v>1892</v>
      </c>
      <c r="I156" s="15">
        <v>736.63</v>
      </c>
      <c r="J156" s="77">
        <v>1</v>
      </c>
      <c r="K156" s="92"/>
    </row>
    <row r="157" spans="1:11" ht="13" x14ac:dyDescent="0.15">
      <c r="A157" s="14" t="s">
        <v>1753</v>
      </c>
      <c r="B157" s="14" t="s">
        <v>1878</v>
      </c>
      <c r="C157" s="14" t="s">
        <v>1893</v>
      </c>
      <c r="D157" s="16">
        <v>45737</v>
      </c>
      <c r="E157" s="16"/>
      <c r="F157" s="14" t="s">
        <v>1894</v>
      </c>
      <c r="G157" s="14" t="s">
        <v>1895</v>
      </c>
      <c r="H157" s="14" t="s">
        <v>1896</v>
      </c>
      <c r="I157" s="15">
        <v>43.33</v>
      </c>
      <c r="J157" s="77">
        <v>1</v>
      </c>
      <c r="K157" s="92"/>
    </row>
    <row r="158" spans="1:11" ht="72" x14ac:dyDescent="0.15">
      <c r="A158" s="14" t="s">
        <v>1753</v>
      </c>
      <c r="B158" s="14" t="s">
        <v>1898</v>
      </c>
      <c r="C158" s="14" t="s">
        <v>1898</v>
      </c>
      <c r="D158" s="16">
        <v>45740</v>
      </c>
      <c r="E158" s="16"/>
      <c r="F158" s="14" t="s">
        <v>2078</v>
      </c>
      <c r="G158" s="14"/>
      <c r="H158" s="14" t="s">
        <v>1899</v>
      </c>
      <c r="I158" s="15">
        <v>178.5</v>
      </c>
      <c r="J158" s="77">
        <v>5</v>
      </c>
      <c r="K158" s="92"/>
    </row>
    <row r="159" spans="1:11" ht="24" x14ac:dyDescent="0.15">
      <c r="A159" s="14" t="s">
        <v>1753</v>
      </c>
      <c r="B159" s="14" t="s">
        <v>1844</v>
      </c>
      <c r="C159" s="14" t="s">
        <v>1901</v>
      </c>
      <c r="D159" s="16">
        <v>45741</v>
      </c>
      <c r="E159" s="16"/>
      <c r="F159" s="14" t="s">
        <v>1903</v>
      </c>
      <c r="G159" s="14" t="s">
        <v>1791</v>
      </c>
      <c r="H159" s="14" t="s">
        <v>1792</v>
      </c>
      <c r="I159" s="15">
        <v>784.66</v>
      </c>
      <c r="J159" s="77">
        <v>1</v>
      </c>
      <c r="K159" s="92"/>
    </row>
    <row r="160" spans="1:11" ht="36" x14ac:dyDescent="0.15">
      <c r="A160" s="14" t="s">
        <v>1753</v>
      </c>
      <c r="B160" s="14" t="s">
        <v>1839</v>
      </c>
      <c r="C160" s="14" t="s">
        <v>1900</v>
      </c>
      <c r="D160" s="16">
        <v>45741</v>
      </c>
      <c r="E160" s="16"/>
      <c r="F160" s="14" t="s">
        <v>1902</v>
      </c>
      <c r="G160" s="14" t="s">
        <v>1791</v>
      </c>
      <c r="H160" s="14" t="s">
        <v>1792</v>
      </c>
      <c r="I160" s="15">
        <v>388.68</v>
      </c>
      <c r="J160" s="77">
        <v>2</v>
      </c>
      <c r="K160" s="92"/>
    </row>
    <row r="161" spans="1:11" ht="24" x14ac:dyDescent="0.15">
      <c r="A161" s="14" t="s">
        <v>1897</v>
      </c>
      <c r="B161" s="14" t="s">
        <v>2068</v>
      </c>
      <c r="C161" s="14" t="s">
        <v>2069</v>
      </c>
      <c r="D161" s="16">
        <v>45729</v>
      </c>
      <c r="E161" s="16">
        <v>45741</v>
      </c>
      <c r="F161" s="14" t="s">
        <v>1905</v>
      </c>
      <c r="G161" s="14"/>
      <c r="H161" s="14" t="s">
        <v>1990</v>
      </c>
      <c r="I161" s="15">
        <v>500</v>
      </c>
      <c r="J161" s="77"/>
      <c r="K161" s="92"/>
    </row>
    <row r="162" spans="1:11" ht="13" x14ac:dyDescent="0.15">
      <c r="A162" s="14" t="s">
        <v>1904</v>
      </c>
      <c r="B162" s="14" t="s">
        <v>2068</v>
      </c>
      <c r="C162" s="14" t="s">
        <v>2069</v>
      </c>
      <c r="D162" s="16">
        <v>45729</v>
      </c>
      <c r="E162" s="16">
        <v>45741</v>
      </c>
      <c r="F162" s="14" t="s">
        <v>1905</v>
      </c>
      <c r="G162" s="14"/>
      <c r="H162" s="14" t="s">
        <v>1990</v>
      </c>
      <c r="I162" s="15">
        <v>100</v>
      </c>
      <c r="J162" s="77"/>
      <c r="K162" s="92"/>
    </row>
    <row r="163" spans="1:11" ht="24" x14ac:dyDescent="0.15">
      <c r="A163" s="14" t="s">
        <v>1904</v>
      </c>
      <c r="B163" s="14" t="s">
        <v>1848</v>
      </c>
      <c r="C163" s="14" t="s">
        <v>1907</v>
      </c>
      <c r="D163" s="16">
        <v>45730</v>
      </c>
      <c r="E163" s="16">
        <v>45741</v>
      </c>
      <c r="F163" s="14" t="s">
        <v>1906</v>
      </c>
      <c r="G163" s="14" t="s">
        <v>1909</v>
      </c>
      <c r="H163" s="14" t="s">
        <v>1908</v>
      </c>
      <c r="I163" s="15">
        <v>690</v>
      </c>
      <c r="J163" s="77"/>
      <c r="K163" s="92"/>
    </row>
    <row r="164" spans="1:11" ht="24" x14ac:dyDescent="0.15">
      <c r="A164" s="14" t="s">
        <v>1904</v>
      </c>
      <c r="B164" s="14" t="s">
        <v>1848</v>
      </c>
      <c r="C164" s="14" t="s">
        <v>1907</v>
      </c>
      <c r="D164" s="16">
        <v>45730</v>
      </c>
      <c r="E164" s="16">
        <v>45744</v>
      </c>
      <c r="F164" s="14" t="s">
        <v>1912</v>
      </c>
      <c r="G164" s="14" t="s">
        <v>1909</v>
      </c>
      <c r="H164" s="14" t="s">
        <v>1908</v>
      </c>
      <c r="I164" s="15">
        <v>120</v>
      </c>
      <c r="J164" s="77"/>
      <c r="K164" s="92"/>
    </row>
    <row r="165" spans="1:11" ht="13" x14ac:dyDescent="0.15">
      <c r="A165" s="14" t="s">
        <v>1753</v>
      </c>
      <c r="B165" s="14" t="s">
        <v>2093</v>
      </c>
      <c r="C165" s="14" t="s">
        <v>2093</v>
      </c>
      <c r="D165" s="16">
        <v>45744</v>
      </c>
      <c r="E165" s="16"/>
      <c r="F165" s="14" t="s">
        <v>2094</v>
      </c>
      <c r="G165" s="14"/>
      <c r="H165" s="14" t="s">
        <v>2095</v>
      </c>
      <c r="I165" s="15">
        <f>12.41</f>
        <v>12.41</v>
      </c>
      <c r="J165" s="77">
        <v>5</v>
      </c>
      <c r="K165" s="92"/>
    </row>
    <row r="166" spans="1:11" ht="13" x14ac:dyDescent="0.15">
      <c r="A166" s="14" t="s">
        <v>1753</v>
      </c>
      <c r="B166" s="14" t="s">
        <v>2000</v>
      </c>
      <c r="C166" s="14" t="s">
        <v>2001</v>
      </c>
      <c r="D166" s="16">
        <v>45746</v>
      </c>
      <c r="E166" s="16"/>
      <c r="F166" s="14" t="s">
        <v>1927</v>
      </c>
      <c r="G166" s="14"/>
      <c r="H166" s="14" t="s">
        <v>1928</v>
      </c>
      <c r="I166" s="15">
        <v>780</v>
      </c>
      <c r="J166" s="77">
        <v>3</v>
      </c>
      <c r="K166" s="92"/>
    </row>
    <row r="167" spans="1:11" ht="13" x14ac:dyDescent="0.15">
      <c r="A167" s="14" t="s">
        <v>1753</v>
      </c>
      <c r="B167" s="14"/>
      <c r="C167" s="14"/>
      <c r="D167" s="16">
        <v>45746</v>
      </c>
      <c r="E167" s="16"/>
      <c r="F167" s="14" t="s">
        <v>2065</v>
      </c>
      <c r="G167" s="14" t="s">
        <v>2066</v>
      </c>
      <c r="H167" s="14" t="s">
        <v>2067</v>
      </c>
      <c r="I167" s="15">
        <v>8</v>
      </c>
      <c r="J167" s="77">
        <v>5</v>
      </c>
      <c r="K167" s="92"/>
    </row>
    <row r="168" spans="1:11" ht="13" x14ac:dyDescent="0.15">
      <c r="A168" s="14" t="s">
        <v>1753</v>
      </c>
      <c r="B168" s="14" t="s">
        <v>1929</v>
      </c>
      <c r="C168" s="14" t="s">
        <v>1860</v>
      </c>
      <c r="D168" s="16">
        <v>45748</v>
      </c>
      <c r="E168" s="16"/>
      <c r="F168" s="14" t="s">
        <v>1931</v>
      </c>
      <c r="G168" s="14" t="s">
        <v>1780</v>
      </c>
      <c r="H168" s="14" t="s">
        <v>1781</v>
      </c>
      <c r="I168" s="15">
        <v>200</v>
      </c>
      <c r="J168" s="77">
        <v>4</v>
      </c>
      <c r="K168" s="92"/>
    </row>
    <row r="169" spans="1:11" ht="13" x14ac:dyDescent="0.15">
      <c r="A169" s="14" t="s">
        <v>1753</v>
      </c>
      <c r="B169" s="14" t="s">
        <v>1930</v>
      </c>
      <c r="C169" s="14" t="s">
        <v>1860</v>
      </c>
      <c r="D169" s="16">
        <v>45748</v>
      </c>
      <c r="E169" s="16"/>
      <c r="F169" s="14" t="s">
        <v>1932</v>
      </c>
      <c r="G169" s="14" t="s">
        <v>1829</v>
      </c>
      <c r="H169" s="14" t="s">
        <v>1830</v>
      </c>
      <c r="I169" s="15">
        <v>200</v>
      </c>
      <c r="J169" s="77">
        <v>4</v>
      </c>
      <c r="K169" s="92"/>
    </row>
    <row r="170" spans="1:11" ht="13" x14ac:dyDescent="0.15">
      <c r="A170" s="14" t="s">
        <v>1753</v>
      </c>
      <c r="B170" s="14" t="s">
        <v>1933</v>
      </c>
      <c r="C170" s="14" t="s">
        <v>1936</v>
      </c>
      <c r="D170" s="16">
        <v>45748</v>
      </c>
      <c r="E170" s="16"/>
      <c r="F170" s="14" t="s">
        <v>1938</v>
      </c>
      <c r="G170" s="14" t="s">
        <v>1891</v>
      </c>
      <c r="H170" s="14" t="s">
        <v>1892</v>
      </c>
      <c r="I170" s="15">
        <v>344.9</v>
      </c>
      <c r="J170" s="77">
        <v>2</v>
      </c>
      <c r="K170" s="92"/>
    </row>
    <row r="171" spans="1:11" ht="13" x14ac:dyDescent="0.15">
      <c r="A171" s="14" t="s">
        <v>1753</v>
      </c>
      <c r="B171" s="14" t="s">
        <v>1934</v>
      </c>
      <c r="C171" s="14" t="s">
        <v>1937</v>
      </c>
      <c r="D171" s="16">
        <v>45748</v>
      </c>
      <c r="E171" s="16"/>
      <c r="F171" s="14" t="s">
        <v>1939</v>
      </c>
      <c r="G171" s="14" t="s">
        <v>1891</v>
      </c>
      <c r="H171" s="14" t="s">
        <v>1892</v>
      </c>
      <c r="I171" s="15">
        <v>294.89999999999998</v>
      </c>
      <c r="J171" s="77">
        <v>2</v>
      </c>
      <c r="K171" s="92"/>
    </row>
    <row r="172" spans="1:11" ht="13" x14ac:dyDescent="0.15">
      <c r="A172" s="14" t="s">
        <v>1753</v>
      </c>
      <c r="B172" s="14" t="s">
        <v>1935</v>
      </c>
      <c r="C172" s="14" t="s">
        <v>1881</v>
      </c>
      <c r="D172" s="16">
        <v>45748</v>
      </c>
      <c r="E172" s="16"/>
      <c r="F172" s="14" t="s">
        <v>1940</v>
      </c>
      <c r="G172" s="14" t="s">
        <v>1891</v>
      </c>
      <c r="H172" s="14" t="s">
        <v>1892</v>
      </c>
      <c r="I172" s="15">
        <v>294.89999999999998</v>
      </c>
      <c r="J172" s="77">
        <v>2</v>
      </c>
      <c r="K172" s="92"/>
    </row>
    <row r="173" spans="1:11" ht="24" x14ac:dyDescent="0.15">
      <c r="A173" s="14" t="s">
        <v>1753</v>
      </c>
      <c r="B173" s="14" t="s">
        <v>1941</v>
      </c>
      <c r="C173" s="14" t="s">
        <v>1945</v>
      </c>
      <c r="D173" s="16">
        <v>45749</v>
      </c>
      <c r="E173" s="16"/>
      <c r="F173" s="14" t="s">
        <v>1944</v>
      </c>
      <c r="G173" s="14" t="s">
        <v>1947</v>
      </c>
      <c r="H173" s="14" t="s">
        <v>1946</v>
      </c>
      <c r="I173" s="15">
        <v>491.31</v>
      </c>
      <c r="J173" s="77">
        <v>1</v>
      </c>
      <c r="K173" s="92"/>
    </row>
    <row r="174" spans="1:11" ht="24" x14ac:dyDescent="0.15">
      <c r="A174" s="14" t="s">
        <v>1753</v>
      </c>
      <c r="B174" s="14" t="s">
        <v>1942</v>
      </c>
      <c r="C174" s="14" t="s">
        <v>1778</v>
      </c>
      <c r="D174" s="16">
        <v>45749</v>
      </c>
      <c r="E174" s="16"/>
      <c r="F174" s="14" t="s">
        <v>1950</v>
      </c>
      <c r="G174" s="14" t="s">
        <v>1947</v>
      </c>
      <c r="H174" s="14" t="s">
        <v>1946</v>
      </c>
      <c r="I174" s="15">
        <v>436.06</v>
      </c>
      <c r="J174" s="77">
        <v>2</v>
      </c>
      <c r="K174" s="92"/>
    </row>
    <row r="175" spans="1:11" ht="24" x14ac:dyDescent="0.15">
      <c r="A175" s="14" t="s">
        <v>1753</v>
      </c>
      <c r="B175" s="14" t="s">
        <v>1943</v>
      </c>
      <c r="C175" s="14" t="s">
        <v>1948</v>
      </c>
      <c r="D175" s="16">
        <v>45749</v>
      </c>
      <c r="E175" s="16"/>
      <c r="F175" s="14" t="s">
        <v>1949</v>
      </c>
      <c r="G175" s="14" t="s">
        <v>1947</v>
      </c>
      <c r="H175" s="14" t="s">
        <v>1946</v>
      </c>
      <c r="I175" s="15">
        <v>150</v>
      </c>
      <c r="J175" s="77">
        <v>1</v>
      </c>
      <c r="K175" s="92"/>
    </row>
    <row r="176" spans="1:11" ht="13" x14ac:dyDescent="0.15">
      <c r="A176" s="14" t="s">
        <v>1753</v>
      </c>
      <c r="B176" s="14" t="s">
        <v>1951</v>
      </c>
      <c r="C176" s="14" t="s">
        <v>1952</v>
      </c>
      <c r="D176" s="16">
        <v>45749</v>
      </c>
      <c r="E176" s="16"/>
      <c r="F176" s="14" t="s">
        <v>1953</v>
      </c>
      <c r="G176" s="14" t="s">
        <v>1787</v>
      </c>
      <c r="H176" s="14" t="s">
        <v>1788</v>
      </c>
      <c r="I176" s="15">
        <v>400</v>
      </c>
      <c r="J176" s="77">
        <v>4</v>
      </c>
      <c r="K176" s="92"/>
    </row>
    <row r="177" spans="1:11" ht="72" x14ac:dyDescent="0.15">
      <c r="A177" s="14" t="s">
        <v>1897</v>
      </c>
      <c r="B177" s="14" t="s">
        <v>1955</v>
      </c>
      <c r="C177" s="14" t="s">
        <v>1959</v>
      </c>
      <c r="D177" s="16">
        <v>45771</v>
      </c>
      <c r="E177" s="16">
        <v>45750</v>
      </c>
      <c r="F177" s="14" t="s">
        <v>1961</v>
      </c>
      <c r="G177" s="14" t="s">
        <v>1958</v>
      </c>
      <c r="H177" s="14" t="s">
        <v>1957</v>
      </c>
      <c r="I177" s="15">
        <v>400</v>
      </c>
      <c r="J177" s="77"/>
      <c r="K177" s="92"/>
    </row>
    <row r="178" spans="1:11" ht="72" x14ac:dyDescent="0.15">
      <c r="A178" s="14" t="s">
        <v>1904</v>
      </c>
      <c r="B178" s="14" t="s">
        <v>1956</v>
      </c>
      <c r="C178" s="14" t="s">
        <v>1960</v>
      </c>
      <c r="D178" s="16">
        <v>45777</v>
      </c>
      <c r="E178" s="16">
        <v>45750</v>
      </c>
      <c r="F178" s="14" t="s">
        <v>1962</v>
      </c>
      <c r="G178" s="14" t="s">
        <v>1958</v>
      </c>
      <c r="H178" s="14" t="s">
        <v>1957</v>
      </c>
      <c r="I178" s="15">
        <v>681</v>
      </c>
      <c r="J178" s="77"/>
      <c r="K178" s="92"/>
    </row>
    <row r="179" spans="1:11" ht="24" x14ac:dyDescent="0.15">
      <c r="A179" s="14" t="s">
        <v>1753</v>
      </c>
      <c r="B179" s="14" t="s">
        <v>1963</v>
      </c>
      <c r="C179" s="14" t="s">
        <v>1967</v>
      </c>
      <c r="D179" s="16">
        <v>45771</v>
      </c>
      <c r="E179" s="16">
        <v>45754</v>
      </c>
      <c r="F179" s="14" t="s">
        <v>1965</v>
      </c>
      <c r="G179" s="14" t="s">
        <v>1791</v>
      </c>
      <c r="H179" s="14" t="s">
        <v>1792</v>
      </c>
      <c r="I179" s="15">
        <v>365</v>
      </c>
      <c r="J179" s="77">
        <v>1</v>
      </c>
      <c r="K179" s="92"/>
    </row>
    <row r="180" spans="1:11" ht="24" x14ac:dyDescent="0.15">
      <c r="A180" s="14" t="s">
        <v>1753</v>
      </c>
      <c r="B180" s="14" t="s">
        <v>1964</v>
      </c>
      <c r="C180" s="14" t="s">
        <v>1968</v>
      </c>
      <c r="D180" s="16">
        <v>45771</v>
      </c>
      <c r="E180" s="16">
        <v>45754</v>
      </c>
      <c r="F180" s="14" t="s">
        <v>1966</v>
      </c>
      <c r="G180" s="14" t="s">
        <v>1791</v>
      </c>
      <c r="H180" s="14" t="s">
        <v>1792</v>
      </c>
      <c r="I180" s="15">
        <v>558</v>
      </c>
      <c r="J180" s="77">
        <v>2</v>
      </c>
      <c r="K180" s="92"/>
    </row>
    <row r="181" spans="1:11" ht="13" x14ac:dyDescent="0.15">
      <c r="A181" s="14" t="s">
        <v>1753</v>
      </c>
      <c r="B181" s="14" t="s">
        <v>1969</v>
      </c>
      <c r="C181" s="14" t="s">
        <v>1860</v>
      </c>
      <c r="D181" s="16">
        <v>45771</v>
      </c>
      <c r="E181" s="16">
        <v>45756</v>
      </c>
      <c r="F181" s="14" t="s">
        <v>1970</v>
      </c>
      <c r="G181" s="14" t="s">
        <v>1807</v>
      </c>
      <c r="H181" s="14" t="s">
        <v>1808</v>
      </c>
      <c r="I181" s="15">
        <v>730</v>
      </c>
      <c r="J181" s="77">
        <v>4</v>
      </c>
      <c r="K181" s="92"/>
    </row>
    <row r="182" spans="1:11" ht="24" x14ac:dyDescent="0.15">
      <c r="A182" s="14" t="s">
        <v>1753</v>
      </c>
      <c r="B182" s="14" t="s">
        <v>1971</v>
      </c>
      <c r="C182" s="14" t="s">
        <v>1972</v>
      </c>
      <c r="D182" s="16">
        <v>45769</v>
      </c>
      <c r="E182" s="16"/>
      <c r="F182" s="14" t="s">
        <v>1973</v>
      </c>
      <c r="G182" s="14" t="s">
        <v>1865</v>
      </c>
      <c r="H182" s="14" t="s">
        <v>1866</v>
      </c>
      <c r="I182" s="15">
        <v>1505.08</v>
      </c>
      <c r="J182" s="77">
        <v>1</v>
      </c>
      <c r="K182" s="92"/>
    </row>
    <row r="183" spans="1:11" ht="24" x14ac:dyDescent="0.15">
      <c r="A183" s="14" t="s">
        <v>1753</v>
      </c>
      <c r="B183" s="14" t="s">
        <v>1974</v>
      </c>
      <c r="C183" s="14" t="s">
        <v>1978</v>
      </c>
      <c r="D183" s="16">
        <v>45770</v>
      </c>
      <c r="E183" s="16">
        <v>45679</v>
      </c>
      <c r="F183" s="14" t="s">
        <v>1977</v>
      </c>
      <c r="G183" s="14" t="s">
        <v>1981</v>
      </c>
      <c r="H183" s="14" t="s">
        <v>1980</v>
      </c>
      <c r="I183" s="15">
        <v>420</v>
      </c>
      <c r="J183" s="77">
        <v>3</v>
      </c>
      <c r="K183" s="92"/>
    </row>
    <row r="184" spans="1:11" ht="24" x14ac:dyDescent="0.15">
      <c r="A184" s="14" t="s">
        <v>1753</v>
      </c>
      <c r="B184" s="14" t="s">
        <v>1975</v>
      </c>
      <c r="C184" s="14" t="s">
        <v>1979</v>
      </c>
      <c r="D184" s="16">
        <v>45770</v>
      </c>
      <c r="E184" s="16">
        <v>45679</v>
      </c>
      <c r="F184" s="14" t="s">
        <v>1976</v>
      </c>
      <c r="G184" s="14" t="s">
        <v>1981</v>
      </c>
      <c r="H184" s="14" t="s">
        <v>1980</v>
      </c>
      <c r="I184" s="15">
        <v>1149.99</v>
      </c>
      <c r="J184" s="77">
        <v>1</v>
      </c>
      <c r="K184" s="92"/>
    </row>
    <row r="185" spans="1:11" ht="24" x14ac:dyDescent="0.15">
      <c r="A185" s="14" t="s">
        <v>1753</v>
      </c>
      <c r="B185" s="14" t="s">
        <v>1975</v>
      </c>
      <c r="C185" s="14" t="s">
        <v>1979</v>
      </c>
      <c r="D185" s="16">
        <v>45770</v>
      </c>
      <c r="E185" s="16">
        <v>45679</v>
      </c>
      <c r="F185" s="14" t="s">
        <v>1976</v>
      </c>
      <c r="G185" s="14" t="s">
        <v>1981</v>
      </c>
      <c r="H185" s="14" t="s">
        <v>1980</v>
      </c>
      <c r="I185" s="15">
        <v>200.01</v>
      </c>
      <c r="J185" s="77">
        <v>2</v>
      </c>
      <c r="K185" s="92"/>
    </row>
    <row r="186" spans="1:11" ht="24" x14ac:dyDescent="0.15">
      <c r="A186" s="14" t="s">
        <v>1897</v>
      </c>
      <c r="B186" s="14" t="s">
        <v>2070</v>
      </c>
      <c r="C186" s="14" t="s">
        <v>2071</v>
      </c>
      <c r="D186" s="16">
        <v>45770</v>
      </c>
      <c r="E186" s="16"/>
      <c r="F186" s="14" t="s">
        <v>1982</v>
      </c>
      <c r="G186" s="14" t="s">
        <v>1984</v>
      </c>
      <c r="H186" s="14" t="s">
        <v>1983</v>
      </c>
      <c r="I186" s="15">
        <v>75</v>
      </c>
      <c r="J186" s="77"/>
      <c r="K186" s="92"/>
    </row>
    <row r="187" spans="1:11" ht="13" x14ac:dyDescent="0.15">
      <c r="A187" s="14" t="s">
        <v>1904</v>
      </c>
      <c r="B187" s="14" t="s">
        <v>2070</v>
      </c>
      <c r="C187" s="14" t="s">
        <v>2071</v>
      </c>
      <c r="D187" s="16">
        <v>45770</v>
      </c>
      <c r="E187" s="16"/>
      <c r="F187" s="14" t="s">
        <v>1982</v>
      </c>
      <c r="G187" s="14" t="s">
        <v>1984</v>
      </c>
      <c r="H187" s="14" t="s">
        <v>1983</v>
      </c>
      <c r="I187" s="15">
        <v>25</v>
      </c>
      <c r="J187" s="77"/>
      <c r="K187" s="92"/>
    </row>
    <row r="188" spans="1:11" ht="24" x14ac:dyDescent="0.15">
      <c r="A188" s="14" t="s">
        <v>1753</v>
      </c>
      <c r="B188" s="14" t="s">
        <v>1991</v>
      </c>
      <c r="C188" s="14" t="s">
        <v>1994</v>
      </c>
      <c r="D188" s="16">
        <v>45775</v>
      </c>
      <c r="E188" s="16"/>
      <c r="F188" s="14" t="s">
        <v>1993</v>
      </c>
      <c r="G188" s="14" t="s">
        <v>877</v>
      </c>
      <c r="H188" s="14" t="s">
        <v>1992</v>
      </c>
      <c r="I188" s="15">
        <v>100</v>
      </c>
      <c r="J188" s="77">
        <v>3</v>
      </c>
      <c r="K188" s="92"/>
    </row>
    <row r="189" spans="1:11" ht="72" x14ac:dyDescent="0.15">
      <c r="A189" s="14" t="s">
        <v>1753</v>
      </c>
      <c r="B189" s="14" t="s">
        <v>1995</v>
      </c>
      <c r="C189" s="14" t="s">
        <v>1995</v>
      </c>
      <c r="D189" s="16">
        <v>45775</v>
      </c>
      <c r="E189" s="16"/>
      <c r="F189" s="14" t="s">
        <v>1996</v>
      </c>
      <c r="G189" s="14"/>
      <c r="H189" s="14" t="s">
        <v>1899</v>
      </c>
      <c r="I189" s="15">
        <v>80</v>
      </c>
      <c r="J189" s="77">
        <v>5</v>
      </c>
      <c r="K189" s="92"/>
    </row>
    <row r="190" spans="1:11" ht="24" x14ac:dyDescent="0.15">
      <c r="A190" s="14" t="s">
        <v>1753</v>
      </c>
      <c r="B190" s="14" t="s">
        <v>1991</v>
      </c>
      <c r="C190" s="14" t="s">
        <v>1997</v>
      </c>
      <c r="D190" s="16">
        <v>45776</v>
      </c>
      <c r="E190" s="16"/>
      <c r="F190" s="14" t="s">
        <v>1998</v>
      </c>
      <c r="G190" s="14" t="s">
        <v>1823</v>
      </c>
      <c r="H190" s="14" t="s">
        <v>1824</v>
      </c>
      <c r="I190" s="15">
        <v>123.03</v>
      </c>
      <c r="J190" s="77">
        <v>2</v>
      </c>
      <c r="K190" s="92"/>
    </row>
    <row r="191" spans="1:11" ht="24" x14ac:dyDescent="0.15">
      <c r="A191" s="14" t="s">
        <v>1753</v>
      </c>
      <c r="B191" s="14" t="s">
        <v>1991</v>
      </c>
      <c r="C191" s="14" t="s">
        <v>1997</v>
      </c>
      <c r="D191" s="16">
        <v>45776</v>
      </c>
      <c r="E191" s="16"/>
      <c r="F191" s="14" t="s">
        <v>1998</v>
      </c>
      <c r="G191" s="14" t="s">
        <v>1823</v>
      </c>
      <c r="H191" s="14" t="s">
        <v>1824</v>
      </c>
      <c r="I191" s="15">
        <f>498.75-I190</f>
        <v>375.72</v>
      </c>
      <c r="J191" s="77">
        <v>3</v>
      </c>
      <c r="K191" s="92"/>
    </row>
    <row r="192" spans="1:11" ht="72" x14ac:dyDescent="0.15">
      <c r="A192" s="14" t="s">
        <v>1904</v>
      </c>
      <c r="B192" s="14" t="s">
        <v>1999</v>
      </c>
      <c r="C192" s="14" t="s">
        <v>2020</v>
      </c>
      <c r="D192" s="16">
        <v>45778</v>
      </c>
      <c r="E192" s="16"/>
      <c r="F192" s="14" t="s">
        <v>2002</v>
      </c>
      <c r="G192" s="14" t="s">
        <v>1791</v>
      </c>
      <c r="H192" s="14" t="s">
        <v>1792</v>
      </c>
      <c r="I192" s="15">
        <v>1627.84</v>
      </c>
      <c r="J192" s="77"/>
      <c r="K192" s="92"/>
    </row>
    <row r="193" spans="1:12" ht="13" x14ac:dyDescent="0.15">
      <c r="A193" s="14" t="s">
        <v>1904</v>
      </c>
      <c r="B193" s="14" t="s">
        <v>2003</v>
      </c>
      <c r="C193" s="14" t="s">
        <v>1948</v>
      </c>
      <c r="D193" s="16">
        <v>45778</v>
      </c>
      <c r="E193" s="16"/>
      <c r="F193" s="14" t="s">
        <v>2008</v>
      </c>
      <c r="G193" s="14" t="s">
        <v>2010</v>
      </c>
      <c r="H193" s="14" t="s">
        <v>2009</v>
      </c>
      <c r="I193" s="15">
        <v>96</v>
      </c>
      <c r="J193" s="77"/>
      <c r="K193" s="92"/>
    </row>
    <row r="194" spans="1:12" ht="72" x14ac:dyDescent="0.15">
      <c r="A194" s="14" t="s">
        <v>1904</v>
      </c>
      <c r="B194" s="14" t="s">
        <v>2004</v>
      </c>
      <c r="C194" s="14" t="s">
        <v>2019</v>
      </c>
      <c r="D194" s="16">
        <v>45778</v>
      </c>
      <c r="E194" s="16"/>
      <c r="F194" s="14" t="s">
        <v>2011</v>
      </c>
      <c r="G194" s="14" t="s">
        <v>1791</v>
      </c>
      <c r="H194" s="14" t="s">
        <v>1792</v>
      </c>
      <c r="I194" s="15">
        <v>1391.98</v>
      </c>
      <c r="J194" s="77"/>
      <c r="K194" s="92"/>
    </row>
    <row r="195" spans="1:12" ht="72" x14ac:dyDescent="0.15">
      <c r="A195" s="14" t="s">
        <v>1904</v>
      </c>
      <c r="B195" s="14" t="s">
        <v>2005</v>
      </c>
      <c r="C195" s="14" t="s">
        <v>2018</v>
      </c>
      <c r="D195" s="16">
        <v>45778</v>
      </c>
      <c r="E195" s="16"/>
      <c r="F195" s="14" t="s">
        <v>2012</v>
      </c>
      <c r="G195" s="14" t="s">
        <v>1791</v>
      </c>
      <c r="H195" s="14" t="s">
        <v>1792</v>
      </c>
      <c r="I195" s="15">
        <v>764.45</v>
      </c>
      <c r="J195" s="77"/>
      <c r="K195" s="92"/>
    </row>
    <row r="196" spans="1:12" ht="13" x14ac:dyDescent="0.15">
      <c r="A196" s="14" t="s">
        <v>1904</v>
      </c>
      <c r="B196" s="14" t="s">
        <v>2006</v>
      </c>
      <c r="C196" s="14" t="s">
        <v>2017</v>
      </c>
      <c r="D196" s="16">
        <v>45778</v>
      </c>
      <c r="E196" s="16"/>
      <c r="F196" s="14" t="s">
        <v>2013</v>
      </c>
      <c r="G196" s="14" t="s">
        <v>1877</v>
      </c>
      <c r="H196" s="14" t="s">
        <v>2014</v>
      </c>
      <c r="I196" s="15">
        <v>1200</v>
      </c>
      <c r="J196" s="77"/>
      <c r="K196" s="92"/>
    </row>
    <row r="197" spans="1:12" ht="24" x14ac:dyDescent="0.15">
      <c r="A197" s="14" t="s">
        <v>1904</v>
      </c>
      <c r="B197" s="14" t="s">
        <v>2007</v>
      </c>
      <c r="C197" s="14" t="s">
        <v>2016</v>
      </c>
      <c r="D197" s="16">
        <v>45778</v>
      </c>
      <c r="E197" s="16"/>
      <c r="F197" s="14" t="s">
        <v>2015</v>
      </c>
      <c r="G197" s="14" t="s">
        <v>1791</v>
      </c>
      <c r="H197" s="14" t="s">
        <v>1792</v>
      </c>
      <c r="I197" s="15">
        <v>1540</v>
      </c>
      <c r="J197" s="77"/>
      <c r="K197" s="92"/>
    </row>
    <row r="198" spans="1:12" ht="72" x14ac:dyDescent="0.15">
      <c r="A198" s="14" t="s">
        <v>1753</v>
      </c>
      <c r="B198" s="14" t="s">
        <v>2025</v>
      </c>
      <c r="C198" s="14" t="s">
        <v>2025</v>
      </c>
      <c r="D198" s="16">
        <v>45778</v>
      </c>
      <c r="E198" s="16">
        <v>45755</v>
      </c>
      <c r="F198" s="14" t="s">
        <v>2023</v>
      </c>
      <c r="G198" s="14"/>
      <c r="H198" s="14" t="s">
        <v>2021</v>
      </c>
      <c r="I198" s="15">
        <v>397.34</v>
      </c>
      <c r="J198" s="77">
        <v>3</v>
      </c>
      <c r="K198" s="313"/>
    </row>
    <row r="199" spans="1:12" ht="72" x14ac:dyDescent="0.15">
      <c r="A199" s="14" t="s">
        <v>1753</v>
      </c>
      <c r="B199" s="14" t="s">
        <v>2025</v>
      </c>
      <c r="C199" s="14" t="s">
        <v>2025</v>
      </c>
      <c r="D199" s="16">
        <v>45778</v>
      </c>
      <c r="E199" s="16">
        <v>45755</v>
      </c>
      <c r="F199" s="14" t="s">
        <v>2023</v>
      </c>
      <c r="G199" s="14"/>
      <c r="H199" s="14" t="s">
        <v>2021</v>
      </c>
      <c r="I199" s="15">
        <v>336.66</v>
      </c>
      <c r="J199" s="77">
        <v>2</v>
      </c>
      <c r="K199" s="92"/>
    </row>
    <row r="200" spans="1:12" ht="72" x14ac:dyDescent="0.15">
      <c r="A200" s="14" t="s">
        <v>1753</v>
      </c>
      <c r="B200" s="14" t="s">
        <v>2025</v>
      </c>
      <c r="C200" s="14" t="s">
        <v>2025</v>
      </c>
      <c r="D200" s="16">
        <v>45778</v>
      </c>
      <c r="E200" s="16">
        <v>45755</v>
      </c>
      <c r="F200" s="14" t="s">
        <v>2023</v>
      </c>
      <c r="G200" s="14"/>
      <c r="H200" s="14" t="s">
        <v>2021</v>
      </c>
      <c r="I200" s="15">
        <f>210.61-102</f>
        <v>108.61000000000001</v>
      </c>
      <c r="J200" s="77">
        <v>1</v>
      </c>
      <c r="K200" s="92"/>
      <c r="L200" s="312"/>
    </row>
    <row r="201" spans="1:12" ht="72" x14ac:dyDescent="0.15">
      <c r="A201" s="14" t="s">
        <v>1753</v>
      </c>
      <c r="B201" s="14" t="s">
        <v>2025</v>
      </c>
      <c r="C201" s="14" t="s">
        <v>2025</v>
      </c>
      <c r="D201" s="16">
        <v>45778</v>
      </c>
      <c r="E201" s="16">
        <v>45755</v>
      </c>
      <c r="F201" s="14" t="s">
        <v>2024</v>
      </c>
      <c r="G201" s="14"/>
      <c r="H201" s="14" t="s">
        <v>2022</v>
      </c>
      <c r="I201" s="15">
        <v>102</v>
      </c>
      <c r="J201" s="77">
        <v>1</v>
      </c>
      <c r="K201" s="313"/>
    </row>
    <row r="202" spans="1:12" ht="72" x14ac:dyDescent="0.15">
      <c r="A202" s="14" t="s">
        <v>1753</v>
      </c>
      <c r="B202" s="14" t="s">
        <v>2027</v>
      </c>
      <c r="C202" s="14" t="s">
        <v>2027</v>
      </c>
      <c r="D202" s="16">
        <v>45779</v>
      </c>
      <c r="E202" s="16">
        <v>45771</v>
      </c>
      <c r="F202" s="14" t="s">
        <v>2026</v>
      </c>
      <c r="G202" s="14"/>
      <c r="H202" s="14" t="s">
        <v>2021</v>
      </c>
      <c r="I202" s="15">
        <v>722.52</v>
      </c>
      <c r="J202" s="77">
        <v>3</v>
      </c>
      <c r="K202" s="92"/>
    </row>
    <row r="203" spans="1:12" ht="72" x14ac:dyDescent="0.15">
      <c r="A203" s="14" t="s">
        <v>1753</v>
      </c>
      <c r="B203" s="14" t="s">
        <v>2027</v>
      </c>
      <c r="C203" s="14" t="s">
        <v>2027</v>
      </c>
      <c r="D203" s="16">
        <v>45779</v>
      </c>
      <c r="E203" s="16">
        <v>45771</v>
      </c>
      <c r="F203" s="14" t="s">
        <v>2026</v>
      </c>
      <c r="G203" s="14"/>
      <c r="H203" s="14" t="s">
        <v>2021</v>
      </c>
      <c r="I203" s="15">
        <v>119.2</v>
      </c>
      <c r="J203" s="77">
        <v>2</v>
      </c>
      <c r="K203" s="313"/>
    </row>
    <row r="204" spans="1:12" ht="72" x14ac:dyDescent="0.15">
      <c r="A204" s="14" t="s">
        <v>1753</v>
      </c>
      <c r="B204" s="14" t="s">
        <v>2027</v>
      </c>
      <c r="C204" s="14" t="s">
        <v>2027</v>
      </c>
      <c r="D204" s="16">
        <v>45779</v>
      </c>
      <c r="E204" s="16">
        <v>45771</v>
      </c>
      <c r="F204" s="14" t="s">
        <v>2026</v>
      </c>
      <c r="G204" s="14"/>
      <c r="H204" s="14" t="s">
        <v>2021</v>
      </c>
      <c r="I204" s="15">
        <v>34.86</v>
      </c>
      <c r="J204" s="77">
        <v>1</v>
      </c>
      <c r="K204" s="92"/>
    </row>
    <row r="205" spans="1:12" ht="13" x14ac:dyDescent="0.15">
      <c r="A205" s="14" t="s">
        <v>1753</v>
      </c>
      <c r="B205" s="14" t="s">
        <v>2030</v>
      </c>
      <c r="C205" s="14" t="s">
        <v>1948</v>
      </c>
      <c r="D205" s="16">
        <v>45779</v>
      </c>
      <c r="E205" s="16"/>
      <c r="F205" s="14" t="s">
        <v>2028</v>
      </c>
      <c r="G205" s="14" t="s">
        <v>1780</v>
      </c>
      <c r="H205" s="14" t="s">
        <v>1781</v>
      </c>
      <c r="I205" s="15">
        <v>200</v>
      </c>
      <c r="J205" s="77">
        <v>4</v>
      </c>
      <c r="K205" s="92"/>
    </row>
    <row r="206" spans="1:12" ht="13" x14ac:dyDescent="0.15">
      <c r="A206" s="14" t="s">
        <v>1753</v>
      </c>
      <c r="B206" s="14" t="s">
        <v>2031</v>
      </c>
      <c r="C206" s="14" t="s">
        <v>1948</v>
      </c>
      <c r="D206" s="16">
        <v>45779</v>
      </c>
      <c r="E206" s="16"/>
      <c r="F206" s="14" t="s">
        <v>2029</v>
      </c>
      <c r="G206" s="14" t="s">
        <v>1829</v>
      </c>
      <c r="H206" s="14" t="s">
        <v>1830</v>
      </c>
      <c r="I206" s="15">
        <v>200</v>
      </c>
      <c r="J206" s="77">
        <v>4</v>
      </c>
      <c r="K206" s="92"/>
    </row>
    <row r="207" spans="1:12" ht="13" x14ac:dyDescent="0.15">
      <c r="A207" s="14" t="s">
        <v>1753</v>
      </c>
      <c r="B207" s="14" t="s">
        <v>2033</v>
      </c>
      <c r="C207" s="14" t="s">
        <v>2033</v>
      </c>
      <c r="D207" s="16">
        <v>45781</v>
      </c>
      <c r="E207" s="16"/>
      <c r="F207" s="14" t="s">
        <v>2032</v>
      </c>
      <c r="G207" s="14"/>
      <c r="H207" s="14" t="s">
        <v>2034</v>
      </c>
      <c r="I207" s="15">
        <v>585</v>
      </c>
      <c r="J207" s="77">
        <v>5</v>
      </c>
      <c r="K207" s="92"/>
    </row>
    <row r="208" spans="1:12" ht="24" x14ac:dyDescent="0.15">
      <c r="A208" s="14" t="s">
        <v>1897</v>
      </c>
      <c r="B208" s="14" t="s">
        <v>2035</v>
      </c>
      <c r="C208" s="14" t="s">
        <v>2037</v>
      </c>
      <c r="D208" s="16">
        <v>45781</v>
      </c>
      <c r="E208" s="16"/>
      <c r="F208" s="14" t="s">
        <v>2036</v>
      </c>
      <c r="G208" s="14" t="s">
        <v>1947</v>
      </c>
      <c r="H208" s="14" t="s">
        <v>1946</v>
      </c>
      <c r="I208" s="15">
        <v>275</v>
      </c>
      <c r="J208" s="77"/>
      <c r="K208" s="92"/>
    </row>
    <row r="209" spans="1:11" ht="72" x14ac:dyDescent="0.15">
      <c r="A209" s="14" t="s">
        <v>1753</v>
      </c>
      <c r="B209" s="14" t="s">
        <v>2038</v>
      </c>
      <c r="C209" s="14" t="s">
        <v>2039</v>
      </c>
      <c r="D209" s="16">
        <v>45721</v>
      </c>
      <c r="E209" s="16">
        <v>45782</v>
      </c>
      <c r="F209" s="14" t="s">
        <v>2042</v>
      </c>
      <c r="G209" s="14" t="s">
        <v>2041</v>
      </c>
      <c r="H209" s="14" t="s">
        <v>2040</v>
      </c>
      <c r="I209" s="15">
        <v>568.34</v>
      </c>
      <c r="J209" s="77">
        <v>3</v>
      </c>
      <c r="K209" s="92"/>
    </row>
    <row r="210" spans="1:11" ht="72" x14ac:dyDescent="0.15">
      <c r="A210" s="14" t="s">
        <v>1753</v>
      </c>
      <c r="B210" s="14" t="s">
        <v>2043</v>
      </c>
      <c r="C210" s="14" t="s">
        <v>2047</v>
      </c>
      <c r="D210" s="16">
        <v>45758</v>
      </c>
      <c r="E210" s="16">
        <v>45782</v>
      </c>
      <c r="F210" s="14" t="s">
        <v>2046</v>
      </c>
      <c r="G210" s="14"/>
      <c r="H210" s="14" t="s">
        <v>2044</v>
      </c>
      <c r="I210" s="15">
        <v>80</v>
      </c>
      <c r="J210" s="77">
        <v>3</v>
      </c>
      <c r="K210" s="92"/>
    </row>
    <row r="211" spans="1:11" ht="60" x14ac:dyDescent="0.15">
      <c r="A211" s="14" t="s">
        <v>1753</v>
      </c>
      <c r="B211" s="14" t="s">
        <v>2048</v>
      </c>
      <c r="C211" s="14" t="s">
        <v>2048</v>
      </c>
      <c r="D211" s="16">
        <v>45760</v>
      </c>
      <c r="E211" s="16">
        <v>45782</v>
      </c>
      <c r="F211" s="14" t="s">
        <v>2045</v>
      </c>
      <c r="G211" s="14"/>
      <c r="H211" s="14" t="s">
        <v>2049</v>
      </c>
      <c r="I211" s="15">
        <v>186.4</v>
      </c>
      <c r="J211" s="77">
        <v>3</v>
      </c>
      <c r="K211" s="92"/>
    </row>
    <row r="212" spans="1:11" ht="24" x14ac:dyDescent="0.15">
      <c r="A212" s="14" t="s">
        <v>1753</v>
      </c>
      <c r="B212" s="14" t="s">
        <v>2051</v>
      </c>
      <c r="C212" s="14" t="s">
        <v>2053</v>
      </c>
      <c r="D212" s="16">
        <v>45747</v>
      </c>
      <c r="E212" s="16">
        <v>45782</v>
      </c>
      <c r="F212" s="14" t="s">
        <v>2050</v>
      </c>
      <c r="G212" s="14" t="s">
        <v>2055</v>
      </c>
      <c r="H212" s="14" t="s">
        <v>2054</v>
      </c>
      <c r="I212" s="15">
        <v>385.8</v>
      </c>
      <c r="J212" s="77">
        <v>5</v>
      </c>
      <c r="K212" s="92"/>
    </row>
    <row r="213" spans="1:11" ht="24" x14ac:dyDescent="0.15">
      <c r="A213" s="14" t="s">
        <v>1753</v>
      </c>
      <c r="B213" s="14" t="s">
        <v>2052</v>
      </c>
      <c r="C213" s="14" t="s">
        <v>2058</v>
      </c>
      <c r="D213" s="16">
        <v>45756</v>
      </c>
      <c r="E213" s="16">
        <v>45782</v>
      </c>
      <c r="F213" s="14" t="s">
        <v>2059</v>
      </c>
      <c r="G213" s="14" t="s">
        <v>2057</v>
      </c>
      <c r="H213" s="14" t="s">
        <v>2056</v>
      </c>
      <c r="I213" s="15">
        <v>392.15</v>
      </c>
      <c r="J213" s="77">
        <v>5</v>
      </c>
      <c r="K213" s="92"/>
    </row>
    <row r="214" spans="1:11" ht="13" x14ac:dyDescent="0.15">
      <c r="A214" s="14" t="s">
        <v>1753</v>
      </c>
      <c r="B214" s="14" t="s">
        <v>2060</v>
      </c>
      <c r="C214" s="14" t="s">
        <v>1910</v>
      </c>
      <c r="D214" s="16">
        <v>45782</v>
      </c>
      <c r="E214" s="16"/>
      <c r="F214" s="14" t="s">
        <v>2061</v>
      </c>
      <c r="G214" s="14" t="s">
        <v>1807</v>
      </c>
      <c r="H214" s="14" t="s">
        <v>1808</v>
      </c>
      <c r="I214" s="15">
        <v>730</v>
      </c>
      <c r="J214" s="77">
        <v>4</v>
      </c>
      <c r="K214" s="92"/>
    </row>
    <row r="215" spans="1:11" ht="13" x14ac:dyDescent="0.15">
      <c r="A215" s="14" t="s">
        <v>1753</v>
      </c>
      <c r="B215" s="14" t="s">
        <v>2062</v>
      </c>
      <c r="C215" s="14" t="s">
        <v>2063</v>
      </c>
      <c r="D215" s="16">
        <v>45783</v>
      </c>
      <c r="E215" s="16"/>
      <c r="F215" s="14" t="s">
        <v>2064</v>
      </c>
      <c r="G215" s="14" t="s">
        <v>1787</v>
      </c>
      <c r="H215" s="14" t="s">
        <v>1788</v>
      </c>
      <c r="I215" s="15">
        <v>400</v>
      </c>
      <c r="J215" s="77">
        <v>4</v>
      </c>
      <c r="K215" s="92"/>
    </row>
    <row r="216" spans="1:11" ht="24" x14ac:dyDescent="0.15">
      <c r="A216" s="14" t="s">
        <v>1904</v>
      </c>
      <c r="B216" s="14" t="s">
        <v>2072</v>
      </c>
      <c r="C216" s="14" t="s">
        <v>2037</v>
      </c>
      <c r="D216" s="16">
        <v>45789</v>
      </c>
      <c r="E216" s="16"/>
      <c r="F216" s="14" t="s">
        <v>2073</v>
      </c>
      <c r="G216" s="14" t="s">
        <v>1791</v>
      </c>
      <c r="H216" s="14" t="s">
        <v>1792</v>
      </c>
      <c r="I216" s="15">
        <v>500</v>
      </c>
      <c r="J216" s="77"/>
      <c r="K216" s="92"/>
    </row>
    <row r="217" spans="1:11" ht="24" x14ac:dyDescent="0.15">
      <c r="A217" s="14" t="s">
        <v>1897</v>
      </c>
      <c r="B217" s="14"/>
      <c r="C217" s="14"/>
      <c r="D217" s="16">
        <v>45797</v>
      </c>
      <c r="E217" s="16"/>
      <c r="F217" s="14" t="s">
        <v>2074</v>
      </c>
      <c r="G217" s="14" t="s">
        <v>2077</v>
      </c>
      <c r="H217" s="14" t="s">
        <v>2076</v>
      </c>
      <c r="I217" s="15">
        <v>100</v>
      </c>
      <c r="J217" s="77"/>
      <c r="K217" s="92"/>
    </row>
    <row r="218" spans="1:11" ht="13" x14ac:dyDescent="0.15">
      <c r="A218" s="14" t="s">
        <v>1904</v>
      </c>
      <c r="B218" s="14"/>
      <c r="C218" s="14"/>
      <c r="D218" s="16">
        <v>45797</v>
      </c>
      <c r="E218" s="16"/>
      <c r="F218" s="14" t="s">
        <v>2075</v>
      </c>
      <c r="G218" s="14" t="s">
        <v>2077</v>
      </c>
      <c r="H218" s="14" t="s">
        <v>2076</v>
      </c>
      <c r="I218" s="15">
        <v>20</v>
      </c>
      <c r="J218" s="77"/>
      <c r="K218" s="92"/>
    </row>
    <row r="219" spans="1:11" ht="72" x14ac:dyDescent="0.15">
      <c r="A219" s="14" t="s">
        <v>1753</v>
      </c>
      <c r="B219" s="14" t="s">
        <v>2079</v>
      </c>
      <c r="C219" s="14" t="s">
        <v>2079</v>
      </c>
      <c r="D219" s="16">
        <v>45804</v>
      </c>
      <c r="E219" s="16"/>
      <c r="F219" s="14" t="s">
        <v>2081</v>
      </c>
      <c r="G219" s="14"/>
      <c r="H219" s="14" t="s">
        <v>2080</v>
      </c>
      <c r="I219" s="15">
        <v>220</v>
      </c>
      <c r="J219" s="77">
        <v>5</v>
      </c>
    </row>
    <row r="220" spans="1:11" ht="72" x14ac:dyDescent="0.15">
      <c r="A220" s="14" t="s">
        <v>1753</v>
      </c>
      <c r="B220" s="14" t="s">
        <v>2082</v>
      </c>
      <c r="C220" s="14" t="s">
        <v>2082</v>
      </c>
      <c r="D220" s="16">
        <v>45804</v>
      </c>
      <c r="E220" s="16"/>
      <c r="F220" s="14" t="s">
        <v>2083</v>
      </c>
      <c r="G220" s="14"/>
      <c r="H220" s="14" t="s">
        <v>2084</v>
      </c>
      <c r="I220" s="15">
        <v>50</v>
      </c>
      <c r="J220" s="77">
        <v>5</v>
      </c>
      <c r="K220" s="92"/>
    </row>
    <row r="221" spans="1:11" ht="13" x14ac:dyDescent="0.15">
      <c r="A221" s="14" t="s">
        <v>1753</v>
      </c>
      <c r="B221" s="14" t="s">
        <v>2085</v>
      </c>
      <c r="C221" s="14" t="s">
        <v>2088</v>
      </c>
      <c r="D221" s="16">
        <v>45805</v>
      </c>
      <c r="E221" s="16"/>
      <c r="F221" s="14" t="s">
        <v>2086</v>
      </c>
      <c r="G221" s="14" t="s">
        <v>2089</v>
      </c>
      <c r="H221" s="14" t="s">
        <v>2087</v>
      </c>
      <c r="I221" s="15">
        <f>226.1/2</f>
        <v>113.05</v>
      </c>
      <c r="J221" s="77">
        <v>1</v>
      </c>
      <c r="K221" s="92"/>
    </row>
    <row r="222" spans="1:11" ht="12" x14ac:dyDescent="0.15">
      <c r="A222" s="14" t="s">
        <v>1753</v>
      </c>
      <c r="B222" s="14" t="s">
        <v>2085</v>
      </c>
      <c r="C222" s="14" t="s">
        <v>2088</v>
      </c>
      <c r="D222" s="16">
        <v>45805</v>
      </c>
      <c r="E222" s="16"/>
      <c r="F222" s="14" t="s">
        <v>2086</v>
      </c>
      <c r="G222" s="14" t="s">
        <v>2089</v>
      </c>
      <c r="H222" s="14" t="s">
        <v>2087</v>
      </c>
      <c r="I222" s="15">
        <f>226.1/2</f>
        <v>113.05</v>
      </c>
      <c r="J222" s="77">
        <v>3</v>
      </c>
    </row>
    <row r="223" spans="1:11" ht="72" x14ac:dyDescent="0.15">
      <c r="A223" s="14" t="s">
        <v>1753</v>
      </c>
      <c r="B223" s="14" t="s">
        <v>2091</v>
      </c>
      <c r="C223" s="14" t="s">
        <v>2091</v>
      </c>
      <c r="D223" s="16">
        <v>45672</v>
      </c>
      <c r="E223" s="16">
        <v>45806</v>
      </c>
      <c r="F223" s="14" t="s">
        <v>2092</v>
      </c>
      <c r="G223" s="14"/>
      <c r="H223" s="14" t="s">
        <v>2021</v>
      </c>
      <c r="I223" s="15">
        <v>180.27</v>
      </c>
      <c r="J223" s="77">
        <v>1</v>
      </c>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K233" s="92"/>
    </row>
    <row r="234" spans="1:11" ht="13" x14ac:dyDescent="0.15">
      <c r="K234" s="92"/>
    </row>
    <row r="235" spans="1:11" ht="13" x14ac:dyDescent="0.15">
      <c r="A235" s="14"/>
      <c r="B235" s="14"/>
      <c r="C235" s="14"/>
      <c r="D235" s="16"/>
      <c r="E235" s="16"/>
      <c r="F235" s="14"/>
      <c r="G235" s="14"/>
      <c r="H235" s="14"/>
      <c r="I235" s="15"/>
      <c r="J235" s="77"/>
      <c r="K235" s="92"/>
    </row>
    <row r="236" spans="1:11" ht="13" x14ac:dyDescent="0.15">
      <c r="K236" s="92"/>
    </row>
    <row r="237" spans="1:11" ht="13" x14ac:dyDescent="0.15">
      <c r="K237" s="92"/>
    </row>
    <row r="238" spans="1:11" ht="13" x14ac:dyDescent="0.15">
      <c r="K238" s="92"/>
    </row>
    <row r="239" spans="1:11" ht="13" x14ac:dyDescent="0.15">
      <c r="K239" s="92"/>
    </row>
    <row r="240" spans="1:11" ht="13" x14ac:dyDescent="0.15">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ht="13" x14ac:dyDescent="0.15">
      <c r="A4488" s="14"/>
      <c r="B4488" s="14"/>
      <c r="C4488" s="14"/>
      <c r="D4488" s="16"/>
      <c r="E4488" s="16"/>
      <c r="F4488" s="14"/>
      <c r="G4488" s="14"/>
      <c r="H4488" s="14"/>
      <c r="I4488" s="15"/>
      <c r="J4488" s="77"/>
      <c r="K4488" s="92"/>
    </row>
    <row r="4489" spans="1:11" ht="13" x14ac:dyDescent="0.15">
      <c r="A4489" s="14"/>
      <c r="B4489" s="14"/>
      <c r="C4489" s="14"/>
      <c r="D4489" s="16"/>
      <c r="E4489" s="16"/>
      <c r="F4489" s="14"/>
      <c r="G4489" s="14"/>
      <c r="H4489" s="14"/>
      <c r="I4489" s="15"/>
      <c r="J4489" s="77"/>
      <c r="K4489" s="92"/>
    </row>
    <row r="4490" spans="1:11" ht="13" x14ac:dyDescent="0.15">
      <c r="A4490" s="14"/>
      <c r="B4490" s="14"/>
      <c r="C4490" s="14"/>
      <c r="D4490" s="16"/>
      <c r="E4490" s="16"/>
      <c r="F4490" s="14"/>
      <c r="G4490" s="14"/>
      <c r="H4490" s="14"/>
      <c r="I4490" s="15"/>
      <c r="J4490" s="77"/>
      <c r="K4490" s="92"/>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row r="5002" spans="1:10" x14ac:dyDescent="0.15">
      <c r="A5002" s="14"/>
      <c r="B5002" s="14"/>
      <c r="C5002" s="14"/>
      <c r="D5002" s="16"/>
      <c r="E5002" s="16"/>
      <c r="F5002" s="14"/>
      <c r="G5002" s="14"/>
      <c r="H5002" s="14"/>
      <c r="I5002" s="15"/>
      <c r="J5002" s="77"/>
    </row>
    <row r="5003" spans="1:10" x14ac:dyDescent="0.15">
      <c r="A5003" s="14"/>
      <c r="B5003" s="14"/>
      <c r="C5003" s="14"/>
      <c r="D5003" s="16"/>
      <c r="E5003" s="16"/>
      <c r="F5003" s="14"/>
      <c r="G5003" s="14"/>
      <c r="H5003" s="14"/>
      <c r="I5003" s="15"/>
      <c r="J5003" s="77"/>
    </row>
    <row r="5004" spans="1:10" x14ac:dyDescent="0.15">
      <c r="A5004" s="14"/>
      <c r="B5004" s="14"/>
      <c r="C5004" s="14"/>
      <c r="D5004" s="16"/>
      <c r="E5004" s="16"/>
      <c r="F5004" s="14"/>
      <c r="G5004" s="14"/>
      <c r="H5004" s="14"/>
      <c r="I5004" s="15"/>
      <c r="J5004" s="77"/>
    </row>
  </sheetData>
  <autoFilter ref="A106:J223" xr:uid="{E96EF3C8-47E9-4D00-BAE9-FD921A4859DD}"/>
  <dataConsolidate/>
  <mergeCells count="5">
    <mergeCell ref="A100:H100"/>
    <mergeCell ref="I101:J101"/>
    <mergeCell ref="I100:J100"/>
    <mergeCell ref="A101:H101"/>
    <mergeCell ref="A105:J105"/>
  </mergeCells>
  <phoneticPr fontId="1" type="noConversion"/>
  <conditionalFormatting sqref="A107:J232">
    <cfRule type="expression" dxfId="91" priority="1" stopIfTrue="1">
      <formula>$A107&lt;&gt;""</formula>
    </cfRule>
  </conditionalFormatting>
  <conditionalFormatting sqref="A235:J235 A241:J5004">
    <cfRule type="expression" dxfId="90" priority="24" stopIfTrue="1">
      <formula>$A235&lt;&gt;""</formula>
    </cfRule>
  </conditionalFormatting>
  <conditionalFormatting sqref="B476:E481">
    <cfRule type="expression" dxfId="89" priority="203" stopIfTrue="1">
      <formula>$A476&lt;&gt;""</formula>
    </cfRule>
  </conditionalFormatting>
  <conditionalFormatting sqref="B488:E492">
    <cfRule type="expression" dxfId="88" priority="238" stopIfTrue="1">
      <formula>$A488&lt;&gt;""</formula>
    </cfRule>
  </conditionalFormatting>
  <conditionalFormatting sqref="B693:E693">
    <cfRule type="expression" dxfId="87" priority="130" stopIfTrue="1">
      <formula>$A693&lt;&gt;""</formula>
    </cfRule>
  </conditionalFormatting>
  <conditionalFormatting sqref="B695:E695 H695:I695 B696:I697 B698:E703 H698:I703">
    <cfRule type="expression" dxfId="86" priority="90" stopIfTrue="1">
      <formula>$A695&lt;&gt;""</formula>
    </cfRule>
  </conditionalFormatting>
  <conditionalFormatting sqref="B705:E705 H705:I705">
    <cfRule type="expression" dxfId="85" priority="81" stopIfTrue="1">
      <formula>$A705&lt;&gt;""</formula>
    </cfRule>
  </conditionalFormatting>
  <conditionalFormatting sqref="B823:E823">
    <cfRule type="expression" dxfId="84" priority="153" stopIfTrue="1">
      <formula>$A823&lt;&gt;""</formula>
    </cfRule>
  </conditionalFormatting>
  <conditionalFormatting sqref="B1114:E1114">
    <cfRule type="expression" dxfId="83" priority="199" stopIfTrue="1">
      <formula>$A1114&lt;&gt;""</formula>
    </cfRule>
  </conditionalFormatting>
  <conditionalFormatting sqref="B1118:E1118">
    <cfRule type="expression" dxfId="82" priority="255" stopIfTrue="1">
      <formula>$A1118&lt;&gt;""</formula>
    </cfRule>
  </conditionalFormatting>
  <conditionalFormatting sqref="B1135:E1140">
    <cfRule type="expression" dxfId="81" priority="245" stopIfTrue="1">
      <formula>$A1135&lt;&gt;""</formula>
    </cfRule>
  </conditionalFormatting>
  <conditionalFormatting sqref="B1142:E1152">
    <cfRule type="expression" dxfId="80" priority="113" stopIfTrue="1">
      <formula>$A1142&lt;&gt;""</formula>
    </cfRule>
  </conditionalFormatting>
  <conditionalFormatting sqref="B1156:E1156">
    <cfRule type="expression" dxfId="79" priority="139" stopIfTrue="1">
      <formula>$A1156&lt;&gt;""</formula>
    </cfRule>
  </conditionalFormatting>
  <conditionalFormatting sqref="B1257:E1264 I1257:J1274">
    <cfRule type="expression" dxfId="78" priority="189" stopIfTrue="1">
      <formula>$A1257&lt;&gt;""</formula>
    </cfRule>
  </conditionalFormatting>
  <conditionalFormatting sqref="B1297:E1305">
    <cfRule type="expression" dxfId="77" priority="224" stopIfTrue="1">
      <formula>$A1297&lt;&gt;""</formula>
    </cfRule>
  </conditionalFormatting>
  <conditionalFormatting sqref="B1307:E1330">
    <cfRule type="expression" dxfId="76" priority="103" stopIfTrue="1">
      <formula>$A1307&lt;&gt;""</formula>
    </cfRule>
  </conditionalFormatting>
  <conditionalFormatting sqref="B1364:E1367">
    <cfRule type="expression" dxfId="75" priority="120" stopIfTrue="1">
      <formula>$A1364&lt;&gt;""</formula>
    </cfRule>
  </conditionalFormatting>
  <conditionalFormatting sqref="B1369:E1371">
    <cfRule type="expression" dxfId="74" priority="325" stopIfTrue="1">
      <formula>$A1369&lt;&gt;""</formula>
    </cfRule>
  </conditionalFormatting>
  <conditionalFormatting sqref="B1373:E1383">
    <cfRule type="expression" dxfId="73" priority="144" stopIfTrue="1">
      <formula>$A1373&lt;&gt;""</formula>
    </cfRule>
  </conditionalFormatting>
  <conditionalFormatting sqref="B1397:E1408">
    <cfRule type="expression" dxfId="72" priority="182" stopIfTrue="1">
      <formula>$A1397&lt;&gt;""</formula>
    </cfRule>
  </conditionalFormatting>
  <conditionalFormatting sqref="B1416:E1454">
    <cfRule type="expression" dxfId="71" priority="219" stopIfTrue="1">
      <formula>$A1416&lt;&gt;""</formula>
    </cfRule>
  </conditionalFormatting>
  <conditionalFormatting sqref="B1457:E1462">
    <cfRule type="expression" dxfId="70" priority="289" stopIfTrue="1">
      <formula>$A1457&lt;&gt;""</formula>
    </cfRule>
  </conditionalFormatting>
  <conditionalFormatting sqref="B493:G493">
    <cfRule type="expression" dxfId="69" priority="239" stopIfTrue="1">
      <formula>$A493&lt;&gt;""</formula>
    </cfRule>
  </conditionalFormatting>
  <conditionalFormatting sqref="B482:H487">
    <cfRule type="expression" dxfId="68" priority="259" stopIfTrue="1">
      <formula>$A482&lt;&gt;""</formula>
    </cfRule>
  </conditionalFormatting>
  <conditionalFormatting sqref="B494:H500">
    <cfRule type="expression" dxfId="67" priority="215" stopIfTrue="1">
      <formula>$A494&lt;&gt;""</formula>
    </cfRule>
  </conditionalFormatting>
  <conditionalFormatting sqref="B1071:H1086">
    <cfRule type="expression" dxfId="66" priority="285" stopIfTrue="1">
      <formula>$A1071&lt;&gt;""</formula>
    </cfRule>
  </conditionalFormatting>
  <conditionalFormatting sqref="B1276:H1278 B1279:E1292 H1279:H1292">
    <cfRule type="expression" dxfId="65" priority="214" stopIfTrue="1">
      <formula>$A1276&lt;&gt;""</formula>
    </cfRule>
  </conditionalFormatting>
  <conditionalFormatting sqref="B1294:H1296">
    <cfRule type="expression" dxfId="64" priority="109" stopIfTrue="1">
      <formula>$A1294&lt;&gt;""</formula>
    </cfRule>
  </conditionalFormatting>
  <conditionalFormatting sqref="B1368:H1368">
    <cfRule type="expression" dxfId="63" priority="355" stopIfTrue="1">
      <formula>$A1368&lt;&gt;""</formula>
    </cfRule>
  </conditionalFormatting>
  <conditionalFormatting sqref="B1384:H1389">
    <cfRule type="expression" dxfId="62" priority="83" stopIfTrue="1">
      <formula>$A1384&lt;&gt;""</formula>
    </cfRule>
  </conditionalFormatting>
  <conditionalFormatting sqref="B1414:H1415">
    <cfRule type="expression" dxfId="61" priority="262" stopIfTrue="1">
      <formula>$A1414&lt;&gt;""</formula>
    </cfRule>
  </conditionalFormatting>
  <conditionalFormatting sqref="B246:I246 B247:E279">
    <cfRule type="expression" dxfId="60" priority="326" stopIfTrue="1">
      <formula>$A246&lt;&gt;""</formula>
    </cfRule>
  </conditionalFormatting>
  <conditionalFormatting sqref="B280:I324">
    <cfRule type="expression" dxfId="59" priority="159" stopIfTrue="1">
      <formula>$A280&lt;&gt;""</formula>
    </cfRule>
  </conditionalFormatting>
  <conditionalFormatting sqref="B501:I503">
    <cfRule type="expression" dxfId="58" priority="161" stopIfTrue="1">
      <formula>$A501&lt;&gt;""</formula>
    </cfRule>
  </conditionalFormatting>
  <conditionalFormatting sqref="B649:I692">
    <cfRule type="expression" dxfId="57" priority="322" stopIfTrue="1">
      <formula>$A649&lt;&gt;""</formula>
    </cfRule>
  </conditionalFormatting>
  <conditionalFormatting sqref="B694:I694">
    <cfRule type="expression" dxfId="56" priority="88" stopIfTrue="1">
      <formula>$A694&lt;&gt;""</formula>
    </cfRule>
  </conditionalFormatting>
  <conditionalFormatting sqref="B1141:I1141">
    <cfRule type="expression" dxfId="55" priority="213" stopIfTrue="1">
      <formula>$A1141&lt;&gt;""</formula>
    </cfRule>
  </conditionalFormatting>
  <conditionalFormatting sqref="B1153:I1155">
    <cfRule type="expression" dxfId="54" priority="82" stopIfTrue="1">
      <formula>$A1153&lt;&gt;""</formula>
    </cfRule>
  </conditionalFormatting>
  <conditionalFormatting sqref="B1157:I1161">
    <cfRule type="expression" dxfId="53" priority="84" stopIfTrue="1">
      <formula>$A1157&lt;&gt;""</formula>
    </cfRule>
  </conditionalFormatting>
  <conditionalFormatting sqref="B1275:I1275 I1276:I1292">
    <cfRule type="expression" dxfId="52" priority="217" stopIfTrue="1">
      <formula>$A1275&lt;&gt;""</formula>
    </cfRule>
  </conditionalFormatting>
  <conditionalFormatting sqref="B1372:I1372">
    <cfRule type="expression" dxfId="51" priority="212" stopIfTrue="1">
      <formula>$A1372&lt;&gt;""</formula>
    </cfRule>
  </conditionalFormatting>
  <conditionalFormatting sqref="B135:J164 D168:D176">
    <cfRule type="expression" dxfId="50" priority="14" stopIfTrue="1">
      <formula>$A135&lt;&gt;""</formula>
    </cfRule>
  </conditionalFormatting>
  <conditionalFormatting sqref="B364:J424">
    <cfRule type="expression" dxfId="49" priority="327" stopIfTrue="1">
      <formula>$A364&lt;&gt;""</formula>
    </cfRule>
  </conditionalFormatting>
  <conditionalFormatting sqref="B461:J462">
    <cfRule type="expression" dxfId="48" priority="288" stopIfTrue="1">
      <formula>$A461&lt;&gt;""</formula>
    </cfRule>
  </conditionalFormatting>
  <conditionalFormatting sqref="B603:J629">
    <cfRule type="expression" dxfId="47" priority="68" stopIfTrue="1">
      <formula>$A603&lt;&gt;""</formula>
    </cfRule>
  </conditionalFormatting>
  <conditionalFormatting sqref="B1057:J1058">
    <cfRule type="expression" dxfId="46" priority="283" stopIfTrue="1">
      <formula>$A1057&lt;&gt;""</formula>
    </cfRule>
  </conditionalFormatting>
  <conditionalFormatting sqref="B1131:J1134">
    <cfRule type="expression" dxfId="45" priority="73" stopIfTrue="1">
      <formula>$A1131&lt;&gt;""</formula>
    </cfRule>
  </conditionalFormatting>
  <conditionalFormatting sqref="B1162:J1256">
    <cfRule type="expression" dxfId="44" priority="99" stopIfTrue="1">
      <formula>$A1162&lt;&gt;""</formula>
    </cfRule>
  </conditionalFormatting>
  <conditionalFormatting sqref="B1410:J1410">
    <cfRule type="expression" dxfId="43" priority="264" stopIfTrue="1">
      <formula>$A1410&lt;&gt;""</formula>
    </cfRule>
  </conditionalFormatting>
  <conditionalFormatting sqref="B1465:J4378">
    <cfRule type="expression" dxfId="42" priority="108" stopIfTrue="1">
      <formula>$A1465&lt;&gt;""</formula>
    </cfRule>
  </conditionalFormatting>
  <conditionalFormatting sqref="D179:D181">
    <cfRule type="expression" dxfId="41" priority="6" stopIfTrue="1">
      <formula>$A179&lt;&gt;""</formula>
    </cfRule>
  </conditionalFormatting>
  <conditionalFormatting sqref="E176:E178">
    <cfRule type="expression" dxfId="40" priority="11" stopIfTrue="1">
      <formula>$A176&lt;&gt;""</formula>
    </cfRule>
  </conditionalFormatting>
  <conditionalFormatting sqref="F177:F178">
    <cfRule type="expression" dxfId="39" priority="10" stopIfTrue="1">
      <formula>$A177&lt;&gt;""</formula>
    </cfRule>
  </conditionalFormatting>
  <conditionalFormatting sqref="F189">
    <cfRule type="expression" dxfId="38" priority="5" stopIfTrue="1">
      <formula>$A189&lt;&gt;""</formula>
    </cfRule>
  </conditionalFormatting>
  <conditionalFormatting sqref="F476:H477">
    <cfRule type="expression" dxfId="37" priority="205" stopIfTrue="1">
      <formula>$A476&lt;&gt;""</formula>
    </cfRule>
  </conditionalFormatting>
  <conditionalFormatting sqref="F480:H481">
    <cfRule type="expression" dxfId="36" priority="295" stopIfTrue="1">
      <formula>$A480&lt;&gt;""</formula>
    </cfRule>
  </conditionalFormatting>
  <conditionalFormatting sqref="F488:H490 H491:H493">
    <cfRule type="expression" dxfId="35" priority="237" stopIfTrue="1">
      <formula>$A488&lt;&gt;""</formula>
    </cfRule>
  </conditionalFormatting>
  <conditionalFormatting sqref="F1135:H1135">
    <cfRule type="expression" dxfId="34" priority="346" stopIfTrue="1">
      <formula>$A1135&lt;&gt;""</formula>
    </cfRule>
  </conditionalFormatting>
  <conditionalFormatting sqref="F1259:H1264">
    <cfRule type="expression" dxfId="33" priority="188" stopIfTrue="1">
      <formula>$A1259&lt;&gt;""</formula>
    </cfRule>
  </conditionalFormatting>
  <conditionalFormatting sqref="F174:I176">
    <cfRule type="expression" dxfId="32" priority="16" stopIfTrue="1">
      <formula>$A174&lt;&gt;""</formula>
    </cfRule>
  </conditionalFormatting>
  <conditionalFormatting sqref="F251:I251">
    <cfRule type="expression" dxfId="31" priority="216" stopIfTrue="1">
      <formula>$A251&lt;&gt;""</formula>
    </cfRule>
  </conditionalFormatting>
  <conditionalFormatting sqref="F168:J173 B168:E178 B179:B182">
    <cfRule type="expression" dxfId="30" priority="17" stopIfTrue="1">
      <formula>$A168&lt;&gt;""</formula>
    </cfRule>
  </conditionalFormatting>
  <conditionalFormatting sqref="F181:J181">
    <cfRule type="expression" dxfId="29" priority="8" stopIfTrue="1">
      <formula>$A181&lt;&gt;""</formula>
    </cfRule>
  </conditionalFormatting>
  <conditionalFormatting sqref="G170:H172">
    <cfRule type="expression" dxfId="28" priority="13" stopIfTrue="1">
      <formula>$A170&lt;&gt;""</formula>
    </cfRule>
  </conditionalFormatting>
  <conditionalFormatting sqref="G174:H175">
    <cfRule type="expression" dxfId="27" priority="12" stopIfTrue="1">
      <formula>$A174&lt;&gt;""</formula>
    </cfRule>
  </conditionalFormatting>
  <conditionalFormatting sqref="G179:H180">
    <cfRule type="expression" dxfId="26" priority="9" stopIfTrue="1">
      <formula>$A179&lt;&gt;""</formula>
    </cfRule>
  </conditionalFormatting>
  <conditionalFormatting sqref="G182:H182">
    <cfRule type="expression" dxfId="25" priority="7" stopIfTrue="1">
      <formula>$A182&lt;&gt;""</formula>
    </cfRule>
  </conditionalFormatting>
  <conditionalFormatting sqref="H478:H479">
    <cfRule type="expression" dxfId="24" priority="209" stopIfTrue="1">
      <formula>$A478&lt;&gt;""</formula>
    </cfRule>
  </conditionalFormatting>
  <conditionalFormatting sqref="H1136:H1140">
    <cfRule type="expression" dxfId="23" priority="247" stopIfTrue="1">
      <formula>$A1136&lt;&gt;""</formula>
    </cfRule>
  </conditionalFormatting>
  <conditionalFormatting sqref="H1258">
    <cfRule type="expression" dxfId="22" priority="258" stopIfTrue="1">
      <formula>$A1258&lt;&gt;""</formula>
    </cfRule>
  </conditionalFormatting>
  <conditionalFormatting sqref="H1297:H1305">
    <cfRule type="expression" dxfId="21" priority="226" stopIfTrue="1">
      <formula>$A1297&lt;&gt;""</formula>
    </cfRule>
  </conditionalFormatting>
  <conditionalFormatting sqref="H1307:H1330">
    <cfRule type="expression" dxfId="20" priority="105" stopIfTrue="1">
      <formula>$A1307&lt;&gt;""</formula>
    </cfRule>
  </conditionalFormatting>
  <conditionalFormatting sqref="H1369:H1371">
    <cfRule type="expression" dxfId="19" priority="324" stopIfTrue="1">
      <formula>$A1369&lt;&gt;""</formula>
    </cfRule>
  </conditionalFormatting>
  <conditionalFormatting sqref="H1373:H1383">
    <cfRule type="expression" dxfId="18" priority="85" stopIfTrue="1">
      <formula>$A1373&lt;&gt;""</formula>
    </cfRule>
  </conditionalFormatting>
  <conditionalFormatting sqref="H1416">
    <cfRule type="expression" dxfId="17" priority="221" stopIfTrue="1">
      <formula>$A1416&lt;&gt;""</formula>
    </cfRule>
  </conditionalFormatting>
  <conditionalFormatting sqref="H1457:H1462">
    <cfRule type="expression" dxfId="16" priority="291" stopIfTrue="1">
      <formula>$A1457&lt;&gt;""</formula>
    </cfRule>
  </conditionalFormatting>
  <conditionalFormatting sqref="H177:I178">
    <cfRule type="expression" dxfId="15" priority="15" stopIfTrue="1">
      <formula>$A177&lt;&gt;""</formula>
    </cfRule>
  </conditionalFormatting>
  <conditionalFormatting sqref="H247:I250">
    <cfRule type="expression" dxfId="14" priority="315" stopIfTrue="1">
      <formula>$A247&lt;&gt;""</formula>
    </cfRule>
  </conditionalFormatting>
  <conditionalFormatting sqref="H252:I252">
    <cfRule type="expression" dxfId="13" priority="191" stopIfTrue="1">
      <formula>$A252&lt;&gt;""</formula>
    </cfRule>
  </conditionalFormatting>
  <conditionalFormatting sqref="H693:I693">
    <cfRule type="expression" dxfId="12" priority="132" stopIfTrue="1">
      <formula>$A693&lt;&gt;""</formula>
    </cfRule>
  </conditionalFormatting>
  <conditionalFormatting sqref="H1142:I1152">
    <cfRule type="expression" dxfId="11" priority="116" stopIfTrue="1">
      <formula>$A1142&lt;&gt;""</formula>
    </cfRule>
  </conditionalFormatting>
  <conditionalFormatting sqref="H1156:I1156">
    <cfRule type="expression" dxfId="10" priority="142" stopIfTrue="1">
      <formula>$A1156&lt;&gt;""</formula>
    </cfRule>
  </conditionalFormatting>
  <conditionalFormatting sqref="H1114:J1114">
    <cfRule type="expression" dxfId="9" priority="198" stopIfTrue="1">
      <formula>$A1114&lt;&gt;""</formula>
    </cfRule>
  </conditionalFormatting>
  <conditionalFormatting sqref="H1364:J1367">
    <cfRule type="expression" dxfId="8" priority="121" stopIfTrue="1">
      <formula>$A1364&lt;&gt;""</formula>
    </cfRule>
  </conditionalFormatting>
  <conditionalFormatting sqref="H1397:J1408">
    <cfRule type="expression" dxfId="7" priority="80" stopIfTrue="1">
      <formula>$A1397&lt;&gt;""</formula>
    </cfRule>
  </conditionalFormatting>
  <conditionalFormatting sqref="I476:I500">
    <cfRule type="expression" dxfId="6" priority="206" stopIfTrue="1">
      <formula>$A476&lt;&gt;""</formula>
    </cfRule>
  </conditionalFormatting>
  <conditionalFormatting sqref="I1373:I1389">
    <cfRule type="expression" dxfId="5" priority="148" stopIfTrue="1">
      <formula>$A1373&lt;&gt;""</formula>
    </cfRule>
  </conditionalFormatting>
  <conditionalFormatting sqref="I1294:J1363">
    <cfRule type="expression" dxfId="4" priority="228" stopIfTrue="1">
      <formula>$A1294&lt;&gt;""</formula>
    </cfRule>
  </conditionalFormatting>
  <conditionalFormatting sqref="I1414:J1451">
    <cfRule type="expression" dxfId="3" priority="223" stopIfTrue="1">
      <formula>$A1414&lt;&gt;""</formula>
    </cfRule>
  </conditionalFormatting>
  <conditionalFormatting sqref="I1455:J1462">
    <cfRule type="expression" dxfId="2" priority="321" stopIfTrue="1">
      <formula>$A1455&lt;&gt;""</formula>
    </cfRule>
  </conditionalFormatting>
  <conditionalFormatting sqref="J246:J324 F253:I279 B474:I475 J474:J503 J649:J707 B704:I704 B706:I707 B815:E815 H815:J815 H823:J823 B830:E830 H830:J830 I1059:J1086 B1115:H1115 I1115:J1130 H1118:H1130 B1119:G1130 I1135:J1140 F1257:H1257 B1265:H1274 J1275:J1292 B1306:H1306 B1331:H1363 I1368:J1371 J1372:J1389 F1417:H1451 F1452:J1454 B1455:H1456">
    <cfRule type="expression" dxfId="1" priority="356" stopIfTrue="1">
      <formula>$A246&lt;&gt;""</formula>
    </cfRule>
  </conditionalFormatting>
  <conditionalFormatting sqref="J1141:J1161">
    <cfRule type="expression" dxfId="0" priority="348" stopIfTrue="1">
      <formula>$A1141&lt;&gt;""</formula>
    </cfRule>
  </conditionalFormatting>
  <dataValidations count="5">
    <dataValidation type="date" allowBlank="1" showInputMessage="1" showErrorMessage="1" sqref="D102:E102 D5005:E65540 D106:E106" xr:uid="{F5059AEA-A0D8-4B20-9D3C-8B76D9C427E6}">
      <formula1>42370</formula1>
      <formula2>42735</formula2>
    </dataValidation>
    <dataValidation type="list" allowBlank="1" sqref="F241:F5004 F235 F107:F232" xr:uid="{255B499D-B3E6-47A9-A857-DBFE56F071D9}">
      <formula1>$F$96:$F$99</formula1>
    </dataValidation>
    <dataValidation allowBlank="1" sqref="G241:G5004 G235 G107:G232" xr:uid="{B36265DD-F5DD-4F0A-AD93-4A0388363C0B}"/>
    <dataValidation type="list" allowBlank="1" showInputMessage="1" showErrorMessage="1" errorTitle="Chyba !" error="zadajte (vyberte zo zoznamu) platný analytický kód podľa nápovedy k bunke I104" sqref="J241:J10004 J235 J107:J232" xr:uid="{071F420F-A599-4F3D-AF2C-7259B8CAF30B}">
      <formula1>"1,2,3,4,5,10,99"</formula1>
    </dataValidation>
    <dataValidation type="list" allowBlank="1" showInputMessage="1" showErrorMessage="1" sqref="A241:A5004 A235 A107:A232" xr:uid="{540C0DA9-E9CD-4805-B659-E67C1C32B21C}">
      <formula1>OFFSET($A$1,0,0,$B$3,1)</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2025-09-08T19:19:36Z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