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
    </mc:Choice>
  </mc:AlternateContent>
  <xr:revisionPtr revIDLastSave="0" documentId="13_ncr:1_{C91377AE-50AC-B04E-A97A-5C440217C42B}" xr6:coauthVersionLast="47" xr6:coauthVersionMax="47" xr10:uidLastSave="{00000000-0000-0000-0000-000000000000}"/>
  <bookViews>
    <workbookView xWindow="4660" yWindow="760" windowWidth="19500" windowHeight="167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2" i="4" l="1"/>
  <c r="I210" i="4"/>
  <c r="I209" i="4"/>
  <c r="I203" i="4"/>
  <c r="I188" i="4" l="1"/>
  <c r="I145" i="4"/>
  <c r="I130" i="4"/>
  <c r="I268" i="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<sst xmlns="http://schemas.openxmlformats.org/spreadsheetml/2006/main" count="7289" uniqueCount="3384">
  <si>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</si>
  <si>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</si>
  <si>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</si>
  <si>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</si>
  <si>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</si>
  <si>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</si>
  <si>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</si>
  <si>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</si>
  <si>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</si>
  <si>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</si>
  <si>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</si>
  <si>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</si>
  <si>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</si>
  <si>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</si>
  <si>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</si>
  <si>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</si>
  <si>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</si>
  <si>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</si>
  <si>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</si>
  <si>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</si>
  <si>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</si>
  <si>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</si>
  <si>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</si>
  <si>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</si>
  <si>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</si>
  <si>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</si>
  <si>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</si>
  <si>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</si>
  <si>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</si>
  <si>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</si>
  <si>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</si>
  <si>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</si>
  <si>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</si>
  <si>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</si>
  <si>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</si>
  <si>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</si>
  <si>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</si>
  <si>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</si>
  <si>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</si>
  <si>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</si>
  <si>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</si>
  <si>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</si>
  <si>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</si>
  <si>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</si>
  <si>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</si>
  <si>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</si>
  <si>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</si>
  <si>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</si>
  <si>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</si>
  <si>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</si>
  <si>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</si>
  <si>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</si>
  <si>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</si>
  <si>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</si>
  <si>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</si>
  <si>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</si>
  <si>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</si>
  <si>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</si>
  <si>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</si>
  <si>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</si>
  <si>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</si>
  <si>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</si>
  <si>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</si>
  <si>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</si>
  <si>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</si>
  <si>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</si>
  <si>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</si>
  <si>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</si>
  <si>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</si>
  <si>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</si>
  <si>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</si>
  <si>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</si>
  <si>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</si>
  <si>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</si>
  <si>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</si>
  <si>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</si>
  <si>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</si>
  <si>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</si>
  <si>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</si>
  <si>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</si>
  <si>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</si>
  <si>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</si>
  <si>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</si>
  <si>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</si>
  <si>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</si>
  <si>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</si>
  <si>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</si>
  <si>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</si>
  <si>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</si>
  <si>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</si>
  <si>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</si>
  <si>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</si>
  <si>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</si>
  <si>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</si>
  <si>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</si>
  <si>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</si>
  <si>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</si>
  <si>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</si>
  <si>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</si>
  <si>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</si>
  <si>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</si>
  <si>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</si>
  <si>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</si>
  <si>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</si>
  <si>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</si>
  <si>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</si>
  <si>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</si>
  <si>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</si>
  <si>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</si>
  <si>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</si>
  <si>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</si>
  <si>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</si>
  <si>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</si>
  <si>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</si>
  <si>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</si>
  <si>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</si>
  <si>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</si>
  <si>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</si>
  <si>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</si>
  <si>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</si>
  <si>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</si>
  <si>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</si>
  <si>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</si>
  <si>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</si>
  <si>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</si>
  <si>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</si>
  <si>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</si>
  <si>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</si>
  <si>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</si>
  <si>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</si>
  <si>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</si>
  <si>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</si>
  <si>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</si>
  <si>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</si>
  <si>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</si>
  <si>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</si>
  <si>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</si>
  <si>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</si>
  <si>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</si>
  <si>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</si>
  <si>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</si>
  <si>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</si>
  <si>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</si>
  <si>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</si>
  <si>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</si>
  <si>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</si>
  <si>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</si>
  <si>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</si>
  <si>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</si>
  <si>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</si>
  <si>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</si>
  <si>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</si>
  <si>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</si>
  <si>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</si>
  <si>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</si>
  <si>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</si>
  <si>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</si>
  <si>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</si>
  <si>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</si>
  <si>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</si>
  <si>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</si>
  <si>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</si>
  <si>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</si>
  <si>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</si>
  <si>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</si>
  <si>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</si>
  <si>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</si>
  <si>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</si>
  <si>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</si>
  <si>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</si>
  <si>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</si>
  <si>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</si>
  <si>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</si>
  <si>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</si>
  <si>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</si>
  <si>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</si>
  <si>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</si>
  <si>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</si>
  <si>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</si>
  <si>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</si>
  <si>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</si>
  <si>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</si>
  <si>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</si>
  <si>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</si>
  <si>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</si>
  <si>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</si>
  <si>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</si>
  <si>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</si>
  <si>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</si>
  <si>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</si>
  <si>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</si>
  <si>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</si>
  <si>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</si>
  <si>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</si>
  <si>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</si>
  <si>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</si>
  <si>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</si>
  <si>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</si>
  <si>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</si>
  <si>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</si>
  <si>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</si>
  <si>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</si>
  <si>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</si>
  <si>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</si>
  <si>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</si>
  <si>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</si>
  <si>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</si>
  <si>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</si>
  <si>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</si>
  <si>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</si>
  <si>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</si>
  <si>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</si>
  <si>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</si>
  <si>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</si>
  <si>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</si>
  <si>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</si>
  <si>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</si>
  <si>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</si>
  <si>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</si>
  <si>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</si>
  <si>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</si>
  <si>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</si>
  <si>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</si>
  <si>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</si>
  <si>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</si>
  <si>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</si>
  <si>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</si>
  <si>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</si>
  <si>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</si>
  <si>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</si>
  <si>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</si>
  <si>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</si>
  <si>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</si>
  <si>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</si>
  <si>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</si>
  <si>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</si>
  <si>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</si>
  <si>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</si>
  <si>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</si>
  <si>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</si>
  <si>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</si>
  <si>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</si>
  <si>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</si>
  <si>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</si>
  <si>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</si>
  <si>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</si>
  <si>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</si>
  <si>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</si>
  <si>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</si>
  <si>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</si>
  <si>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</si>
  <si>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</si>
  <si>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</si>
  <si>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</si>
  <si>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</si>
  <si>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</si>
  <si>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</si>
  <si>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</si>
  <si>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</si>
  <si>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</si>
  <si>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</si>
  <si>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</si>
  <si>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</si>
  <si>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</si>
  <si>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</si>
  <si>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</si>
  <si>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</si>
  <si>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</si>
  <si>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</si>
  <si>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</si>
  <si>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</si>
  <si>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</si>
  <si>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</si>
  <si>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</si>
  <si>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</si>
  <si>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</si>
  <si>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</si>
  <si>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</si>
  <si>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</si>
  <si>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</si>
  <si>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</si>
  <si>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</si>
  <si>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</si>
  <si>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</si>
  <si>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</si>
  <si>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</si>
  <si>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</si>
  <si>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</si>
  <si>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</si>
  <si>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</si>
  <si>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</si>
  <si>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</si>
  <si>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</si>
  <si>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</si>
  <si>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</si>
  <si>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</si>
  <si>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</si>
  <si>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</si>
  <si>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</si>
  <si>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</si>
  <si>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</si>
  <si>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</si>
  <si>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</si>
  <si>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</si>
  <si>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</si>
  <si>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</si>
  <si>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</si>
  <si>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</si>
  <si>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</si>
  <si>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</si>
  <si>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</si>
  <si>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</si>
  <si>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</si>
  <si>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</si>
  <si>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</si>
  <si>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</si>
  <si>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</si>
  <si>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</si>
  <si>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</si>
  <si>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</si>
  <si>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</si>
  <si>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</si>
  <si>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</si>
  <si>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</si>
  <si>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</si>
  <si>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</si>
  <si>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</si>
  <si>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</si>
  <si>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</si>
  <si>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</si>
  <si>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</si>
  <si>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</si>
  <si>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</si>
  <si>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</si>
  <si>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</si>
  <si>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</si>
  <si>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</si>
  <si>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</si>
  <si>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</si>
  <si>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</si>
  <si>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</si>
  <si>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</si>
  <si>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</si>
  <si>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</si>
  <si>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</si>
  <si>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</si>
  <si>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</si>
  <si>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</si>
  <si>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</si>
  <si>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</si>
  <si>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</si>
  <si>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</si>
  <si>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</si>
  <si>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</si>
  <si>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</si>
  <si>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</si>
  <si>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</si>
  <si>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</si>
  <si>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</si>
  <si>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</si>
  <si>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</si>
  <si>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</si>
  <si>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</si>
  <si>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</si>
  <si>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</si>
  <si>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</si>
  <si>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</si>
  <si>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</si>
  <si>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</si>
  <si>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</si>
  <si>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</si>
  <si>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</si>
  <si>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</si>
  <si>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</si>
  <si>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</si>
  <si>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</si>
  <si>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</si>
  <si>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</si>
  <si>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</si>
  <si>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</si>
  <si>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</si>
  <si>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</si>
  <si>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</si>
  <si>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</si>
  <si>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</si>
  <si>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</si>
  <si>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</si>
  <si>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</si>
  <si>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</si>
  <si>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</si>
  <si>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</si>
  <si>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</si>
  <si>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</si>
  <si>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</si>
  <si>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</si>
  <si>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</si>
  <si>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</si>
  <si>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</si>
  <si>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</si>
  <si>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</si>
  <si>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</si>
  <si>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</si>
  <si>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</si>
  <si>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</si>
  <si>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</si>
  <si>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</si>
  <si>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</si>
  <si>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</si>
  <si>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</si>
  <si>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</si>
  <si>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</si>
  <si>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</si>
  <si>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</si>
  <si>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</si>
  <si>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</si>
  <si>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</si>
  <si>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</si>
  <si>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</si>
  <si>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</si>
  <si>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</si>
  <si>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</si>
  <si>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</si>
  <si>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</si>
  <si>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</si>
  <si>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</si>
  <si>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</si>
  <si>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</si>
  <si>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</si>
  <si>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</si>
  <si>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</si>
  <si>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</si>
  <si>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</si>
  <si>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</si>
  <si>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</si>
  <si>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</si>
  <si>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</si>
  <si>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</si>
  <si>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</si>
  <si>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</si>
  <si>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</si>
  <si>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</si>
  <si>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</si>
  <si>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</si>
  <si>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</si>
  <si>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</si>
  <si>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</si>
  <si>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</si>
  <si>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</si>
  <si>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</si>
  <si>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</si>
  <si>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</si>
  <si>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</si>
  <si>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</si>
  <si>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</si>
  <si>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</si>
  <si>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</si>
  <si>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</si>
  <si>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</si>
  <si>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</si>
  <si>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</si>
  <si>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</si>
  <si>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</si>
  <si>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</si>
  <si>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</si>
  <si>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</si>
  <si>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</si>
  <si>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</si>
  <si>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</si>
  <si>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</si>
  <si>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</si>
  <si>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</si>
  <si>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</si>
  <si>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</si>
  <si>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</si>
  <si>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</si>
  <si>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</si>
  <si>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</si>
  <si>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</si>
  <si>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</si>
  <si>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</si>
  <si>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</si>
  <si>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</si>
  <si>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</si>
  <si>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</si>
  <si>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</si>
  <si>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</si>
  <si>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</si>
  <si>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</si>
  <si>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</si>
  <si>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</si>
  <si>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</si>
  <si>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</si>
  <si>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</si>
  <si>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</si>
  <si>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</si>
  <si>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</si>
  <si>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</si>
  <si>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</si>
  <si>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</si>
  <si>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</si>
  <si>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</si>
  <si>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</si>
  <si>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</si>
  <si>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</si>
  <si>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</si>
  <si>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</si>
  <si>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</si>
  <si>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</si>
  <si>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</si>
  <si>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</si>
  <si>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</si>
  <si>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</si>
  <si>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</si>
  <si>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</si>
  <si>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</si>
  <si>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</si>
  <si>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</si>
  <si>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</si>
  <si>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</si>
  <si>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</si>
  <si>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</si>
  <si>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</si>
  <si>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</si>
  <si>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</si>
  <si>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</si>
  <si>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</si>
  <si>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</si>
  <si>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</si>
  <si>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</si>
  <si>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</si>
  <si>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</si>
  <si>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</si>
  <si>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</si>
  <si>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</si>
  <si>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</si>
  <si>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</si>
  <si>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</si>
  <si>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</si>
  <si>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</si>
  <si>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</si>
  <si>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</si>
  <si>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</si>
  <si>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</si>
  <si>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</si>
  <si>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</si>
  <si>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</si>
  <si>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</si>
  <si>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</si>
  <si>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</si>
  <si>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</si>
  <si>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</si>
  <si>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</si>
  <si>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</si>
  <si>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</si>
  <si>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</si>
  <si>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</si>
  <si>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</si>
  <si>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</si>
  <si>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</si>
  <si>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</si>
  <si>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</si>
  <si>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</si>
  <si>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</si>
  <si>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</si>
  <si>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</si>
  <si>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</si>
  <si>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</si>
  <si>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</si>
  <si>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</si>
  <si>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</si>
  <si>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</si>
  <si>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</si>
  <si>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</si>
  <si>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</si>
  <si>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</si>
  <si>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</si>
  <si>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</si>
  <si>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</si>
  <si>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</si>
  <si>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</si>
  <si>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</si>
  <si>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</si>
  <si>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</si>
  <si>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</si>
  <si>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</si>
  <si>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</si>
  <si>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</si>
  <si>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</si>
  <si>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</si>
  <si>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</si>
  <si>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</si>
  <si>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</si>
  <si>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</si>
  <si>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</si>
  <si>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</si>
  <si>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</si>
  <si>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</si>
  <si>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</si>
  <si>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</si>
  <si>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</si>
  <si>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</si>
  <si>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</si>
  <si>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</si>
  <si>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</si>
  <si>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</si>
  <si>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</si>
  <si>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</si>
  <si>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</si>
  <si>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</si>
  <si>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</si>
  <si>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</si>
  <si>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</si>
  <si>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</si>
  <si>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</si>
  <si>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</si>
  <si>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</si>
  <si>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</si>
  <si>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</si>
  <si>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</si>
  <si>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</si>
  <si>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</si>
  <si>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</si>
  <si>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</si>
  <si>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</si>
  <si>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</si>
  <si>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</si>
  <si>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</si>
  <si>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</si>
  <si>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</si>
  <si>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</si>
  <si>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</si>
  <si>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</si>
  <si>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</si>
  <si>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</si>
  <si>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</si>
  <si>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</si>
  <si>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</si>
  <si>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</si>
  <si>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</si>
  <si>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</si>
  <si>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</si>
  <si>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</si>
  <si>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</si>
  <si>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</si>
  <si>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</si>
  <si>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</si>
  <si>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</si>
  <si>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</si>
  <si>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</si>
  <si>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</si>
  <si>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</si>
  <si>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</si>
  <si>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</si>
  <si>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</si>
  <si>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</si>
  <si>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</si>
  <si>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</si>
  <si>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</si>
  <si>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</si>
  <si>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</si>
  <si>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</si>
  <si>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</si>
  <si>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</si>
  <si>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</si>
  <si>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</si>
  <si>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</si>
  <si>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</si>
  <si>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</si>
  <si>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</si>
  <si>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</si>
  <si>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</si>
  <si>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</si>
  <si>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</si>
  <si>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</si>
  <si>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</si>
  <si>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</si>
  <si>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</si>
  <si>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</si>
  <si>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</si>
  <si>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</si>
  <si>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</si>
  <si>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</si>
  <si>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</si>
  <si>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</si>
  <si>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</si>
  <si>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</si>
  <si>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</si>
  <si>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</si>
  <si>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</si>
  <si>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</si>
  <si>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</si>
  <si>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</si>
  <si>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</si>
  <si>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</si>
  <si>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</si>
  <si>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</si>
  <si>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</si>
  <si>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</si>
  <si>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</si>
  <si>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</si>
  <si>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</si>
  <si>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</si>
  <si>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</si>
  <si>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</si>
  <si>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</si>
  <si>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</si>
  <si>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</si>
  <si>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</si>
  <si>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</si>
  <si>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</si>
  <si>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</si>
  <si>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</si>
  <si>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</si>
  <si>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</si>
  <si>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</si>
  <si>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</si>
  <si>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</si>
  <si>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</si>
  <si>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</si>
  <si>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</si>
  <si>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</si>
  <si>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</si>
  <si>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</si>
  <si>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</si>
  <si>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</si>
  <si>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</si>
  <si>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</si>
  <si>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</si>
  <si>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</si>
  <si>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</si>
  <si>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</si>
  <si>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</si>
  <si>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</si>
  <si>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</si>
  <si>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</si>
  <si>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</si>
  <si>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</si>
  <si>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</si>
  <si>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</si>
  <si>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</si>
  <si>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</si>
  <si>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</si>
  <si>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</si>
  <si>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</si>
  <si>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</si>
  <si>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</si>
  <si>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</si>
  <si>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</si>
  <si>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</si>
  <si>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</si>
  <si>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</si>
  <si>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</si>
  <si>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</si>
  <si>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</si>
  <si>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</si>
  <si>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</si>
  <si>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</si>
  <si>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</si>
  <si>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</si>
  <si>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</si>
  <si>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</si>
  <si>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</si>
  <si>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</si>
  <si>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</si>
  <si>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</si>
  <si>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</si>
  <si>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</si>
  <si>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</si>
  <si>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</si>
  <si>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</si>
  <si>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</si>
  <si>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</si>
  <si>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</si>
  <si>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</si>
  <si>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</si>
  <si>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</si>
  <si>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</si>
  <si>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</si>
  <si>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</si>
  <si>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</si>
  <si>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</si>
  <si>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</si>
  <si>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</si>
  <si>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</si>
  <si>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</si>
  <si>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</si>
  <si>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</si>
  <si>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</si>
  <si>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</si>
  <si>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</si>
  <si>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</si>
  <si>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</si>
  <si>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</si>
  <si>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</si>
  <si>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</si>
  <si>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</si>
  <si>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</si>
  <si>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</si>
  <si>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</si>
  <si>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</si>
  <si>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</si>
  <si>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</si>
  <si>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</si>
  <si>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</si>
  <si>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</si>
  <si>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</si>
  <si>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</si>
  <si>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</si>
  <si>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</si>
  <si>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</si>
  <si>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</si>
  <si>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</si>
  <si>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</si>
  <si>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</si>
  <si>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</si>
  <si>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</si>
  <si>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</si>
  <si>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</si>
  <si>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</si>
  <si>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</si>
  <si>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</si>
  <si>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</si>
  <si>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</si>
  <si>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</si>
  <si>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</si>
  <si>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</si>
  <si>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</si>
  <si>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</si>
  <si>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</si>
  <si>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</si>
  <si>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</si>
  <si>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</si>
  <si>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</si>
  <si>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</si>
  <si>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</si>
  <si>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</si>
  <si>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</si>
  <si>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</si>
  <si>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</si>
  <si>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</si>
  <si>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</si>
  <si>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</si>
  <si>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</si>
  <si>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</si>
  <si>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</si>
  <si>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</si>
  <si>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</si>
  <si>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</si>
  <si>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</si>
  <si>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</si>
  <si>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</si>
  <si>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</si>
  <si>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</si>
  <si>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</si>
  <si>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</si>
  <si>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</si>
  <si>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</si>
  <si>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</si>
  <si>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</si>
  <si>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</si>
  <si>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</si>
  <si>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</si>
  <si>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</si>
  <si>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</si>
  <si>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</si>
  <si>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</si>
  <si>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</si>
  <si>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</si>
  <si>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</si>
  <si>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</si>
  <si>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</si>
  <si>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</si>
  <si>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</si>
  <si>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</si>
  <si>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</si>
  <si>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</si>
  <si>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</si>
  <si>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</si>
  <si>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</si>
  <si>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</si>
  <si>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</si>
  <si>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</si>
  <si>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</si>
  <si>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</si>
  <si>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</si>
  <si>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</si>
  <si>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</si>
  <si>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</si>
  <si>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</si>
  <si>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</si>
  <si>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</si>
  <si>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</si>
  <si>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</si>
  <si>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</si>
  <si>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</si>
  <si>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</si>
  <si>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</si>
  <si>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</si>
  <si>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</si>
  <si>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</si>
  <si>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</si>
  <si>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</si>
  <si>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</si>
  <si>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</si>
  <si>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</si>
  <si>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</si>
  <si>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</si>
  <si>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</si>
  <si>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</si>
  <si>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</si>
  <si>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</si>
  <si>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</si>
  <si>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</si>
  <si>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</si>
  <si>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</si>
  <si>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</si>
  <si>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</si>
  <si>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</si>
  <si>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</si>
  <si>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</si>
  <si>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</si>
  <si>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</si>
  <si>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</si>
  <si>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</si>
  <si>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</si>
  <si>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</si>
  <si>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</si>
  <si>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</si>
  <si>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</si>
  <si>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</si>
  <si>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</si>
  <si>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</si>
  <si>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</si>
  <si>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</si>
  <si>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</si>
  <si>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</si>
  <si>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</si>
  <si>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</si>
  <si>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</si>
  <si>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</si>
  <si>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</si>
  <si>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</si>
  <si>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</si>
  <si>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</si>
  <si>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</si>
  <si>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</si>
  <si>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</si>
  <si>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</si>
  <si>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</si>
  <si>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</si>
  <si>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</si>
  <si>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</si>
  <si>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</si>
  <si>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</si>
  <si>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</si>
  <si>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</si>
  <si>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</si>
  <si>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</si>
  <si>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</si>
  <si>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</si>
  <si>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</si>
  <si>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</si>
  <si>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</si>
  <si>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</si>
  <si>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</si>
  <si>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</si>
  <si>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</si>
  <si>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</si>
  <si>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</si>
  <si>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</si>
  <si>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</si>
  <si>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</si>
  <si>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</si>
  <si>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</si>
  <si>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</si>
  <si>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</si>
  <si>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</si>
  <si>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</si>
  <si>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</si>
  <si>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</si>
  <si>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</si>
  <si>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</si>
  <si>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</si>
  <si>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</si>
  <si>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</si>
  <si>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</si>
  <si>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</si>
  <si>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</si>
  <si>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</si>
  <si>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</si>
  <si>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</si>
  <si>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</si>
  <si>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</si>
  <si>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</si>
  <si>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</si>
  <si>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</si>
  <si>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</si>
  <si>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</si>
  <si>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</si>
  <si>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</si>
  <si>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</si>
  <si>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</si>
  <si>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</si>
  <si>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</si>
  <si>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</si>
  <si>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</si>
  <si>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</si>
  <si>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</si>
  <si>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</si>
  <si>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</si>
  <si>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</si>
  <si>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</si>
  <si>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</si>
  <si>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</si>
  <si>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</si>
  <si>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</si>
  <si>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</si>
  <si>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</si>
  <si>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</si>
  <si>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</si>
  <si>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</si>
  <si>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</si>
  <si>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</si>
  <si>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</si>
  <si>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</si>
  <si>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</si>
  <si>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</si>
  <si>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</si>
  <si>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</si>
  <si>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</si>
  <si>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</si>
  <si>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</si>
  <si>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</si>
  <si>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</si>
  <si>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</si>
  <si>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</si>
  <si>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</si>
  <si>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</si>
  <si>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</si>
  <si>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</si>
  <si>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</si>
  <si>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</si>
  <si>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</si>
  <si>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</si>
  <si>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</si>
  <si>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</si>
  <si>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</si>
  <si>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</si>
  <si>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</si>
  <si>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</si>
  <si>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</si>
  <si>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</si>
  <si>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</si>
  <si>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</si>
  <si>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</si>
  <si>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</si>
  <si>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</si>
  <si>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</si>
  <si>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</si>
  <si>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</si>
  <si>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</si>
  <si>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</si>
  <si>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</si>
  <si>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</si>
  <si>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</si>
  <si>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</si>
  <si>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</si>
  <si>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</si>
  <si>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</si>
  <si>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</si>
  <si>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</si>
  <si>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</si>
  <si>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</si>
  <si>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</si>
  <si>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</si>
  <si>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</si>
  <si>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</si>
  <si>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</si>
  <si>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</si>
  <si>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</si>
  <si>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</si>
  <si>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</si>
  <si>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</si>
  <si>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</si>
  <si>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</si>
  <si>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</si>
  <si>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</si>
  <si>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</si>
  <si>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</si>
  <si>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</si>
  <si>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</si>
  <si>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</si>
  <si>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</si>
  <si>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</si>
  <si>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</si>
  <si>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</si>
  <si>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</si>
  <si>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</si>
  <si>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</si>
  <si>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</si>
  <si>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</si>
  <si>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</si>
  <si>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</si>
  <si>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</si>
  <si>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</si>
  <si>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</si>
  <si>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</si>
  <si>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</si>
  <si>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</si>
  <si>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</si>
  <si>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</si>
  <si>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</si>
  <si>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</si>
  <si>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</si>
  <si>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</si>
  <si>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</si>
  <si>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</si>
  <si>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</si>
  <si>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</si>
  <si>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</si>
  <si>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</si>
  <si>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</si>
  <si>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</si>
  <si>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</si>
  <si>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</si>
  <si>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</si>
  <si>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</si>
  <si>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</si>
  <si>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</si>
  <si>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</si>
  <si>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</si>
  <si>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</si>
  <si>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</si>
  <si>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</si>
  <si>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</si>
  <si>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</si>
  <si>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</si>
  <si>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</si>
  <si>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</si>
  <si>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</si>
  <si>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</si>
  <si>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</si>
  <si>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</si>
  <si>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</si>
  <si>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</si>
  <si>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</si>
  <si>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</si>
  <si>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</si>
  <si>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</si>
  <si>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</si>
  <si>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</si>
  <si>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</si>
  <si>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</si>
  <si>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</si>
  <si>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</si>
  <si>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</si>
  <si>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</si>
  <si>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</si>
  <si>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</si>
  <si>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</si>
  <si>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</si>
  <si>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</si>
  <si>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</si>
  <si>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</si>
  <si>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</si>
  <si>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</si>
  <si>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</si>
  <si>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</si>
  <si>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</si>
  <si>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</si>
  <si>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</si>
  <si>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</si>
  <si>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</si>
  <si>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</si>
  <si>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</si>
  <si>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</si>
  <si>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</si>
  <si>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</si>
  <si>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</si>
  <si>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</si>
  <si>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</si>
  <si>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</si>
  <si>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</si>
  <si>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</si>
  <si>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</si>
  <si>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</si>
  <si>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</si>
  <si>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</si>
  <si>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</si>
  <si>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</si>
  <si>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</si>
  <si>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</si>
  <si>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</si>
  <si>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</si>
  <si>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</si>
  <si>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</si>
  <si>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</si>
  <si>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</si>
  <si>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</si>
  <si>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</si>
  <si>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</si>
  <si>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</si>
  <si>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</si>
  <si>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</si>
  <si>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</si>
  <si>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</si>
  <si>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</si>
  <si>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</si>
  <si>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</si>
  <si>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</si>
  <si>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</si>
  <si>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</si>
  <si>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</si>
  <si>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</si>
  <si>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</si>
  <si>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</si>
  <si>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</si>
  <si>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</si>
  <si>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</si>
  <si>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</si>
  <si>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</si>
  <si>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</si>
  <si>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</si>
  <si>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</si>
  <si>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</si>
  <si>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</si>
  <si>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</si>
  <si>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</si>
  <si>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</si>
  <si>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</si>
  <si>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</si>
  <si>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</si>
  <si>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</si>
  <si>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</si>
  <si>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</si>
  <si>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</si>
  <si>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</si>
  <si>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</si>
  <si>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</si>
  <si>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</si>
  <si>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</si>
  <si>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</si>
  <si>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</si>
  <si>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</si>
  <si>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</si>
  <si>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</si>
  <si>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</si>
  <si>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</si>
  <si>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</si>
  <si>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</si>
  <si>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</si>
  <si>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</si>
  <si>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</si>
  <si>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</si>
  <si>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</si>
  <si>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</si>
  <si>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</si>
  <si>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</si>
  <si>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</si>
  <si>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</si>
  <si>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</si>
  <si>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</si>
  <si>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</si>
  <si>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</si>
  <si>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</si>
  <si>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</si>
  <si>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</si>
  <si>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</si>
  <si>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</si>
  <si>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</si>
  <si>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</si>
  <si>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</si>
  <si>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</si>
  <si>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</si>
  <si>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</si>
  <si>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</si>
  <si>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</si>
  <si>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</si>
  <si>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</si>
  <si>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</si>
  <si>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</si>
  <si>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</si>
  <si>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</si>
  <si>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</si>
  <si>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</si>
  <si>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</si>
  <si>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</si>
  <si>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</si>
  <si>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</si>
  <si>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</si>
  <si>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</si>
  <si>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</si>
  <si>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</si>
  <si>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</si>
  <si>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</si>
  <si>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</si>
  <si>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</si>
  <si>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</si>
  <si>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</si>
  <si>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</si>
  <si>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</si>
  <si>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</si>
  <si>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</si>
  <si>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</si>
  <si>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</si>
  <si>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</si>
  <si>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</si>
  <si>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</si>
  <si>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</si>
  <si>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</si>
  <si>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</si>
  <si>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</si>
  <si>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</si>
  <si>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</si>
  <si>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</si>
  <si>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</si>
  <si>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</si>
  <si>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</si>
  <si>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</si>
  <si>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</si>
  <si>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</si>
  <si>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</si>
  <si>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</si>
  <si>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</si>
  <si>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</si>
  <si>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</si>
  <si>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</si>
  <si>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</si>
  <si>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</si>
  <si>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</si>
  <si>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</si>
  <si>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</si>
  <si>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</si>
  <si>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</si>
  <si>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</si>
  <si>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</si>
  <si>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</si>
  <si>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</si>
  <si>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</si>
  <si>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</si>
  <si>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</si>
  <si>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</si>
  <si>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</si>
  <si>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</si>
  <si>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</si>
  <si>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</si>
  <si>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</si>
  <si>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</si>
  <si>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</si>
  <si>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</si>
  <si>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</si>
  <si>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</si>
  <si>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</si>
  <si>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</si>
  <si>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</si>
  <si>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</si>
  <si>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</si>
  <si>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</si>
  <si>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</si>
  <si>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</si>
  <si>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</si>
  <si>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</si>
  <si>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</si>
  <si>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</si>
  <si>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</si>
  <si>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</si>
  <si>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</si>
  <si>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</si>
  <si>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</si>
  <si>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</si>
  <si>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</si>
  <si>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</si>
  <si>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</si>
  <si>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</si>
  <si>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</si>
  <si>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</si>
  <si>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</si>
  <si>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</si>
  <si>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</si>
  <si>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</si>
  <si>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</si>
  <si>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</si>
  <si>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</si>
  <si>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</si>
  <si>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</si>
  <si>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</si>
  <si>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</si>
  <si>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</si>
  <si>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</si>
  <si>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</si>
  <si>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</si>
  <si>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</si>
  <si>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</si>
  <si>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</si>
  <si>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</si>
  <si>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</si>
  <si>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</si>
  <si>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</si>
  <si>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</si>
  <si>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</si>
  <si>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</si>
  <si>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</si>
  <si>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</si>
  <si>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</si>
  <si>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</si>
  <si>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</si>
  <si>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</si>
  <si>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</si>
  <si>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</si>
  <si>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</si>
  <si>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</si>
  <si>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</si>
  <si>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</si>
  <si>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</si>
  <si>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</si>
  <si>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</si>
  <si>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</si>
  <si>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</si>
  <si>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</si>
  <si>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</si>
  <si>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</si>
  <si>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</si>
  <si>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</si>
  <si>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</si>
  <si>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</si>
  <si>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</si>
  <si>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</si>
  <si>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</si>
  <si>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</si>
  <si>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</si>
  <si>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</si>
  <si>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</si>
  <si>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</si>
  <si>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</si>
  <si>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</si>
  <si>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</si>
  <si>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</si>
  <si>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</si>
  <si>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</si>
  <si>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</si>
  <si>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</si>
  <si>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</si>
  <si>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</si>
  <si>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</si>
  <si>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</si>
  <si>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</si>
  <si>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</si>
  <si>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</si>
  <si>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</si>
  <si>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</si>
  <si>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</si>
  <si>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</si>
  <si>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</si>
  <si>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</si>
  <si>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</si>
  <si>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</si>
  <si>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</si>
  <si>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</si>
  <si>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</si>
  <si>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</si>
  <si>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</si>
  <si>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</si>
  <si>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</si>
  <si>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</si>
  <si>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</si>
  <si>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</si>
  <si>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</si>
  <si>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</si>
  <si>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</si>
  <si>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</si>
  <si>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</si>
  <si>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</si>
  <si>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</si>
  <si>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</si>
  <si>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</si>
  <si>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</si>
  <si>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</si>
  <si>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</si>
  <si>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</si>
  <si>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</si>
  <si>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</si>
  <si>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</si>
  <si>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</si>
  <si>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</si>
  <si>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</si>
  <si>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</si>
  <si>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</si>
  <si>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</si>
  <si>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</si>
  <si>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</si>
  <si>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</si>
  <si>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</si>
  <si>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</si>
  <si>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</si>
  <si>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</si>
  <si>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</si>
  <si>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</si>
  <si>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</si>
  <si>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</si>
  <si>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</si>
  <si>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</si>
  <si>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</si>
  <si>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</si>
  <si>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</si>
  <si>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</si>
  <si>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</si>
  <si>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</si>
  <si>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</si>
  <si>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</si>
  <si>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</si>
  <si>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</si>
  <si>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</si>
  <si>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</si>
  <si>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</si>
  <si>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</si>
  <si>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</si>
  <si>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</si>
  <si>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</si>
  <si>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</si>
  <si>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</si>
  <si>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</si>
  <si>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</si>
  <si>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</si>
  <si>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</si>
  <si>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</si>
  <si>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</si>
  <si>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</si>
  <si>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</si>
  <si>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</si>
  <si>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</si>
  <si>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</si>
  <si>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</si>
  <si>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</si>
  <si>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</si>
  <si>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</si>
  <si>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</si>
  <si>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</si>
  <si>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</si>
  <si>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</si>
  <si>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</si>
  <si>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</si>
  <si>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</si>
  <si>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</si>
  <si>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</si>
  <si>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</si>
  <si>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</si>
  <si>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</si>
  <si>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</si>
  <si>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</si>
  <si>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</si>
  <si>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</si>
  <si>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</si>
  <si>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</si>
  <si>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</si>
  <si>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</si>
  <si>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</si>
  <si>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</si>
  <si>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</si>
  <si>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</si>
  <si>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</si>
  <si>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</si>
  <si>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</si>
  <si>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</si>
  <si>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</si>
  <si>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</si>
  <si>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</si>
  <si>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</si>
  <si>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</si>
  <si>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</si>
  <si>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</si>
  <si>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</si>
  <si>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</si>
  <si>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</si>
  <si>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</si>
  <si>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</si>
  <si>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</si>
  <si>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</si>
  <si>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</si>
  <si>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</si>
  <si>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</si>
  <si>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</si>
  <si>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</si>
  <si>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</si>
  <si>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</si>
  <si>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</si>
  <si>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</si>
  <si>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</si>
  <si>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</si>
  <si>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</si>
  <si>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</si>
  <si>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</si>
  <si>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</si>
  <si>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</si>
  <si>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</si>
  <si>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</si>
  <si>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</si>
  <si>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</si>
  <si>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</si>
  <si>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</si>
  <si>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</si>
  <si>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</si>
  <si>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</si>
  <si>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</si>
  <si>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</si>
  <si>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</si>
  <si>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</si>
  <si>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</si>
  <si>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</si>
  <si>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</si>
  <si>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</si>
  <si>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</si>
  <si>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</si>
  <si>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</si>
  <si>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</si>
  <si>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</si>
  <si>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</si>
  <si>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</si>
  <si>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</si>
  <si>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</si>
  <si>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</si>
  <si>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</si>
  <si>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</si>
  <si>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</si>
  <si>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</si>
  <si>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</si>
  <si>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</si>
  <si>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</si>
  <si>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</si>
  <si>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</si>
  <si>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</si>
  <si>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</si>
  <si>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</si>
  <si>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</si>
  <si>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</si>
  <si>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</si>
  <si>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</si>
  <si>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</si>
  <si>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</si>
  <si>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</si>
  <si>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</si>
  <si>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</si>
  <si>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</si>
  <si>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</si>
  <si>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</si>
  <si>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</si>
  <si>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</si>
  <si>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</si>
  <si>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</si>
  <si>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</si>
  <si>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</si>
  <si>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</si>
  <si>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</si>
  <si>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</si>
  <si>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</si>
  <si>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</si>
  <si>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</si>
  <si>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</si>
  <si>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</si>
  <si>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</si>
  <si>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</si>
  <si>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</si>
  <si>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</si>
  <si>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</si>
  <si>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</si>
  <si>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</si>
  <si>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</si>
  <si>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</si>
  <si>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</si>
  <si>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</si>
  <si>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</si>
  <si>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</si>
  <si>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</si>
  <si>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</si>
  <si>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</si>
  <si>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</si>
  <si>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</si>
  <si>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</si>
  <si>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</si>
  <si>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</si>
  <si>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</si>
  <si>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</si>
  <si>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</si>
  <si>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</si>
  <si>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</si>
  <si>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</si>
  <si>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</si>
  <si>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</si>
  <si>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</si>
  <si>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</si>
  <si>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</si>
  <si>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</si>
  <si>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</si>
  <si>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</si>
  <si>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</si>
  <si>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</si>
  <si>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</si>
  <si>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</si>
  <si>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</si>
  <si>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</si>
  <si>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</si>
  <si>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</si>
  <si>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</si>
  <si>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</si>
  <si>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</si>
  <si>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</si>
  <si>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</si>
  <si>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</si>
  <si>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</si>
  <si>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</si>
  <si>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</si>
  <si>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</si>
  <si>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</si>
  <si>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</si>
  <si>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</si>
  <si>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</si>
  <si>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</si>
  <si>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</si>
  <si>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</si>
  <si>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</si>
  <si>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</si>
  <si>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</si>
  <si>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</si>
  <si>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</si>
  <si>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</si>
  <si>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</si>
  <si>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</si>
  <si>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</si>
  <si>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</si>
  <si>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</si>
  <si>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</si>
  <si>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</si>
  <si>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</si>
  <si>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</si>
  <si>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</si>
  <si>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</si>
  <si>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</si>
  <si>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</si>
  <si>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</si>
  <si>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</si>
  <si>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</si>
  <si>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</si>
  <si>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</si>
  <si>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</si>
  <si>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</si>
  <si>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</si>
  <si>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</si>
  <si>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</si>
  <si>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</si>
  <si>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</si>
  <si>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</si>
  <si>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</si>
  <si>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</si>
  <si>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</si>
  <si>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</si>
  <si>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</si>
  <si>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</si>
  <si>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</si>
  <si>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</si>
  <si>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</si>
  <si>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</si>
  <si>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</si>
  <si>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</si>
  <si>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</si>
  <si>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</si>
  <si>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</si>
  <si>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</si>
  <si>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</si>
  <si>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</si>
  <si>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</si>
  <si>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</si>
  <si>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</si>
  <si>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</si>
  <si>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</si>
  <si>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</si>
  <si>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</si>
  <si>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</si>
  <si>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</si>
  <si>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</si>
  <si>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</si>
  <si>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</si>
  <si>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</si>
  <si>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</si>
  <si>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</si>
  <si>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</si>
  <si>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</si>
  <si>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</si>
  <si>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</si>
  <si>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</si>
  <si>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</si>
  <si>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</si>
  <si>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</si>
  <si>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</si>
  <si>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</si>
  <si>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</si>
  <si>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</si>
  <si>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</si>
  <si>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</si>
  <si>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</si>
  <si>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</si>
  <si>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</si>
  <si>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</si>
  <si>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</si>
  <si>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</si>
  <si>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</si>
  <si>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</si>
  <si>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</si>
  <si>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</si>
  <si>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</si>
  <si>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</si>
  <si>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</si>
  <si>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</si>
  <si>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</si>
  <si>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</si>
  <si>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</si>
  <si>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</si>
  <si>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</si>
  <si>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</si>
  <si>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</si>
  <si>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</si>
  <si>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</si>
  <si>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</si>
  <si>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</si>
  <si>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</si>
  <si>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</si>
  <si>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</si>
  <si>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</si>
  <si>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</si>
  <si>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</si>
  <si>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</si>
  <si>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</si>
  <si>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</si>
  <si>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</si>
  <si>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</si>
  <si>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</si>
  <si>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</si>
  <si>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</si>
  <si>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</si>
  <si>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</si>
  <si>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</si>
  <si>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</si>
  <si>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</si>
  <si>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</si>
  <si>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</si>
  <si>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</si>
  <si>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</si>
  <si>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</si>
  <si>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</si>
  <si>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</si>
  <si>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</si>
  <si>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</si>
  <si>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</si>
  <si>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</si>
  <si>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</si>
  <si>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</si>
  <si>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</si>
  <si>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</si>
  <si>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</si>
  <si>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</si>
  <si>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</si>
  <si>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</si>
  <si>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</si>
  <si>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</si>
  <si>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</si>
  <si>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</si>
  <si>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</si>
  <si>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</si>
  <si>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</si>
  <si>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</si>
  <si>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</si>
  <si>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</si>
  <si>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</si>
  <si>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</si>
  <si>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</si>
  <si>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</si>
  <si>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</si>
  <si>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</si>
  <si>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</si>
  <si>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</si>
  <si>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</si>
  <si>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</si>
  <si>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</si>
  <si>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</si>
  <si>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</si>
  <si>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</si>
  <si>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</si>
  <si>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</si>
  <si>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</si>
  <si>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</si>
  <si>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</si>
  <si>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</si>
  <si>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</si>
  <si>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</si>
  <si>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</si>
  <si>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</si>
  <si>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</si>
  <si>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</si>
  <si>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</si>
  <si>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</si>
  <si>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</si>
  <si>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</si>
  <si>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</si>
  <si>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</si>
  <si>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</si>
  <si>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</si>
  <si>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</si>
  <si>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</si>
  <si>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</si>
  <si>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</si>
  <si>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</si>
  <si>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</si>
  <si>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</si>
  <si>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</si>
  <si>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</si>
  <si>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</si>
  <si>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</si>
  <si>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</si>
  <si>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</si>
  <si>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</si>
  <si>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</si>
  <si>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</si>
  <si>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</si>
  <si>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</si>
  <si>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</si>
  <si>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</si>
  <si>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</si>
  <si>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</si>
  <si>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</si>
  <si>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</si>
  <si>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</si>
  <si>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</si>
  <si>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</si>
  <si>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</si>
  <si>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</si>
  <si>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</si>
  <si>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</si>
  <si>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</si>
  <si>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</si>
  <si>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</si>
  <si>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</si>
  <si>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</si>
  <si>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</si>
  <si>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</si>
  <si>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</si>
  <si>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</si>
  <si>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</si>
  <si>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</si>
  <si>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</si>
  <si>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</si>
  <si>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</si>
  <si>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</si>
  <si>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</si>
  <si>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</si>
  <si>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</si>
  <si>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</si>
  <si>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</si>
  <si>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</si>
  <si>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</si>
  <si>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</si>
  <si>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</si>
  <si>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</si>
  <si>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</si>
  <si>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</si>
  <si>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</si>
  <si>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</si>
  <si>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</si>
  <si>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</si>
  <si>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</si>
  <si>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</si>
  <si>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</si>
  <si>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</si>
  <si>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</si>
  <si>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</si>
  <si>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</si>
  <si>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</si>
  <si>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</si>
  <si>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</si>
  <si>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</si>
  <si>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</si>
  <si>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</si>
  <si>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</si>
  <si>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</si>
  <si>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</si>
  <si>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</si>
  <si>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</si>
  <si>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</si>
  <si>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</si>
  <si>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</si>
  <si>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</si>
  <si>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</si>
  <si>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</si>
  <si>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</si>
  <si>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</si>
  <si>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</si>
  <si>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</si>
  <si>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</si>
  <si>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</si>
  <si>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</si>
  <si>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</si>
  <si>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</si>
  <si>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</si>
  <si>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</si>
  <si>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</si>
  <si>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</si>
  <si>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</si>
  <si>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</si>
  <si>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</si>
  <si>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</si>
  <si>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</si>
  <si>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</si>
  <si>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</si>
  <si>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</si>
  <si>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</si>
  <si>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</si>
  <si>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</si>
  <si>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</si>
  <si>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</si>
  <si>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</si>
  <si>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</si>
  <si>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</si>
  <si>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</si>
  <si>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</si>
  <si>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</si>
  <si>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</si>
  <si>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</si>
  <si>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</si>
  <si>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</si>
  <si>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</si>
  <si>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</si>
  <si>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</si>
  <si>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</si>
  <si>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</si>
  <si>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</si>
  <si>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</si>
  <si>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</si>
  <si>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</si>
  <si>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</si>
  <si>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</si>
  <si>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</si>
  <si>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</si>
  <si>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</si>
  <si>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</si>
  <si>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</si>
  <si>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</si>
  <si>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</si>
  <si>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</si>
  <si>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</si>
  <si>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</si>
  <si>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</si>
  <si>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</si>
  <si>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</si>
  <si>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</si>
  <si>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</si>
  <si>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</si>
  <si>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</si>
  <si>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</si>
  <si>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</si>
  <si>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</si>
  <si>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</si>
  <si>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</si>
  <si>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</si>
  <si>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</si>
  <si>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</si>
  <si>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</si>
  <si>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</si>
  <si>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</si>
  <si>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</si>
  <si>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</si>
  <si>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</si>
  <si>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</si>
  <si>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</si>
  <si>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</si>
  <si>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</si>
  <si>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</si>
  <si>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</si>
  <si>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</si>
  <si>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</si>
  <si>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</si>
  <si>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</si>
  <si>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</si>
  <si>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</si>
  <si>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</si>
  <si>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</si>
  <si>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</si>
  <si>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</si>
  <si>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</si>
  <si>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</si>
  <si>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</si>
  <si>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</si>
  <si>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</si>
  <si>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</si>
  <si>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</si>
  <si>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</si>
  <si>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</si>
  <si>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</si>
  <si>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</si>
  <si>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</si>
  <si>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</si>
  <si>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</si>
  <si>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</si>
  <si>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</si>
  <si>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</si>
  <si>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</si>
  <si>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</si>
  <si>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</si>
  <si>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</si>
  <si>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</si>
  <si>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</si>
  <si>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</si>
  <si>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</si>
  <si>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</si>
  <si>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</si>
  <si>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</si>
  <si>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</si>
  <si>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</si>
  <si>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</si>
  <si>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</si>
  <si>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</si>
  <si>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</si>
  <si>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</si>
  <si>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</si>
  <si>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</si>
  <si>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</si>
  <si>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</si>
  <si>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</si>
  <si>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</si>
  <si>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</si>
  <si>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</si>
  <si>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</si>
  <si>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</si>
  <si>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</si>
  <si>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</si>
  <si>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</si>
  <si>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</si>
  <si>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</si>
  <si>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</si>
  <si>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</si>
  <si>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</si>
  <si>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</si>
  <si>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</si>
  <si>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</si>
  <si>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</si>
  <si>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</si>
  <si>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</si>
  <si>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</si>
  <si>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</si>
  <si>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</si>
  <si>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</si>
  <si>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</si>
  <si>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</si>
  <si>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</si>
  <si>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</si>
  <si>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</si>
  <si>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</si>
  <si>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</si>
  <si>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</si>
  <si>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</si>
  <si>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</si>
  <si>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</si>
  <si>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</si>
  <si>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</si>
  <si>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</si>
  <si>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</si>
  <si>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</si>
  <si>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</si>
  <si>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</si>
  <si>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</si>
  <si>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</si>
  <si>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</si>
  <si>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</si>
  <si>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</si>
  <si>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</si>
  <si>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</si>
  <si>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</si>
  <si>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</si>
  <si>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</si>
  <si>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</si>
  <si>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</si>
  <si>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</si>
  <si>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</si>
  <si>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</si>
  <si>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</si>
  <si>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</si>
  <si>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</si>
  <si>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</si>
  <si>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</si>
  <si>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</si>
  <si>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</si>
  <si>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</si>
  <si>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</si>
  <si>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</si>
  <si>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</si>
  <si>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</si>
  <si>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</si>
  <si>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</si>
  <si>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</si>
  <si>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</si>
  <si>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</si>
  <si>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</si>
  <si>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</si>
  <si>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</si>
  <si>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</si>
  <si>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</si>
  <si>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</si>
  <si>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</si>
  <si>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</si>
  <si>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</si>
  <si>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</si>
  <si>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</si>
  <si>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</si>
  <si>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</si>
  <si>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</si>
  <si>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</si>
  <si>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</si>
  <si>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</si>
  <si>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</si>
  <si>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</si>
  <si>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</si>
  <si>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</si>
  <si>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</si>
  <si>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</si>
  <si>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</si>
  <si>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</si>
  <si>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</si>
  <si>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</si>
  <si>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</si>
  <si>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</si>
  <si>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</si>
  <si>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</si>
  <si>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</si>
  <si>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</si>
  <si>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</si>
  <si>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</si>
  <si>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</si>
  <si>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</si>
  <si>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</si>
  <si>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</si>
  <si>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</si>
  <si>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</si>
  <si>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</si>
  <si>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</si>
  <si>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</si>
  <si>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</si>
  <si>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</si>
  <si>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</si>
  <si>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</si>
  <si>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</si>
  <si>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</si>
  <si>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</si>
  <si>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</si>
  <si>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</si>
  <si>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</si>
  <si>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</si>
  <si>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</si>
  <si>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</si>
  <si>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</si>
  <si>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</si>
  <si>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</si>
  <si>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</si>
  <si>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</si>
  <si>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</si>
  <si>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</si>
  <si>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</si>
  <si>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</si>
  <si>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</si>
  <si>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</si>
  <si>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</si>
  <si>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</si>
  <si>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</si>
  <si>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</si>
  <si>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</si>
  <si>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</si>
  <si>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</si>
  <si>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</si>
  <si>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</si>
  <si>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</si>
  <si>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</si>
  <si>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</si>
  <si>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</si>
  <si>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</si>
  <si>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</si>
  <si>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</si>
  <si>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</si>
  <si>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</si>
  <si>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</si>
  <si>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</si>
  <si>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</si>
  <si>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</si>
  <si>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</si>
  <si>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</si>
  <si>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</si>
  <si>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</si>
  <si>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</si>
  <si>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</si>
  <si>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</si>
  <si>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</si>
  <si>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</si>
  <si>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</si>
  <si>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</si>
  <si>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</si>
  <si>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</si>
  <si>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</si>
  <si>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</si>
  <si>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</si>
  <si>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</si>
  <si>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</si>
  <si>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</si>
  <si>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</si>
  <si>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</si>
  <si>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</si>
  <si>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</si>
  <si>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</si>
  <si>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</si>
  <si>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</si>
  <si>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</si>
  <si>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</si>
  <si>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</si>
  <si>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</si>
  <si>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</si>
  <si>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</si>
  <si>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</si>
  <si>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</si>
  <si>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</si>
  <si>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</si>
  <si>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</si>
  <si>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</si>
  <si>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</si>
  <si>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</si>
  <si>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</si>
  <si>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</si>
  <si>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</si>
  <si>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</si>
  <si>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</si>
  <si>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</si>
  <si>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</si>
  <si>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</si>
  <si>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</si>
  <si>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</si>
  <si>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</si>
  <si>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</si>
  <si>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</si>
  <si>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</si>
  <si>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</si>
  <si>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</si>
  <si>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</si>
  <si>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</si>
  <si>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</si>
  <si>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</si>
  <si>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</si>
  <si>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</si>
  <si>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</si>
  <si>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</si>
  <si>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</si>
  <si>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</si>
  <si>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</si>
  <si>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</si>
  <si>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</si>
  <si>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</si>
  <si>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</si>
  <si>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</si>
  <si>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</si>
  <si>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</si>
  <si>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</si>
  <si>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</si>
  <si>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</si>
  <si>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</si>
  <si>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</si>
  <si>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</si>
  <si>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</si>
  <si>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</si>
  <si>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</si>
  <si>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</si>
  <si>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</si>
  <si>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</si>
  <si>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</si>
  <si>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</si>
  <si>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</si>
  <si>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</si>
  <si>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</si>
  <si>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</si>
  <si>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</si>
  <si>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</si>
  <si>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</si>
  <si>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</si>
  <si>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</si>
  <si>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</si>
  <si>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</si>
  <si>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</si>
  <si>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</si>
  <si>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</si>
  <si>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</si>
  <si>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</si>
  <si>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</si>
  <si>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</si>
  <si>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</si>
  <si>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</si>
  <si>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</si>
  <si>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</si>
  <si>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</si>
  <si>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</si>
  <si>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</si>
  <si>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</si>
  <si>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</si>
  <si>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</si>
  <si>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</si>
  <si>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</si>
  <si>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</si>
  <si>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</si>
  <si>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</si>
  <si>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</si>
  <si>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</si>
  <si>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</si>
  <si>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</si>
  <si>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</si>
  <si>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</si>
  <si>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</si>
  <si>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</si>
  <si>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</si>
  <si>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</si>
  <si>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</si>
  <si>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</si>
  <si>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</si>
  <si>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</si>
  <si>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</si>
  <si>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</si>
  <si>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</si>
  <si>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</si>
  <si>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</si>
  <si>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</si>
  <si>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</si>
  <si>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</si>
  <si>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</si>
  <si>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</si>
  <si>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</si>
  <si>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</si>
  <si>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</si>
  <si>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</si>
  <si>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</si>
  <si>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</si>
  <si>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</si>
  <si>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</si>
  <si>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</si>
  <si>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</si>
  <si>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</si>
  <si>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</si>
  <si>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</si>
  <si>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</si>
  <si>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</si>
  <si>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</si>
  <si>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</si>
  <si>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</si>
  <si>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</si>
  <si>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</si>
  <si>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</si>
  <si>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</si>
  <si>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</si>
  <si>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</si>
  <si>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</si>
  <si>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</si>
  <si>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</si>
  <si>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</si>
  <si>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</si>
  <si>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</si>
  <si>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</si>
  <si>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</si>
  <si>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</si>
  <si>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</si>
  <si>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</si>
  <si>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</si>
  <si>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</si>
  <si>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</si>
  <si>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</si>
  <si>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</si>
  <si>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</si>
  <si>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</si>
  <si>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</si>
  <si>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</si>
  <si>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</si>
  <si>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</si>
  <si>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</si>
  <si>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</si>
  <si>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</si>
  <si>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</si>
  <si>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</si>
  <si>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</si>
  <si>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</si>
  <si>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</si>
  <si>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</si>
  <si>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</si>
  <si>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</si>
  <si>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</si>
  <si>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</si>
  <si>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</si>
  <si>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</si>
  <si>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</si>
  <si>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</si>
  <si>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</si>
  <si>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</si>
  <si>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</si>
  <si>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</si>
  <si>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</si>
  <si>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</si>
  <si>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</si>
  <si>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</si>
  <si>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</si>
  <si>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</si>
  <si>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</si>
  <si>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</si>
  <si>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</si>
  <si>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</si>
  <si>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</si>
  <si>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</si>
  <si>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</si>
  <si>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</si>
  <si>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</si>
  <si>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</si>
  <si>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</si>
  <si>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</si>
  <si>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</si>
  <si>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</si>
  <si>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</si>
  <si>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</si>
  <si>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</si>
  <si>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</si>
  <si>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</si>
  <si>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</si>
  <si>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</si>
  <si>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</si>
  <si>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</si>
  <si>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</si>
  <si>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</si>
  <si>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</si>
  <si>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</si>
  <si>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</si>
  <si>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</si>
  <si>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</si>
  <si>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</si>
  <si>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</si>
  <si>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</si>
  <si>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</si>
  <si>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</si>
  <si>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</si>
  <si>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</si>
  <si>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</si>
  <si>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</si>
  <si>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</si>
  <si>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</si>
  <si>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</si>
  <si>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</si>
  <si>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</si>
  <si>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</si>
  <si>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</si>
  <si>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</si>
  <si>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</si>
  <si>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</si>
  <si>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</si>
  <si>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</si>
  <si>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</si>
  <si>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</si>
  <si>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</si>
  <si>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</si>
  <si>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</si>
  <si>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</si>
  <si>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</si>
  <si>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</si>
  <si>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</si>
  <si>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</si>
  <si>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</si>
  <si>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</si>
  <si>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</si>
  <si>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</si>
  <si>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</si>
  <si>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</si>
  <si>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</si>
  <si>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</si>
  <si>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</si>
  <si>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</si>
  <si>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</si>
  <si>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</si>
  <si>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</si>
  <si>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</si>
  <si>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</si>
  <si>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</si>
  <si>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</si>
  <si>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</si>
  <si>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</si>
  <si>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</si>
  <si>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</si>
  <si>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</si>
  <si>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</si>
  <si>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</si>
  <si>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</si>
  <si>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</si>
  <si>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</si>
  <si>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</si>
  <si>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</si>
  <si>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</si>
  <si>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</si>
  <si>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</si>
  <si>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</si>
  <si>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</si>
  <si>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</si>
  <si>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</si>
  <si>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</si>
  <si>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</si>
  <si>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</si>
  <si>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</si>
  <si>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</si>
  <si>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</si>
  <si>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</si>
  <si>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</si>
  <si>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</si>
  <si>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</si>
  <si>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</si>
  <si>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</si>
  <si>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</si>
  <si>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</si>
  <si>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</si>
  <si>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</si>
  <si>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</si>
  <si>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</si>
  <si>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</si>
  <si>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</si>
  <si>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</si>
  <si>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</si>
  <si>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</si>
  <si>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</si>
  <si>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</si>
  <si>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</si>
  <si>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</si>
  <si>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</si>
  <si>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</si>
  <si>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</si>
  <si>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</si>
  <si>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</si>
  <si>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</si>
  <si>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</si>
  <si>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</si>
  <si>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</si>
  <si>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</si>
  <si>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</si>
  <si>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</si>
  <si>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</si>
  <si>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</si>
  <si>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</si>
  <si>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</si>
  <si>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</si>
  <si>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</si>
  <si>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</si>
  <si>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</si>
  <si>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</si>
  <si>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</si>
  <si>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</si>
  <si>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</si>
  <si>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</si>
  <si>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</si>
  <si>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</si>
  <si>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</si>
  <si>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</si>
  <si>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</si>
  <si>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</si>
  <si>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</si>
  <si>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</si>
  <si>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</si>
  <si>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</si>
  <si>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</si>
  <si>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</si>
  <si>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</si>
  <si>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</si>
  <si>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</si>
  <si>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</si>
  <si>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</si>
  <si>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</si>
  <si>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</si>
  <si>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</si>
  <si>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</si>
  <si>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</si>
  <si>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</si>
  <si>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</si>
  <si>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</si>
  <si>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</si>
  <si>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</si>
  <si>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</si>
  <si>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</si>
  <si>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</si>
  <si>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</si>
  <si>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</si>
  <si>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</si>
  <si>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</si>
  <si>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</si>
  <si>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</si>
  <si>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</si>
  <si>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</si>
  <si>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</si>
  <si>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</si>
  <si>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</si>
  <si>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</si>
  <si>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</si>
  <si>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</si>
  <si>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</si>
  <si>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</si>
  <si>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</si>
  <si>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</si>
  <si>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</si>
  <si>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</si>
  <si>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</si>
  <si>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</si>
  <si>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</si>
  <si>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</si>
  <si>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</si>
  <si>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</si>
  <si>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</si>
  <si>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</si>
  <si>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</si>
  <si>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</si>
  <si>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</si>
  <si>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</si>
  <si>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</si>
  <si>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</si>
  <si>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</si>
  <si>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</si>
  <si>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</si>
  <si>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</si>
  <si>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</si>
  <si>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</si>
  <si>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</si>
  <si>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</si>
  <si>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</si>
  <si>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</si>
  <si>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</si>
  <si>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</si>
  <si>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</si>
  <si>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</si>
  <si>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</si>
  <si>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</si>
  <si>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</si>
  <si>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</si>
  <si>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</si>
  <si>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</si>
  <si>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</si>
  <si>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</si>
  <si>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</si>
  <si>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</si>
  <si>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</si>
  <si>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</si>
  <si>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</si>
  <si>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</si>
  <si>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</si>
  <si>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</si>
  <si>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</si>
  <si>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</si>
  <si>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</si>
  <si>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</si>
  <si>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</si>
  <si>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</si>
  <si>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</si>
  <si>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</si>
  <si>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</si>
  <si>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</si>
  <si>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</si>
  <si>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</si>
  <si>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</si>
  <si>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</si>
  <si>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</si>
  <si>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</si>
  <si>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</si>
  <si>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</si>
  <si>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</si>
  <si>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</si>
  <si>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</si>
  <si>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</si>
  <si>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</si>
  <si>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</si>
  <si>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</si>
  <si>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</si>
  <si>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</si>
  <si>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</si>
  <si>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</si>
  <si>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</si>
  <si>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</si>
  <si>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</si>
  <si>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</si>
  <si>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</si>
  <si>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</si>
  <si>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</si>
  <si>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</si>
  <si>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</si>
  <si>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</si>
  <si>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</si>
  <si>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</si>
  <si>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</si>
  <si>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</si>
  <si>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</si>
  <si>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</si>
  <si>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</si>
  <si>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</si>
  <si>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</si>
  <si>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</si>
  <si>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</si>
  <si>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</si>
  <si>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</si>
  <si>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</si>
  <si>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</si>
  <si>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</si>
  <si>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</si>
  <si>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</si>
  <si>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</si>
  <si>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</si>
  <si>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</si>
  <si>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</si>
  <si>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</si>
  <si>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</si>
  <si>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</si>
  <si>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</si>
  <si>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</si>
  <si>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</si>
  <si>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</si>
  <si>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</si>
  <si>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</si>
  <si>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</si>
  <si>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</si>
  <si>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</si>
  <si>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</si>
  <si>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</si>
  <si>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</si>
  <si>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</si>
  <si>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</si>
  <si>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</si>
  <si>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</si>
  <si>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</si>
  <si>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</si>
  <si>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</si>
  <si>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</si>
  <si>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</si>
  <si>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</si>
  <si>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</si>
  <si>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</si>
  <si>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</si>
  <si>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</si>
  <si>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</si>
  <si>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</si>
  <si>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</si>
  <si>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</si>
  <si>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</si>
  <si>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</si>
  <si>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</si>
  <si>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</si>
  <si>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</si>
  <si>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</si>
  <si>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</si>
  <si>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</si>
  <si>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</si>
  <si>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</si>
  <si>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</si>
  <si>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</si>
  <si>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</si>
  <si>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</si>
  <si>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</si>
  <si>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</si>
  <si>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</si>
  <si>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</si>
  <si>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</si>
  <si>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</si>
  <si>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</si>
  <si>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</si>
  <si>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</si>
  <si>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</si>
  <si>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</si>
  <si>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</si>
  <si>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</si>
  <si>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</si>
  <si>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</si>
  <si>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</si>
  <si>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</si>
  <si>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</si>
  <si>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</si>
  <si>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</si>
  <si>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</si>
  <si>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</si>
  <si>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</si>
  <si>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</si>
  <si>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</si>
  <si>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</si>
  <si>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</si>
  <si>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</si>
  <si>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</si>
  <si>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</si>
  <si>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</si>
  <si>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</si>
  <si>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</si>
  <si>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</si>
  <si>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</si>
  <si>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</si>
  <si>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</si>
  <si>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</si>
  <si>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</si>
  <si>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</si>
  <si>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</si>
  <si>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</si>
  <si>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</si>
  <si>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</si>
  <si>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</si>
  <si>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</si>
  <si>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</si>
  <si>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</si>
  <si>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</si>
  <si>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</si>
  <si>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</si>
  <si>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</si>
  <si>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</si>
  <si>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</si>
  <si>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</si>
  <si>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</si>
  <si>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</si>
  <si>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</si>
  <si>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</si>
  <si>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</si>
  <si>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</si>
  <si>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</si>
  <si>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</si>
  <si>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</si>
  <si>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</si>
  <si>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</si>
  <si>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</si>
  <si>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</si>
  <si>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</si>
  <si>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</si>
  <si>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</si>
  <si>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</si>
  <si>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</si>
  <si>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</si>
  <si>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</si>
  <si>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</si>
  <si>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</si>
  <si>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</si>
  <si>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</si>
  <si>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</si>
  <si>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</si>
  <si>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</si>
  <si>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</si>
  <si>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</si>
  <si>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</si>
  <si>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</si>
  <si>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</si>
  <si>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</si>
  <si>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</si>
  <si>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</si>
  <si>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</si>
  <si>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</si>
  <si>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</si>
  <si>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</si>
  <si>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</si>
  <si>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</si>
  <si>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</si>
  <si>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</si>
  <si>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</si>
  <si>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</si>
  <si>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</si>
  <si>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</si>
  <si>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</si>
  <si>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</si>
  <si>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</si>
  <si>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</si>
  <si>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</si>
  <si>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</si>
  <si>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</si>
  <si>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</si>
  <si>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</si>
  <si>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</si>
  <si>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</si>
  <si>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</si>
  <si>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</si>
  <si>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</si>
  <si>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</si>
  <si>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</si>
  <si>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</si>
  <si>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</si>
  <si>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</si>
  <si>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</si>
  <si>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</si>
  <si>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</si>
  <si>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</si>
  <si>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</si>
  <si>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</si>
  <si>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</si>
  <si>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</si>
  <si>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</si>
  <si>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</si>
  <si>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</si>
  <si>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</si>
  <si>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</si>
  <si>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</si>
  <si>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</si>
  <si>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</si>
  <si>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</si>
  <si>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</si>
  <si>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</si>
  <si>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</si>
  <si>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</si>
  <si>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</si>
  <si>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</si>
  <si>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</si>
  <si>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</si>
  <si>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</si>
  <si>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</si>
  <si>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</si>
  <si>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</si>
  <si>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</si>
  <si>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</si>
  <si>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</si>
  <si>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</si>
  <si>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</si>
  <si>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</si>
  <si>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</si>
  <si>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</si>
  <si>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</si>
  <si>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</si>
  <si>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</si>
  <si>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</si>
  <si>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</si>
  <si>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</si>
  <si>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</si>
  <si>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</si>
  <si>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</si>
  <si>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</si>
  <si>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</si>
  <si>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</si>
  <si>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</si>
  <si>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</si>
  <si>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</si>
  <si>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</si>
  <si>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</si>
  <si>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</si>
  <si>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</si>
  <si>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</si>
  <si>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</si>
  <si>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</si>
  <si>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</si>
  <si>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</si>
  <si>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</si>
  <si>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</si>
  <si>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</si>
  <si>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 - Bérešová Adriana</t>
  </si>
  <si>
    <t>DFA2025068</t>
  </si>
  <si>
    <t>25VF00078</t>
  </si>
  <si>
    <t>Pracovná cesta
Názov podujatia: PARA sústredenie 
Miesto konania: Štrba, Slovensko 
Termín: 28.-30.3.2025
Počet zúčastnených osôb (okrem divákov): 3 - služby počas pobytu</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</si>
  <si>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</si>
  <si>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</si>
  <si>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</si>
  <si>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</si>
  <si>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</si>
  <si>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</si>
  <si>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</si>
  <si>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</si>
  <si>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</si>
  <si>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</si>
  <si>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</si>
  <si>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</si>
  <si>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</si>
  <si>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</si>
  <si>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</si>
  <si>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</si>
  <si>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</si>
  <si>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</si>
  <si>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</si>
  <si>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</si>
  <si>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</si>
  <si>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</si>
  <si>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</si>
  <si>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</si>
  <si>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</si>
  <si>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</si>
  <si>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DFA2025138</t>
  </si>
  <si>
    <t>20250010</t>
  </si>
  <si>
    <t>Trénerské služby podľa zmluvy č.1/PARA/2025 zo dňa 1.1.2025 - 06/2025</t>
  </si>
  <si>
    <t>DFA2025139</t>
  </si>
  <si>
    <t>20250024</t>
  </si>
  <si>
    <t>Čerpanie TT - prenájom telocvične podľa schváleného HŠP 06/2025</t>
  </si>
  <si>
    <t>a - taekwondo - bežné transfery</t>
  </si>
  <si>
    <t>DFA2025142</t>
  </si>
  <si>
    <t>625130</t>
  </si>
  <si>
    <t>Spracovanie účtovníctva 06/2025</t>
  </si>
  <si>
    <t>36583677</t>
  </si>
  <si>
    <t>EKON SERVIS SK, s.r.o.</t>
  </si>
  <si>
    <t>DFA2025143</t>
  </si>
  <si>
    <t>2025006</t>
  </si>
  <si>
    <t>Administratívne služby 6/2025</t>
  </si>
  <si>
    <t>50 003 526</t>
  </si>
  <si>
    <t>IFS SK, s.r.o.</t>
  </si>
  <si>
    <t>DFA2025144</t>
  </si>
  <si>
    <t>20250025</t>
  </si>
  <si>
    <t>Čerpanie TT -  podujatie Solidrity 'S Center, G1 3-5.7. 2025 , Montargis, Francúzsko (zrušený turnaj/storno letenky)</t>
  </si>
  <si>
    <t>DFA2025135</t>
  </si>
  <si>
    <t>20250005</t>
  </si>
  <si>
    <t>Administratívne služby za mesiac 05/2025</t>
  </si>
  <si>
    <t>56142722</t>
  </si>
  <si>
    <t>Ing. Vladimíra Šreinerová</t>
  </si>
  <si>
    <t>IDV2025058</t>
  </si>
  <si>
    <t>Dobrovolník diety 06/2025</t>
  </si>
  <si>
    <t xml:space="preserve">HYOUNGKEUN OH  </t>
  </si>
  <si>
    <t>DFA2025145</t>
  </si>
  <si>
    <t>Čerpanie TŠ - Mórová - tréningová príprava</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</si>
  <si>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</si>
  <si>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</si>
  <si>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</si>
  <si>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</si>
  <si>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</si>
  <si>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</si>
  <si>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</si>
  <si>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DFA2025105</t>
  </si>
  <si>
    <t>N/A</t>
  </si>
  <si>
    <t>Štartovné MS cadet</t>
  </si>
  <si>
    <t>World Taekwondo</t>
  </si>
  <si>
    <t>DFA2025110</t>
  </si>
  <si>
    <t>8967043802</t>
  </si>
  <si>
    <t>Pracovná cesta
Názov podujatia: Praha open 
Miesto konania: Praha,Česko
Termín: 13-15.6. 2025
Počet zúčastnených osôb (okrem divákov): 1 - rozhodca - lístok na vlak, Košice-Praha</t>
  </si>
  <si>
    <t>28333187</t>
  </si>
  <si>
    <t>RegioJet a.s.</t>
  </si>
  <si>
    <t>DFA2025111</t>
  </si>
  <si>
    <t>Pracovná cesta
Názov podujatia: Praha open 
Miesto konania: Praha,Česko
Termín: 13-15.6. 2025
Počet zúčastnených osôb (okrem divákov): 1 - rozhodca - lístok na vlak, Praha-Košice</t>
  </si>
  <si>
    <t>IDV2025048</t>
  </si>
  <si>
    <t>Pracovná cesta
Názov podujatia: ME Cadet
Miesto konania: Fujairah, UAE
Termín: 10.-15.5.2025
Počet zúčastnených osôb (okrem divákov): 1 - diety</t>
  </si>
  <si>
    <t xml:space="preserve">Tomáš Potocký </t>
  </si>
  <si>
    <t>PK07</t>
  </si>
  <si>
    <t>Gal licencie - Frgolec, Čuvara</t>
  </si>
  <si>
    <t>WORLD TAEKWONDO</t>
  </si>
  <si>
    <t>PK08</t>
  </si>
  <si>
    <t>Gal licencia - Kaminský</t>
  </si>
  <si>
    <t>DFA2025155</t>
  </si>
  <si>
    <t>20250026</t>
  </si>
  <si>
    <t>Čerpanie TT - prenájom telocvične podľa schváleného HŠP 07/2025</t>
  </si>
  <si>
    <t>DFA2025156</t>
  </si>
  <si>
    <t>20250012</t>
  </si>
  <si>
    <t>Trénerské služby podľa zmluvy č.1/PARA/2025 zo dňa 1.1.2025 - 07/2025</t>
  </si>
  <si>
    <t>DFA2025157</t>
  </si>
  <si>
    <t>2025007</t>
  </si>
  <si>
    <t>Administratívne služby 7/2025</t>
  </si>
  <si>
    <t>IDV2025067</t>
  </si>
  <si>
    <t>Dobrovolník diety 07/2025</t>
  </si>
  <si>
    <t>IDV2025059</t>
  </si>
  <si>
    <t>Pracovná cesta
Názov podujatia: EYOF
Miesto konania: Skopje, Macedónsko
Termín: 19.-28.7.2025
Počet zúčastnených osôb (okrem divákov): 6 - cesta, diety</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</si>
  <si>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</si>
  <si>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</si>
  <si>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</si>
  <si>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</si>
  <si>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</si>
  <si>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</si>
  <si>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</si>
  <si>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</si>
  <si>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</si>
  <si>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</si>
  <si>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</si>
  <si>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DFA2025169</t>
  </si>
  <si>
    <t xml:space="preserve"> 20250028</t>
  </si>
  <si>
    <t>Čerpanie TT - prenájom telocvične podľa schváleného HŠP, 8/2025</t>
  </si>
  <si>
    <t>DFA2025170</t>
  </si>
  <si>
    <t>20250014</t>
  </si>
  <si>
    <t>Trénerské služby ŠO</t>
  </si>
  <si>
    <t xml:space="preserve">Gabriela Briškárová </t>
  </si>
  <si>
    <t>IDV2025069</t>
  </si>
  <si>
    <t>Dobrovolník diety 08/2025</t>
  </si>
  <si>
    <t>DFA2025173</t>
  </si>
  <si>
    <t>25VF00173</t>
  </si>
  <si>
    <t>Pracovná cesta
Názov podujatia: PARA sústredenie 
Miesto konania: Štrba, Slovensko 
Termín: 30.8.-2.9.2025
Počet zúčastnených osôb (okrem divákov): 3 - služby počas pobytu</t>
  </si>
  <si>
    <t>DFA2025174</t>
  </si>
  <si>
    <t>Trénerske služby PARA sústredenie štrba</t>
  </si>
  <si>
    <t>56743301</t>
  </si>
  <si>
    <t xml:space="preserve">Sára Sekelová </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</si>
  <si>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</si>
  <si>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</si>
  <si>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</si>
  <si>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</si>
  <si>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DFA2025172</t>
  </si>
  <si>
    <t>25VF00172</t>
  </si>
  <si>
    <t>Pracovná cesta
Názov podujatia: PARA sústredenie 
Miesto konania: Štrba, Slovensko 
Termín: 30.8.-2.9.2025
Počet zúčastnených osôb (okrem divákov): 11 - služby počas pobytu</t>
  </si>
  <si>
    <t>IDV2025072</t>
  </si>
  <si>
    <t>Pracovná cesta
Názov podujatia: PARA sústredenie 
Miesto konania: Štrba, Slovensko 
Termín: 30.8.-2.9.2025
Počet zúčastnených osôb (okrem divákov): 3 - cesta</t>
  </si>
  <si>
    <t>DFA2025179</t>
  </si>
  <si>
    <t xml:space="preserve">Športový materiál </t>
  </si>
  <si>
    <t>31299997</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</si>
  <si>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</si>
  <si>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</si>
  <si>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</si>
  <si>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</si>
  <si>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</si>
  <si>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</si>
  <si>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</si>
  <si>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</si>
  <si>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</si>
  <si>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</si>
  <si>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DFA2025171</t>
  </si>
  <si>
    <t>20250008</t>
  </si>
  <si>
    <t>Administratívne služby 8/2025 - čiastková úhrada</t>
  </si>
  <si>
    <t>DFA2025185</t>
  </si>
  <si>
    <t>20250033</t>
  </si>
  <si>
    <t>Čerpanie TŠ - Hanušovský, Turzáková  - Polish Open, gal, diety</t>
  </si>
  <si>
    <t>DFA2025186</t>
  </si>
  <si>
    <t>20250034</t>
  </si>
  <si>
    <t>Čerpanie TT -  športový materiál</t>
  </si>
  <si>
    <t>DFA2025189</t>
  </si>
  <si>
    <t>2025002</t>
  </si>
  <si>
    <t>Čerpanie 15% - Trénerská činnosť za 3/2025(čiast.náhrada)</t>
  </si>
  <si>
    <t>35563095</t>
  </si>
  <si>
    <t>TAEKWONDO HAKIMI Rožňava</t>
  </si>
  <si>
    <t>DFA2025190</t>
  </si>
  <si>
    <t>20250017</t>
  </si>
  <si>
    <t>Trénerské služby ŠO, Parazraz 26.9.2025, Snina</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</si>
  <si>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</si>
  <si>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</si>
  <si>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</si>
  <si>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</si>
  <si>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</si>
  <si>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</si>
  <si>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</si>
  <si>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</si>
  <si>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DFA2025195</t>
  </si>
  <si>
    <t xml:space="preserve"> 20250025</t>
  </si>
  <si>
    <t>Štartovné para poomsae na turnaji Black Tiger Cup 2025, 27.9.2025 - 10 štartov</t>
  </si>
  <si>
    <t>42089158</t>
  </si>
  <si>
    <t>Black Tiger Taekwondo Klub Snina</t>
  </si>
  <si>
    <t>DFA2025187</t>
  </si>
  <si>
    <t>20250021</t>
  </si>
  <si>
    <t>Čerpanie TŠ - Oliver Šebok  - Polish Open, štartovné, diety, cesta, ubytovanie</t>
  </si>
  <si>
    <t>DFA2025188</t>
  </si>
  <si>
    <t>20250022</t>
  </si>
  <si>
    <t>Čerpanie TŠ - Artur Chimčák  - Polish Open, štartovné, diety, cesta, ubytovanie</t>
  </si>
  <si>
    <t>DFA2025199</t>
  </si>
  <si>
    <t>625173</t>
  </si>
  <si>
    <t>Spracovanie účtovníctva 08/2025</t>
  </si>
  <si>
    <t>DFA2025200</t>
  </si>
  <si>
    <t>625177</t>
  </si>
  <si>
    <t>Spracovanie účtovníctva 09/2025</t>
  </si>
  <si>
    <t>DFA2025201</t>
  </si>
  <si>
    <t>2025001</t>
  </si>
  <si>
    <t>IDV2025078</t>
  </si>
  <si>
    <t>DFA2025203</t>
  </si>
  <si>
    <t>Čerpanie 15% - Štartovné Black Tiger Cup -čiastočná</t>
  </si>
  <si>
    <t>ILYO-TAEKWONDO TRENČÍN</t>
  </si>
  <si>
    <t>DFA2025205</t>
  </si>
  <si>
    <t>20250036</t>
  </si>
  <si>
    <t>Čerpanie TT - Vitamíny a pomôcky GymBeam</t>
  </si>
  <si>
    <t>DFA2025206</t>
  </si>
  <si>
    <t>20250037</t>
  </si>
  <si>
    <t>Čerpanie TT - prenájom telocvične podľa schváleného HŠP 09/2025</t>
  </si>
  <si>
    <t>DFA2025207</t>
  </si>
  <si>
    <t>20250038</t>
  </si>
  <si>
    <t>Náklady za telocvičňu</t>
  </si>
  <si>
    <t>DFA2025209</t>
  </si>
  <si>
    <t>20250007</t>
  </si>
  <si>
    <t>Tomáš Potocký - trénerské služby podľa zmluvy č.1/KVŠ/2025 - Reprezentačné sústredenie, Spala, PL 22-24.9.2025</t>
  </si>
  <si>
    <t xml:space="preserve"> 53368932 </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</si>
  <si>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</si>
  <si>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</si>
  <si>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</si>
  <si>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</si>
  <si>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</si>
  <si>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</si>
  <si>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</si>
  <si>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</si>
  <si>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</si>
  <si>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</si>
  <si>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IDV2025077</t>
  </si>
  <si>
    <t>Pracovná cesta
Názov podujatia: Kemp Spala 
Miesto konania: Spala, Poľsko 
Termín: 19.-24.9.2025
Počet zúčastnených osôb (okrem divákov): 12 - cesta</t>
  </si>
  <si>
    <t>IDV2025079</t>
  </si>
  <si>
    <t>Pracovná cesta
Názov podujatia: Čigra Open 
Miesto konania: Zágreb, Chorvátsko  
Termín: 4.10.2025
Počet zúčastnených osôb (okrem divákov): 1 - stravné</t>
  </si>
  <si>
    <t>Dominika Kuchtová</t>
  </si>
  <si>
    <t>Oliver Hlavinka</t>
  </si>
  <si>
    <t>Pracovná cesta
Názov podujatia: Čigra Open 
Miesto konania: Zágreb, Chorvátsko  
Termín: 4.10.2025
Počet zúčastnených osôb (okrem divákov): 1 - stravné, cesta, ubytovanie</t>
  </si>
  <si>
    <t>Adriana Berešová</t>
  </si>
  <si>
    <t>DFA2025211</t>
  </si>
  <si>
    <t>Čerpanie 15% - vstupy plaváreň</t>
  </si>
  <si>
    <t>DFA2025212</t>
  </si>
  <si>
    <t>20250032</t>
  </si>
  <si>
    <t xml:space="preserve">Čerpanie TŠ - Tomáš Kaminský - Albanian Open </t>
  </si>
  <si>
    <t>KORYO TAEKWONDO SLÁVIA UPJŠ Košice</t>
  </si>
  <si>
    <t>DFA2025242</t>
  </si>
  <si>
    <t>47</t>
  </si>
  <si>
    <t>Štartovné European Cadet Championship</t>
  </si>
  <si>
    <t>European Taekwondo Union</t>
  </si>
  <si>
    <t>DFA2025220</t>
  </si>
  <si>
    <t xml:space="preserve">Čerpanie 15% - 4U - prenájom telocvične </t>
  </si>
  <si>
    <t>42351782</t>
  </si>
  <si>
    <t>Taekwondo 4U Liptovský Mikuláš</t>
  </si>
  <si>
    <t>DFA2025221</t>
  </si>
  <si>
    <t xml:space="preserve">Čerpanie 15% - 4U - štartovné CASSOVIA Open </t>
  </si>
  <si>
    <t>Štartovné Majstrovstvá sveta juniorov</t>
  </si>
  <si>
    <t xml:space="preserve">dopísať </t>
  </si>
  <si>
    <t>DFA2025202</t>
  </si>
  <si>
    <t>8125053884</t>
  </si>
  <si>
    <t xml:space="preserve">Letenky 2025 WT Poomsae MNA Workshop </t>
  </si>
  <si>
    <t>DFA2025210</t>
  </si>
  <si>
    <t>3327861-2025/IE</t>
  </si>
  <si>
    <t xml:space="preserve">Letenka MES Atény, Grécko </t>
  </si>
  <si>
    <t>IE4749148U</t>
  </si>
  <si>
    <t>Ryanair DAC</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</si>
  <si>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</si>
  <si>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</si>
  <si>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</si>
  <si>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</si>
  <si>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</si>
  <si>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</si>
  <si>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</si>
  <si>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</si>
  <si>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</si>
  <si>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</si>
  <si>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</si>
  <si>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</si>
  <si>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</si>
  <si>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</si>
  <si>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</si>
  <si>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</si>
  <si>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</si>
  <si>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</si>
  <si>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</si>
  <si>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</si>
  <si>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</si>
  <si>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</si>
  <si>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</si>
  <si>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</si>
  <si>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</si>
  <si>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</si>
  <si>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</si>
  <si>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</si>
  <si>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Trénerské služby 5/2025 - TOP športovec Adriána Bérešová</t>
  </si>
  <si>
    <t>Gabriela Briškárová</t>
  </si>
  <si>
    <t>DFA2025127</t>
  </si>
  <si>
    <t>Čerpanie TT - prenájom telocvične podľa schváleného HŠP</t>
  </si>
  <si>
    <t>DFA2025131</t>
  </si>
  <si>
    <t>20250023</t>
  </si>
  <si>
    <t>Čerpanie TT - cestovné Bratislava open 6-7.6. 2025 , Bratislava, Parada, Piešťany</t>
  </si>
  <si>
    <t>l - športové pohybové tábory pre mládež</t>
  </si>
  <si>
    <t>DFA2025229</t>
  </si>
  <si>
    <t>20250020</t>
  </si>
  <si>
    <t>DFA2025232</t>
  </si>
  <si>
    <t>625198</t>
  </si>
  <si>
    <t>Spracovanie účtovníctva 10/2025</t>
  </si>
  <si>
    <t>DFA2025233</t>
  </si>
  <si>
    <t>20250044</t>
  </si>
  <si>
    <t>Čerpanie TŠ - Hanušovský, Turzáková - Dracula cup</t>
  </si>
  <si>
    <t>DFA2025234</t>
  </si>
  <si>
    <t>20250045</t>
  </si>
  <si>
    <t>Čerpanie TT - prenájom telocvične podľa schváleného HŠP 10/2025</t>
  </si>
  <si>
    <t>DFA2025235</t>
  </si>
  <si>
    <t>Čerpanie TT - Služby fyzioterapeuta</t>
  </si>
  <si>
    <t>44044364</t>
  </si>
  <si>
    <t>PhDr. Katarína Šandriková</t>
  </si>
  <si>
    <t>IDV2025082</t>
  </si>
  <si>
    <t>Čerpanie TT - EAGLE CUP POOMSAE, FREESTYLE 2025 - stravné, ubytovanie, cesta</t>
  </si>
  <si>
    <t>Čerpanie TT - EAGLE CUP POOMSAE, FREESTYLE 2025 - stravné</t>
  </si>
  <si>
    <t>IDV2025094</t>
  </si>
  <si>
    <t>Dobrovolník diety 10/2025</t>
  </si>
  <si>
    <t>DFA2025238</t>
  </si>
  <si>
    <t>10250010</t>
  </si>
  <si>
    <t xml:space="preserve">Trénerská činnosť </t>
  </si>
  <si>
    <t>Gabriel Briškár</t>
  </si>
  <si>
    <t>DFA2025239</t>
  </si>
  <si>
    <t>DFA2025240</t>
  </si>
  <si>
    <t>20250060</t>
  </si>
  <si>
    <t>Štartovné poomsae PARA na turnaji ILYO Cup 2025, 8.11.2025 Košice</t>
  </si>
  <si>
    <t>IDV2025092</t>
  </si>
  <si>
    <t>Pracovná cesta
Názov podujatia: MEC 
Miesto konania: Atény, Grécko   
Termín: 5.-9.11.2025
Počet zúčastnených osôb (okrem divákov): 3 - stravné</t>
  </si>
  <si>
    <t xml:space="preserve">Simona Turzáková </t>
  </si>
  <si>
    <t>Oliver Šebok</t>
  </si>
  <si>
    <t>DFA2025219</t>
  </si>
  <si>
    <t xml:space="preserve">Ubytovanie MEC Atény, Grécko </t>
  </si>
  <si>
    <t>800637130</t>
  </si>
  <si>
    <t>GOLDEN MOVES Μ. Ε.Π.Ε</t>
  </si>
  <si>
    <t>DFA2025231</t>
  </si>
  <si>
    <t>23</t>
  </si>
  <si>
    <t>DFA2025243</t>
  </si>
  <si>
    <t>G1 Austria Open Poomsae, Viedeň - SMV cestovné, parkovné, ubytovanie, stravne</t>
  </si>
  <si>
    <t>DFA2025244</t>
  </si>
  <si>
    <t>2025010</t>
  </si>
  <si>
    <t>Tréningové sústredenie I. Kyseľová, TKD Hnúšťa - SMV cestovné, parkovné, letenky</t>
  </si>
  <si>
    <t>IDV2025097</t>
  </si>
  <si>
    <t xml:space="preserve">Richard Hanušovský </t>
  </si>
  <si>
    <t>Pracovná cesta
Názov podujatia: MEJ 
Miesto konania: Aigle, Switzerland
Termín: 19.-21.11.2025
Počet zúčastnených osôb (okrem divákov): 9 - stravné</t>
  </si>
  <si>
    <t>DFA2025245</t>
  </si>
  <si>
    <t>5/2025</t>
  </si>
  <si>
    <t>9 x štartovné pre para športovcov na turnaji PARA
CZECH OPEN A KOLÍN CUP 2025</t>
  </si>
  <si>
    <t>TAEHAN – klub korejských bojových
umění, z.s.</t>
  </si>
  <si>
    <t>22692444</t>
  </si>
  <si>
    <t>IDV2025096</t>
  </si>
  <si>
    <t xml:space="preserve"> PARATAEKWONDO POOMSAE
PRVENSTVO HRVATSKE - diety, cesta, Ubytovanie</t>
  </si>
  <si>
    <t xml:space="preserve"> PARATAEKWONDO POOMSAE
PRVENSTVO HRVATSKE - diety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</si>
</sst>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2">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9" fontId="1" fillId="17" borderId="1" xfId="0" applyNumberFormat="1" applyFont="1" applyFill="1" applyBorder="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30"/>
      <c r="D1" s="330"/>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31"/>
      <c r="D21" s="331"/>
    </row>
    <row r="22" spans="1:4" x14ac:dyDescent="0.15">
      <c r="C22" s="332"/>
      <c r="D22" s="331"/>
    </row>
    <row r="23" spans="1:4" ht="70" x14ac:dyDescent="0.15">
      <c r="A23" s="23" t="s">
        <v>1353</v>
      </c>
      <c r="C23" s="255"/>
      <c r="D23" s="256"/>
    </row>
    <row r="24" spans="1:4" ht="12.75" customHeight="1" x14ac:dyDescent="0.15">
      <c r="C24" s="328"/>
      <c r="D24" s="329"/>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75" customHeight="1" x14ac:dyDescent="0.15"/>
    <row r="33" spans="1:3" ht="15.75" customHeight="1" x14ac:dyDescent="0.15">
      <c r="A33" s="19" t="s">
        <v>1335</v>
      </c>
    </row>
    <row r="34" spans="1:3" ht="12.7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2" t="str">
        <f>Spolu!C3&amp;", "&amp;Spolu!C6</f>
        <v>Slovenská asociácia Taekwondo WT, Hlavná 37/68, Košice, 040 01</v>
      </c>
      <c r="B1" s="382"/>
      <c r="C1" s="382"/>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3" t="s">
        <v>1252</v>
      </c>
      <c r="F3" s="384"/>
      <c r="N3" s="137" t="str">
        <f t="shared" si="0"/>
        <v>c - príspevok Slovenskému paralympijskému výboru</v>
      </c>
      <c r="O3" s="137" t="s">
        <v>343</v>
      </c>
      <c r="P3" s="137" t="str">
        <f>Spolu!B19</f>
        <v>príspevok Slovenskému paralympijskému výboru</v>
      </c>
    </row>
    <row r="4" spans="1:16" ht="45.75" customHeight="1" x14ac:dyDescent="0.15">
      <c r="E4" s="384"/>
      <c r="F4" s="384"/>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5" t="s">
        <v>1283</v>
      </c>
      <c r="B12" s="385"/>
      <c r="C12" s="385"/>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15">
      <c r="A13" s="38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6"/>
      <c r="C13" s="386"/>
      <c r="F13" s="195" t="s">
        <v>1373</v>
      </c>
      <c r="N13" s="137" t="str">
        <f t="shared" si="0"/>
        <v>m - organizácia tradičných športových podujatí</v>
      </c>
      <c r="O13" s="137" t="s">
        <v>362</v>
      </c>
      <c r="P13" s="137" t="str">
        <f>Spolu!B29</f>
        <v>organizácia tradičných športových podujatí</v>
      </c>
    </row>
    <row r="14" spans="1:16" ht="34.5" customHeight="1" x14ac:dyDescent="0.15">
      <c r="A14" s="139" t="s">
        <v>1267</v>
      </c>
      <c r="B14" s="387" t="s">
        <v>1285</v>
      </c>
      <c r="C14" s="388"/>
      <c r="F14" s="311"/>
      <c r="N14" s="137" t="str">
        <f t="shared" si="0"/>
        <v xml:space="preserve">n - </v>
      </c>
      <c r="O14" s="137" t="s">
        <v>364</v>
      </c>
    </row>
    <row r="15" spans="1:16" ht="34.5" customHeight="1" x14ac:dyDescent="0.15">
      <c r="A15" s="139" t="s">
        <v>1286</v>
      </c>
      <c r="B15" s="387"/>
      <c r="C15" s="388"/>
      <c r="F15" s="390"/>
      <c r="N15" s="137" t="str">
        <f t="shared" si="0"/>
        <v xml:space="preserve">o - </v>
      </c>
      <c r="O15" s="137" t="s">
        <v>365</v>
      </c>
    </row>
    <row r="16" spans="1:16" x14ac:dyDescent="0.15">
      <c r="A16" s="139" t="s">
        <v>1270</v>
      </c>
      <c r="B16" s="142">
        <f>F8</f>
        <v>0</v>
      </c>
      <c r="C16" s="137"/>
      <c r="F16" s="390"/>
      <c r="N16" s="137" t="str">
        <f t="shared" si="0"/>
        <v xml:space="preserve">p - </v>
      </c>
      <c r="O16" s="137" t="s">
        <v>366</v>
      </c>
    </row>
    <row r="17" spans="1:16" ht="32.25" customHeight="1" x14ac:dyDescent="0.15">
      <c r="A17" s="139" t="s">
        <v>1273</v>
      </c>
      <c r="B17" s="142">
        <f>F9</f>
        <v>0</v>
      </c>
      <c r="C17" s="137"/>
      <c r="F17" s="390"/>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30814910</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9" t="s">
        <v>1278</v>
      </c>
      <c r="C24" s="389"/>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91" t="s">
        <v>1291</v>
      </c>
      <c r="B2" s="391"/>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3" t="s">
        <v>57</v>
      </c>
      <c r="B1" s="333"/>
      <c r="C1" s="333"/>
      <c r="D1" s="333"/>
      <c r="E1" s="333"/>
      <c r="F1" s="333"/>
      <c r="G1" s="333"/>
      <c r="H1" s="333"/>
      <c r="I1" s="52"/>
      <c r="J1" s="37"/>
    </row>
    <row r="2" spans="1:11" ht="16" x14ac:dyDescent="0.2">
      <c r="A2" s="339" t="s">
        <v>58</v>
      </c>
      <c r="B2" s="339"/>
      <c r="C2" s="339"/>
      <c r="D2" s="339"/>
      <c r="E2" s="339"/>
      <c r="F2" s="339"/>
      <c r="G2" s="339"/>
      <c r="H2" s="337" t="str">
        <f>+Doklady!I100</f>
        <v>V4</v>
      </c>
      <c r="I2" s="337"/>
    </row>
    <row r="3" spans="1:11" ht="14" x14ac:dyDescent="0.15">
      <c r="A3" s="40"/>
      <c r="B3" s="40"/>
      <c r="C3" s="40"/>
      <c r="D3" s="40"/>
      <c r="E3" s="40"/>
      <c r="F3" s="40"/>
      <c r="G3" s="40"/>
      <c r="H3" s="338">
        <f>+Doklady!I101</f>
        <v>45961</v>
      </c>
      <c r="I3" s="338"/>
    </row>
    <row r="4" spans="1:11" ht="15.75" customHeight="1" x14ac:dyDescent="0.15">
      <c r="A4" s="41" t="s">
        <v>59</v>
      </c>
      <c r="B4" s="334" t="s">
        <v>60</v>
      </c>
      <c r="C4" s="335"/>
      <c r="D4" s="335"/>
      <c r="E4" s="336"/>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4" priority="2" stopIfTrue="1">
      <formula>$A78&lt;&gt;""</formula>
    </cfRule>
  </conditionalFormatting>
  <conditionalFormatting sqref="A8:I76 I78">
    <cfRule type="expression" dxfId="103" priority="7" stopIfTrue="1">
      <formula>$A8&lt;&gt;""</formula>
    </cfRule>
  </conditionalFormatting>
  <conditionalFormatting sqref="B78:H2888">
    <cfRule type="expression" dxfId="102" priority="3" stopIfTrue="1">
      <formula>$A78&lt;&gt;""</formula>
    </cfRule>
  </conditionalFormatting>
  <conditionalFormatting sqref="D2886:D2913">
    <cfRule type="expression" dxfId="10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2" t="s">
        <v>311</v>
      </c>
      <c r="B1" s="343"/>
      <c r="C1" s="174">
        <v>45688</v>
      </c>
      <c r="D1" s="26"/>
      <c r="G1" s="252">
        <v>45688</v>
      </c>
    </row>
    <row r="2" spans="1:7" ht="14" x14ac:dyDescent="0.15">
      <c r="A2" s="28"/>
      <c r="B2" s="28"/>
      <c r="G2" s="252">
        <v>45716</v>
      </c>
    </row>
    <row r="3" spans="1:7" ht="14" x14ac:dyDescent="0.15">
      <c r="A3" s="30" t="s">
        <v>312</v>
      </c>
      <c r="B3" s="340" t="str">
        <f>INDEX(Adr!B:B,Doklady!B102+1)</f>
        <v>Slovenská asociácia Taekwondo WT</v>
      </c>
      <c r="C3" s="340"/>
      <c r="D3" s="340"/>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4800</v>
      </c>
      <c r="G10" s="252">
        <v>45961</v>
      </c>
    </row>
    <row r="11" spans="1:7" ht="14" x14ac:dyDescent="0.15">
      <c r="A11" s="133" t="s">
        <v>319</v>
      </c>
      <c r="B11" s="134" t="s">
        <v>320</v>
      </c>
      <c r="C11" s="175">
        <f>+Spolu!C11</f>
        <v>46106</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50906</v>
      </c>
      <c r="G15" s="252"/>
    </row>
    <row r="16" spans="1:7" ht="14" x14ac:dyDescent="0.15">
      <c r="G16" s="252"/>
    </row>
    <row r="17" spans="1:5" ht="72" customHeight="1" x14ac:dyDescent="0.15">
      <c r="A17" s="341" t="s">
        <v>328</v>
      </c>
      <c r="B17" s="341"/>
      <c r="C17" s="341"/>
      <c r="D17" s="341"/>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9"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3" t="s">
        <v>329</v>
      </c>
      <c r="B1" s="363"/>
      <c r="C1" s="363"/>
      <c r="D1" s="363"/>
      <c r="E1" s="363"/>
      <c r="F1" s="363"/>
      <c r="G1" s="363"/>
      <c r="H1" s="363"/>
      <c r="I1" s="363"/>
    </row>
    <row r="2" spans="1:26" ht="7.5" customHeight="1" x14ac:dyDescent="0.15">
      <c r="C2" s="8"/>
      <c r="D2" s="8"/>
      <c r="E2" s="8"/>
      <c r="F2" s="8"/>
      <c r="G2" s="8"/>
      <c r="H2" s="8"/>
      <c r="I2" s="8"/>
    </row>
    <row r="3" spans="1:26" s="9" customFormat="1" ht="26.25" customHeight="1" x14ac:dyDescent="0.15">
      <c r="B3" s="160" t="s">
        <v>59</v>
      </c>
      <c r="C3" s="364" t="str">
        <f>INDEX(Adr!B2:B242,Doklady!B102)</f>
        <v>Slovenská asociácia Taekwondo WT</v>
      </c>
      <c r="D3" s="364"/>
      <c r="E3" s="364"/>
      <c r="F3" s="364"/>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5" t="s">
        <v>334</v>
      </c>
      <c r="F9" s="366"/>
      <c r="J9" s="8"/>
      <c r="L9" s="118"/>
      <c r="M9" s="118"/>
      <c r="N9" s="118"/>
      <c r="O9" s="118"/>
      <c r="P9" s="118"/>
      <c r="Q9" s="118"/>
      <c r="R9" s="118"/>
      <c r="S9" s="118"/>
    </row>
    <row r="10" spans="1:26" ht="18" x14ac:dyDescent="0.2">
      <c r="A10" s="69" t="s">
        <v>317</v>
      </c>
      <c r="B10" s="70" t="s">
        <v>318</v>
      </c>
      <c r="C10" s="126">
        <f>SUMIF(FP!J:J,Doklady!$B$1&amp;A10,FP!D:D)</f>
        <v>4800</v>
      </c>
      <c r="D10" s="126">
        <f>C10-E10</f>
        <v>912.90999999999985</v>
      </c>
      <c r="E10" s="359">
        <f>SUMIF(K:K,A10,I:I)</f>
        <v>3887.09</v>
      </c>
      <c r="F10" s="360"/>
      <c r="L10" s="120" t="s">
        <v>335</v>
      </c>
      <c r="M10" s="118"/>
      <c r="N10" s="118"/>
      <c r="O10" s="118"/>
      <c r="P10" s="118"/>
      <c r="Q10" s="118"/>
      <c r="R10" s="118"/>
      <c r="S10" s="118"/>
    </row>
    <row r="11" spans="1:26" ht="18" x14ac:dyDescent="0.2">
      <c r="A11" s="69" t="s">
        <v>319</v>
      </c>
      <c r="B11" s="70" t="s">
        <v>320</v>
      </c>
      <c r="C11" s="126">
        <f>SUMIF(FP!J:J,Doklady!$B$1&amp;A11,FP!D:D)</f>
        <v>46106</v>
      </c>
      <c r="D11" s="126">
        <f>+C11-E11</f>
        <v>22056.17</v>
      </c>
      <c r="E11" s="367">
        <f>+I39-I42+I44-I47</f>
        <v>24049.83</v>
      </c>
      <c r="F11" s="368"/>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45340</v>
      </c>
      <c r="D12" s="126">
        <f>C12-E12</f>
        <v>34466.449999999997</v>
      </c>
      <c r="E12" s="359">
        <f>SUMIF(K:K,A12,I:I)</f>
        <v>10873.550000000001</v>
      </c>
      <c r="F12" s="360"/>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59">
        <f>SUMIF(K:K,A13,I:I)</f>
        <v>0</v>
      </c>
      <c r="F13" s="360"/>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9">
        <f>SUMIF(K:K,A14,I:I)</f>
        <v>0</v>
      </c>
      <c r="F14" s="370"/>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51" t="s">
        <v>337</v>
      </c>
      <c r="C16" s="352"/>
      <c r="D16" s="352"/>
      <c r="E16" s="352"/>
      <c r="F16" s="352"/>
      <c r="G16" s="352"/>
      <c r="H16" s="353"/>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4" t="s">
        <v>340</v>
      </c>
      <c r="C17" s="354"/>
      <c r="D17" s="354"/>
      <c r="E17" s="354"/>
      <c r="F17" s="354"/>
      <c r="G17" s="354"/>
      <c r="H17" s="354"/>
      <c r="I17" s="73">
        <f>SUMIF(FP!I:I,Doklady!$B$1&amp;A17,FP!D:D)</f>
        <v>46106</v>
      </c>
      <c r="T17" s="86"/>
    </row>
    <row r="18" spans="1:20" x14ac:dyDescent="0.15">
      <c r="A18" s="135" t="s">
        <v>341</v>
      </c>
      <c r="B18" s="354" t="s">
        <v>342</v>
      </c>
      <c r="C18" s="354"/>
      <c r="D18" s="354"/>
      <c r="E18" s="354"/>
      <c r="F18" s="354"/>
      <c r="G18" s="354"/>
      <c r="H18" s="354"/>
      <c r="I18" s="73">
        <f>SUMIF(FP!I:I,Doklady!$B$1&amp;A18,FP!D:D)</f>
        <v>0</v>
      </c>
    </row>
    <row r="19" spans="1:20" ht="12" x14ac:dyDescent="0.15">
      <c r="A19" s="115" t="s">
        <v>343</v>
      </c>
      <c r="B19" s="354" t="s">
        <v>344</v>
      </c>
      <c r="C19" s="354"/>
      <c r="D19" s="354"/>
      <c r="E19" s="354"/>
      <c r="F19" s="354"/>
      <c r="G19" s="354"/>
      <c r="H19" s="354"/>
      <c r="I19" s="73">
        <f>SUMIF(FP!I:I,Doklady!$B$1&amp;A19,FP!D:D)</f>
        <v>10340</v>
      </c>
    </row>
    <row r="20" spans="1:20" x14ac:dyDescent="0.15">
      <c r="A20" s="135" t="s">
        <v>345</v>
      </c>
      <c r="B20" s="348" t="s">
        <v>346</v>
      </c>
      <c r="C20" s="349"/>
      <c r="D20" s="349"/>
      <c r="E20" s="349"/>
      <c r="F20" s="349"/>
      <c r="G20" s="349"/>
      <c r="H20" s="350"/>
      <c r="I20" s="73">
        <f>SUMIF(FP!I:I,Doklady!$B$1&amp;A20,FP!D:D)</f>
        <v>35000</v>
      </c>
      <c r="T20" s="86"/>
    </row>
    <row r="21" spans="1:20" ht="12" x14ac:dyDescent="0.15">
      <c r="A21" s="115" t="s">
        <v>347</v>
      </c>
      <c r="B21" s="348" t="s">
        <v>348</v>
      </c>
      <c r="C21" s="349"/>
      <c r="D21" s="349"/>
      <c r="E21" s="349"/>
      <c r="F21" s="349"/>
      <c r="G21" s="349"/>
      <c r="H21" s="350"/>
      <c r="I21" s="73">
        <f>SUMIF(FP!I:I,Doklady!$B$1&amp;A21,FP!D:D)</f>
        <v>0</v>
      </c>
      <c r="T21" s="86"/>
    </row>
    <row r="22" spans="1:20" x14ac:dyDescent="0.15">
      <c r="A22" s="135" t="s">
        <v>349</v>
      </c>
      <c r="B22" s="355" t="s">
        <v>350</v>
      </c>
      <c r="C22" s="356"/>
      <c r="D22" s="356"/>
      <c r="E22" s="356"/>
      <c r="F22" s="356"/>
      <c r="G22" s="356"/>
      <c r="H22" s="357"/>
      <c r="I22" s="73">
        <f>SUMIF(FP!I:I,Doklady!$B$1&amp;A22,FP!D:D)</f>
        <v>0</v>
      </c>
      <c r="T22" s="86"/>
    </row>
    <row r="23" spans="1:20" ht="12" x14ac:dyDescent="0.15">
      <c r="A23" s="115" t="s">
        <v>351</v>
      </c>
      <c r="B23" s="348" t="s">
        <v>352</v>
      </c>
      <c r="C23" s="349"/>
      <c r="D23" s="349"/>
      <c r="E23" s="349"/>
      <c r="F23" s="349"/>
      <c r="G23" s="349"/>
      <c r="H23" s="350"/>
      <c r="I23" s="73">
        <f>SUMIF(FP!I:I,Doklady!$B$1&amp;A23,FP!D:D)</f>
        <v>0</v>
      </c>
      <c r="T23" s="86"/>
    </row>
    <row r="24" spans="1:20" x14ac:dyDescent="0.15">
      <c r="A24" s="135" t="s">
        <v>353</v>
      </c>
      <c r="B24" s="348" t="s">
        <v>354</v>
      </c>
      <c r="C24" s="349"/>
      <c r="D24" s="349"/>
      <c r="E24" s="349"/>
      <c r="F24" s="349"/>
      <c r="G24" s="349"/>
      <c r="H24" s="350"/>
      <c r="I24" s="73">
        <f>SUMIF(FP!I:I,Doklady!$B$1&amp;A24,FP!D:D)</f>
        <v>0</v>
      </c>
      <c r="T24" s="86"/>
    </row>
    <row r="25" spans="1:20" ht="12" x14ac:dyDescent="0.15">
      <c r="A25" s="115" t="s">
        <v>355</v>
      </c>
      <c r="B25" s="371" t="s">
        <v>2236</v>
      </c>
      <c r="C25" s="372"/>
      <c r="D25" s="372"/>
      <c r="E25" s="372"/>
      <c r="F25" s="372"/>
      <c r="G25" s="372"/>
      <c r="H25" s="373"/>
      <c r="I25" s="73">
        <f>SUMIF(FP!I:I,Doklady!$B$1&amp;A25,FP!D:D)</f>
        <v>0</v>
      </c>
      <c r="T25" s="86"/>
    </row>
    <row r="26" spans="1:20" x14ac:dyDescent="0.15">
      <c r="A26" s="135" t="s">
        <v>356</v>
      </c>
      <c r="B26" s="348" t="s">
        <v>357</v>
      </c>
      <c r="C26" s="349"/>
      <c r="D26" s="349"/>
      <c r="E26" s="349"/>
      <c r="F26" s="349"/>
      <c r="G26" s="349"/>
      <c r="H26" s="350"/>
      <c r="I26" s="73">
        <f>SUMIF(FP!I:I,Doklady!$B$1&amp;A26,FP!D:D)</f>
        <v>0</v>
      </c>
      <c r="T26" s="86"/>
    </row>
    <row r="27" spans="1:20" ht="12" x14ac:dyDescent="0.15">
      <c r="A27" s="115" t="s">
        <v>358</v>
      </c>
      <c r="B27" s="348" t="s">
        <v>359</v>
      </c>
      <c r="C27" s="349"/>
      <c r="D27" s="349"/>
      <c r="E27" s="349"/>
      <c r="F27" s="349"/>
      <c r="G27" s="349"/>
      <c r="H27" s="350"/>
      <c r="I27" s="73">
        <f>SUMIF(FP!I:I,Doklady!$B$1&amp;A27,FP!D:D)</f>
        <v>0</v>
      </c>
      <c r="T27" s="86"/>
    </row>
    <row r="28" spans="1:20" x14ac:dyDescent="0.15">
      <c r="A28" s="135" t="s">
        <v>360</v>
      </c>
      <c r="B28" s="348" t="s">
        <v>2990</v>
      </c>
      <c r="C28" s="349"/>
      <c r="D28" s="349"/>
      <c r="E28" s="349"/>
      <c r="F28" s="349"/>
      <c r="G28" s="349"/>
      <c r="H28" s="350"/>
      <c r="I28" s="73">
        <f>SUMIF(FP!I:I,Doklady!$B$1&amp;A28,FP!D:D)</f>
        <v>4800</v>
      </c>
      <c r="T28" s="86"/>
    </row>
    <row r="29" spans="1:20" ht="12" x14ac:dyDescent="0.15">
      <c r="A29" s="115" t="s">
        <v>362</v>
      </c>
      <c r="B29" s="348" t="s">
        <v>363</v>
      </c>
      <c r="C29" s="349"/>
      <c r="D29" s="349"/>
      <c r="E29" s="349"/>
      <c r="F29" s="349"/>
      <c r="G29" s="349"/>
      <c r="H29" s="350"/>
      <c r="I29" s="73">
        <f>SUMIF(FP!I:I,Doklady!$B$1&amp;A29,FP!D:D)</f>
        <v>0</v>
      </c>
      <c r="T29" s="86"/>
    </row>
    <row r="30" spans="1:20" hidden="1" x14ac:dyDescent="0.15">
      <c r="A30" s="135" t="s">
        <v>364</v>
      </c>
      <c r="B30" s="348"/>
      <c r="C30" s="349"/>
      <c r="D30" s="349"/>
      <c r="E30" s="349"/>
      <c r="F30" s="349"/>
      <c r="G30" s="349"/>
      <c r="H30" s="350"/>
      <c r="I30" s="73">
        <f>SUMIF(FP!I:I,Doklady!$B$1&amp;A30,FP!D:D)</f>
        <v>0</v>
      </c>
      <c r="T30" s="86"/>
    </row>
    <row r="31" spans="1:20" ht="12" hidden="1" x14ac:dyDescent="0.15">
      <c r="A31" s="115" t="s">
        <v>365</v>
      </c>
      <c r="B31" s="348"/>
      <c r="C31" s="349"/>
      <c r="D31" s="349"/>
      <c r="E31" s="349"/>
      <c r="F31" s="349"/>
      <c r="G31" s="349"/>
      <c r="H31" s="350"/>
      <c r="I31" s="73">
        <f>SUMIF(FP!I:I,Doklady!$B$1&amp;A31,FP!D:D)</f>
        <v>0</v>
      </c>
      <c r="T31" s="86"/>
    </row>
    <row r="32" spans="1:20" hidden="1" x14ac:dyDescent="0.15">
      <c r="A32" s="135" t="s">
        <v>366</v>
      </c>
      <c r="B32" s="344"/>
      <c r="C32" s="345"/>
      <c r="D32" s="345"/>
      <c r="E32" s="345"/>
      <c r="F32" s="345"/>
      <c r="G32" s="345"/>
      <c r="H32" s="346"/>
      <c r="I32" s="73">
        <f>SUMIF(FP!I:I,Doklady!$B$1&amp;A32,FP!D:D)</f>
        <v>0</v>
      </c>
      <c r="T32" s="86"/>
    </row>
    <row r="33" spans="1:21" ht="12" hidden="1" x14ac:dyDescent="0.15">
      <c r="A33" s="115" t="s">
        <v>367</v>
      </c>
      <c r="B33" s="344"/>
      <c r="C33" s="345"/>
      <c r="D33" s="345"/>
      <c r="E33" s="345"/>
      <c r="F33" s="345"/>
      <c r="G33" s="345"/>
      <c r="H33" s="346"/>
      <c r="I33" s="73">
        <f>SUMIF(FP!I:I,Doklady!$B$1&amp;A33,FP!D:D)</f>
        <v>0</v>
      </c>
      <c r="T33" s="86"/>
    </row>
    <row r="34" spans="1:21" hidden="1" x14ac:dyDescent="0.15">
      <c r="A34" s="135" t="s">
        <v>368</v>
      </c>
      <c r="B34" s="347"/>
      <c r="C34" s="347"/>
      <c r="D34" s="347"/>
      <c r="E34" s="347"/>
      <c r="F34" s="347"/>
      <c r="G34" s="347"/>
      <c r="H34" s="347"/>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x14ac:dyDescent="0.15">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x14ac:dyDescent="0.15">
      <c r="A40" s="115" t="s">
        <v>339</v>
      </c>
      <c r="B40" s="116" t="s">
        <v>373</v>
      </c>
      <c r="C40" s="78">
        <f>DSUM(Doklady!A103:J10000,"GGG",Spolu!L40:M42)</f>
        <v>5307.380000000001</v>
      </c>
      <c r="D40" s="78">
        <f>DSUM(Doklady!A103:J10000,"GGG",Spolu!N40:O42)</f>
        <v>3528.54</v>
      </c>
      <c r="E40" s="78">
        <f>DSUM(Doklady!A103:J10000,"GGG",Spolu!P40:Q42)</f>
        <v>5634.8899999999994</v>
      </c>
      <c r="F40" s="78">
        <f>DSUM(Doklady!A103:J10000,"GGG",Spolu!R40:S42)</f>
        <v>3823.8</v>
      </c>
      <c r="G40" s="78">
        <f>DSUM(Doklady!A103:J10000,"GGG",Spolu!T40:U42)-H40</f>
        <v>3761.5599999999995</v>
      </c>
      <c r="H40" s="78">
        <f>+IFERROR(VLOOKUP(K40&amp;" - kapitálové transfery",B$53:D$90,3,0),0)</f>
        <v>0</v>
      </c>
      <c r="I40" s="73">
        <f>+C40+D40+E40+F40+G40+H40</f>
        <v>22056.17</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3913.8199999999997</v>
      </c>
      <c r="D41" s="78">
        <f>MAX(D39-D40,0)</f>
        <v>5692.6600000000008</v>
      </c>
      <c r="E41" s="78">
        <f>MAX(E39-E40,0)</f>
        <v>5891.6100000000006</v>
      </c>
      <c r="F41" s="78">
        <f>MIN(I39,MAX(-F39+F40,0))</f>
        <v>0</v>
      </c>
      <c r="G41" s="78">
        <f>MIN(J39,MAX(-G39+G40+MIN(F40-F39,0),0))</f>
        <v>0</v>
      </c>
      <c r="H41" s="78">
        <f>MAX(H39-H40,0)</f>
        <v>0</v>
      </c>
      <c r="I41" s="124">
        <f>+I39-I42</f>
        <v>24049.83</v>
      </c>
      <c r="J41" s="219">
        <f>+K46</f>
        <v>0</v>
      </c>
      <c r="K41" s="219">
        <f>+I41-H41</f>
        <v>24049.83</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339</v>
      </c>
      <c r="B42" s="116" t="s">
        <v>376</v>
      </c>
      <c r="C42" s="73">
        <f>+C40</f>
        <v>5307.380000000001</v>
      </c>
      <c r="D42" s="216">
        <f>+D40</f>
        <v>3528.54</v>
      </c>
      <c r="E42" s="216">
        <f>+E40</f>
        <v>5634.8899999999994</v>
      </c>
      <c r="F42" s="216">
        <f>+MIN(F39:F40)</f>
        <v>3823.8</v>
      </c>
      <c r="G42" s="216">
        <f>+MIN(G39+MAX(F39-F40,0)-MAX(E40-E39,0)-MAX(D40-D39,0)-MAX(C40-C39,0),G40)</f>
        <v>3761.5599999999995</v>
      </c>
      <c r="H42" s="216">
        <f>+MIN(H39:H40)</f>
        <v>0</v>
      </c>
      <c r="I42" s="73">
        <f>+C42+D42+E42+MIN(F39:F40)+G42+H42</f>
        <v>22056.17</v>
      </c>
      <c r="J42" s="219">
        <f>+K47</f>
        <v>0</v>
      </c>
      <c r="K42" s="219">
        <f>+I42-H42</f>
        <v>22056.17</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61"/>
      <c r="B50" s="362"/>
      <c r="C50" s="362"/>
      <c r="D50" s="362"/>
      <c r="E50" s="362"/>
      <c r="F50" s="362"/>
      <c r="G50" s="362"/>
      <c r="H50" s="362"/>
      <c r="I50" s="362"/>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a</v>
      </c>
      <c r="B53" s="119" t="str">
        <f>Doklady!H1</f>
        <v>taekwondo - bežné transfery</v>
      </c>
      <c r="C53" s="73">
        <f>IF(A53&lt;&gt;"",INDEX(FP!D:D,Doklady!B$2+(ROW()-53)),"")</f>
        <v>46106</v>
      </c>
      <c r="D53" s="73">
        <f>IF(A53&lt;&gt;"",Doklady!I1-Doklady!J1,"")</f>
        <v>22056.169999999995</v>
      </c>
      <c r="E53" s="73">
        <f>IF(A53&lt;&gt;"",MIN(D53,C53)*Doklady!C1/(1-Doklady!C1),"")</f>
        <v>0</v>
      </c>
      <c r="F53" s="71">
        <f>IF(A53&lt;&gt;"",Doklady!J1,"")</f>
        <v>0</v>
      </c>
      <c r="G53" s="73">
        <f>+IFERROR(HLOOKUP(IF(RIGHT(B53,15)="bežné transfery",LEFT(B53,LEN(B53)-18),0),$J$40:$K$42,3,0),MIN(C53,D53))</f>
        <v>22056.17</v>
      </c>
      <c r="H53" s="71"/>
      <c r="I53" s="73">
        <f>IF(A53&lt;&gt;"",MAX(IF(G53&lt;C53,C53-G53,0)+IF(F53&lt;E53,E53-F53,0),0),0)</f>
        <v>24049.83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10340</v>
      </c>
      <c r="D54" s="73">
        <f>IF(A54&lt;&gt;"",Doklady!I2-Doklady!J2,"")</f>
        <v>5109.2199999999993</v>
      </c>
      <c r="E54" s="73">
        <f>IF(A54&lt;&gt;"",MIN(D54,C54)*Doklady!C2/(1-Doklady!C2),"")</f>
        <v>0</v>
      </c>
      <c r="F54" s="71">
        <f>IF(A54&lt;&gt;"",Doklady!J2,"")</f>
        <v>0</v>
      </c>
      <c r="G54" s="73">
        <f t="shared" ref="G54:G117" si="0">+IFERROR(HLOOKUP(IF(RIGHT(B54,15)="bežné transfery",LEFT(B54,LEN(B54)-18),0),$J$40:$K$42,3,0),MIN(C54,D54))</f>
        <v>5109.2199999999993</v>
      </c>
      <c r="H54" s="71"/>
      <c r="I54" s="73">
        <f t="shared" ref="I54:I117" si="1">IF(A54&lt;&gt;"",MAX(IF(G54&lt;C54,C54-G54,0)+IF(F54&lt;E54,E54-F54,0),0),0)</f>
        <v>5230.7800000000007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29357.23</v>
      </c>
      <c r="E55" s="73">
        <f>IF(A55&lt;&gt;"",MIN(D55,C55)*Doklady!C3/(1-Doklady!C3),"")</f>
        <v>0</v>
      </c>
      <c r="F55" s="71">
        <f>IF(A55&lt;&gt;"",Doklady!J3,"")</f>
        <v>0</v>
      </c>
      <c r="G55" s="73">
        <f t="shared" si="0"/>
        <v>29357.23</v>
      </c>
      <c r="H55" s="71"/>
      <c r="I55" s="73">
        <f t="shared" si="1"/>
        <v>5642.77</v>
      </c>
      <c r="J55" s="84" t="str">
        <f t="shared" si="2"/>
        <v/>
      </c>
      <c r="K55" s="84" t="str">
        <f>Doklady!F3</f>
        <v>026 03</v>
      </c>
      <c r="L55" s="84" t="str">
        <f>IF(A55&lt;&gt;"",INDEX(FP!H:H,Doklady!B$2+(ROW()-52)),"")</f>
        <v>B</v>
      </c>
      <c r="M55" s="84" t="str">
        <f t="shared" si="3"/>
        <v>026 03B</v>
      </c>
    </row>
    <row r="56" spans="1:20" ht="12" hidden="1" x14ac:dyDescent="0.15">
      <c r="A56" s="75" t="str">
        <f>Doklady!D4</f>
        <v>l</v>
      </c>
      <c r="B56" s="119" t="str">
        <f>Doklady!H4</f>
        <v>športové pohybové tábory pre mládež</v>
      </c>
      <c r="C56" s="73">
        <f>IF(A56&lt;&gt;"",INDEX(FP!D:D,Doklady!B$2+(ROW()-53)),"")</f>
        <v>4800</v>
      </c>
      <c r="D56" s="73">
        <f>IF(A56&lt;&gt;"",Doklady!I4-Doklady!J4,"")</f>
        <v>912.91</v>
      </c>
      <c r="E56" s="73">
        <f>IF(A56&lt;&gt;"",MIN(D56,C56)*Doklady!C4/(1-Doklady!C4),"")</f>
        <v>0</v>
      </c>
      <c r="F56" s="71">
        <f>IF(A56&lt;&gt;"",Doklady!J4,"")</f>
        <v>0</v>
      </c>
      <c r="G56" s="73">
        <f t="shared" si="0"/>
        <v>912.91</v>
      </c>
      <c r="H56" s="71"/>
      <c r="I56" s="73">
        <f t="shared" si="1"/>
        <v>3887.09</v>
      </c>
      <c r="J56" s="84" t="str">
        <f t="shared" si="2"/>
        <v/>
      </c>
      <c r="K56" s="84" t="str">
        <f>Doklady!F4</f>
        <v>026 01</v>
      </c>
      <c r="L56" s="84" t="str">
        <f>IF(A56&lt;&gt;"",INDEX(FP!H:H,Doklady!B$2+(ROW()-52)),"")</f>
        <v>B</v>
      </c>
      <c r="M56" s="84" t="str">
        <f t="shared" si="3"/>
        <v>026 01B</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96246</v>
      </c>
      <c r="D130" s="228">
        <f t="shared" ref="D130:I130" si="9">SUM(D53:D129)</f>
        <v>57435.53</v>
      </c>
      <c r="E130" s="228">
        <f t="shared" si="9"/>
        <v>0</v>
      </c>
      <c r="F130" s="228">
        <f t="shared" si="9"/>
        <v>0</v>
      </c>
      <c r="G130" s="228">
        <f t="shared" si="9"/>
        <v>57435.53</v>
      </c>
      <c r="H130" s="228">
        <f t="shared" si="9"/>
        <v>0</v>
      </c>
      <c r="I130" s="228">
        <f t="shared" si="9"/>
        <v>38810.47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74"/>
      <c r="E140" s="374"/>
      <c r="F140" s="374"/>
      <c r="G140" s="374"/>
      <c r="H140" s="374"/>
      <c r="I140" s="374"/>
      <c r="J140" s="85"/>
    </row>
    <row r="141" spans="1:26" ht="68.25" customHeight="1" x14ac:dyDescent="0.15">
      <c r="A141" s="9"/>
      <c r="B141" s="281" t="s">
        <v>393</v>
      </c>
      <c r="C141" s="214"/>
      <c r="D141" s="358" t="s">
        <v>394</v>
      </c>
      <c r="E141" s="358"/>
      <c r="F141" s="358"/>
      <c r="G141" s="358"/>
      <c r="H141" s="358"/>
      <c r="I141" s="358"/>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0" priority="43" stopIfTrue="1" operator="lessThanOrEqual">
      <formula>0</formula>
    </cfRule>
    <cfRule type="cellIs" dxfId="99" priority="44" stopIfTrue="1" operator="greaterThan">
      <formula>0</formula>
    </cfRule>
  </conditionalFormatting>
  <conditionalFormatting sqref="D53:D129">
    <cfRule type="expression" dxfId="98" priority="31" stopIfTrue="1">
      <formula>$C53=$D53</formula>
    </cfRule>
    <cfRule type="expression" dxfId="97" priority="33" stopIfTrue="1">
      <formula>$C53&lt;&gt;$D53</formula>
    </cfRule>
  </conditionalFormatting>
  <conditionalFormatting sqref="E9:F9">
    <cfRule type="expression" dxfId="96" priority="38" stopIfTrue="1">
      <formula>SUM($E$10:$F$14)&gt;0</formula>
    </cfRule>
  </conditionalFormatting>
  <conditionalFormatting sqref="G53:G129">
    <cfRule type="expression" dxfId="95" priority="13" stopIfTrue="1">
      <formula>$C53=$G53</formula>
    </cfRule>
    <cfRule type="expression" dxfId="94" priority="14" stopIfTrue="1">
      <formula>$C53&lt;&gt;$G53</formula>
    </cfRule>
  </conditionalFormatting>
  <conditionalFormatting sqref="I42">
    <cfRule type="cellIs" dxfId="93" priority="1" stopIfTrue="1" operator="greaterThan">
      <formula>0</formula>
    </cfRule>
  </conditionalFormatting>
  <conditionalFormatting sqref="I47">
    <cfRule type="cellIs" dxfId="92" priority="15" stopIfTrue="1" operator="greaterThan">
      <formula>0</formula>
    </cfRule>
  </conditionalFormatting>
  <conditionalFormatting sqref="I53:I129">
    <cfRule type="cellIs" dxfId="91" priority="40" stopIfTrue="1" operator="equal">
      <formula>0</formula>
    </cfRule>
    <cfRule type="cellIs" dxfId="9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86" zoomScaleNormal="100" workbookViewId="0">
      <selection activeCell="E224" sqref="E224"/>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6" si="0">IF(ROW()&lt;=B$3,SUMIF(A$107:A$10042,A1,I$107:I$10042),"")</f>
        <v>22056.169999999995</v>
      </c>
      <c r="J1" s="236">
        <f t="shared" ref="J1:J32" si="1">IF(ROW()&lt;=B$3,SUMIFS(I$103:I$50042,A$103:A$50042,K1,J$103:J$50042,L1),"")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5109.2199999999993</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29357.23</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912.91</v>
      </c>
      <c r="J4" s="236">
        <f t="shared" si="1"/>
        <v>0</v>
      </c>
      <c r="K4" s="110" t="str">
        <f t="shared" si="2"/>
        <v>l - športové pohybové tábory pre mládež</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75" t="s">
        <v>329</v>
      </c>
      <c r="B100" s="375"/>
      <c r="C100" s="375"/>
      <c r="D100" s="375"/>
      <c r="E100" s="375"/>
      <c r="F100" s="375"/>
      <c r="G100" s="375"/>
      <c r="H100" s="375"/>
      <c r="I100" s="377" t="s">
        <v>2992</v>
      </c>
      <c r="J100" s="377"/>
      <c r="K100" s="89"/>
    </row>
    <row r="101" spans="1:25" ht="16" x14ac:dyDescent="0.2">
      <c r="A101" s="375"/>
      <c r="B101" s="375"/>
      <c r="C101" s="375"/>
      <c r="D101" s="375"/>
      <c r="E101" s="375"/>
      <c r="F101" s="375"/>
      <c r="G101" s="375"/>
      <c r="H101" s="375"/>
      <c r="I101" s="376">
        <v>45961</v>
      </c>
      <c r="J101" s="376"/>
    </row>
    <row r="102" spans="1:25" ht="14" x14ac:dyDescent="0.15">
      <c r="A102" s="249" t="s">
        <v>399</v>
      </c>
      <c r="B102" s="250">
        <v>94</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8" t="s">
        <v>408</v>
      </c>
      <c r="B105" s="379"/>
      <c r="C105" s="379"/>
      <c r="D105" s="379"/>
      <c r="E105" s="379"/>
      <c r="F105" s="379"/>
      <c r="G105" s="379"/>
      <c r="H105" s="379"/>
      <c r="I105" s="379"/>
      <c r="J105" s="380"/>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3001</v>
      </c>
      <c r="B107" s="14" t="s">
        <v>3002</v>
      </c>
      <c r="C107" s="14" t="s">
        <v>3003</v>
      </c>
      <c r="D107" s="16">
        <v>45677</v>
      </c>
      <c r="E107" s="16">
        <v>45730</v>
      </c>
      <c r="F107" s="14" t="s">
        <v>3004</v>
      </c>
      <c r="G107" s="14" t="s">
        <v>3005</v>
      </c>
      <c r="H107" s="14" t="s">
        <v>3006</v>
      </c>
      <c r="I107" s="15">
        <v>150</v>
      </c>
      <c r="J107" s="77"/>
      <c r="K107" s="92"/>
    </row>
    <row r="108" spans="1:25" ht="24" x14ac:dyDescent="0.15">
      <c r="A108" s="14" t="s">
        <v>3001</v>
      </c>
      <c r="B108" s="14" t="s">
        <v>3007</v>
      </c>
      <c r="C108" s="14" t="s">
        <v>3007</v>
      </c>
      <c r="D108" s="16">
        <v>45680</v>
      </c>
      <c r="E108" s="16">
        <v>45730</v>
      </c>
      <c r="F108" s="14" t="s">
        <v>3008</v>
      </c>
      <c r="G108" s="14"/>
      <c r="H108" s="14" t="s">
        <v>3009</v>
      </c>
      <c r="I108" s="15">
        <v>213.68</v>
      </c>
      <c r="J108" s="77"/>
      <c r="K108" s="92"/>
    </row>
    <row r="109" spans="1:25" ht="24" x14ac:dyDescent="0.15">
      <c r="A109" s="14" t="s">
        <v>3001</v>
      </c>
      <c r="B109" s="14" t="s">
        <v>3010</v>
      </c>
      <c r="C109" s="14" t="s">
        <v>3011</v>
      </c>
      <c r="D109" s="16">
        <v>45709</v>
      </c>
      <c r="E109" s="16">
        <v>45730</v>
      </c>
      <c r="F109" s="14" t="s">
        <v>3012</v>
      </c>
      <c r="G109" s="14" t="s">
        <v>3005</v>
      </c>
      <c r="H109" s="14" t="s">
        <v>3006</v>
      </c>
      <c r="I109" s="15">
        <v>250</v>
      </c>
      <c r="J109" s="77"/>
      <c r="K109" s="92"/>
    </row>
    <row r="110" spans="1:25" ht="24" x14ac:dyDescent="0.15">
      <c r="A110" s="14" t="s">
        <v>3001</v>
      </c>
      <c r="B110" s="14" t="s">
        <v>3013</v>
      </c>
      <c r="C110" s="14" t="s">
        <v>3014</v>
      </c>
      <c r="D110" s="16">
        <v>45731</v>
      </c>
      <c r="E110" s="16"/>
      <c r="F110" s="14" t="s">
        <v>3015</v>
      </c>
      <c r="G110" s="14" t="s">
        <v>3016</v>
      </c>
      <c r="H110" s="14" t="s">
        <v>3017</v>
      </c>
      <c r="I110" s="15">
        <v>120</v>
      </c>
      <c r="J110" s="77"/>
      <c r="K110" s="92"/>
    </row>
    <row r="111" spans="1:25" ht="24" x14ac:dyDescent="0.15">
      <c r="A111" s="14" t="s">
        <v>3001</v>
      </c>
      <c r="B111" s="14" t="s">
        <v>3018</v>
      </c>
      <c r="C111" s="14" t="s">
        <v>3019</v>
      </c>
      <c r="D111" s="16">
        <v>45731</v>
      </c>
      <c r="E111" s="16"/>
      <c r="F111" s="14" t="s">
        <v>3020</v>
      </c>
      <c r="G111" s="14" t="s">
        <v>3021</v>
      </c>
      <c r="H111" s="14" t="s">
        <v>3009</v>
      </c>
      <c r="I111" s="15">
        <v>31.44</v>
      </c>
      <c r="J111" s="77"/>
      <c r="K111" s="92"/>
    </row>
    <row r="112" spans="1:25" ht="72" x14ac:dyDescent="0.15">
      <c r="A112" s="14" t="s">
        <v>3001</v>
      </c>
      <c r="B112" s="14" t="s">
        <v>3022</v>
      </c>
      <c r="C112" s="14" t="s">
        <v>3022</v>
      </c>
      <c r="D112" s="16">
        <v>45731</v>
      </c>
      <c r="E112" s="16"/>
      <c r="F112" s="14" t="s">
        <v>3023</v>
      </c>
      <c r="G112" s="14"/>
      <c r="H112" s="14" t="s">
        <v>3009</v>
      </c>
      <c r="I112" s="15">
        <v>76</v>
      </c>
      <c r="J112" s="77"/>
      <c r="K112" s="92"/>
    </row>
    <row r="113" spans="1:11" ht="24" x14ac:dyDescent="0.15">
      <c r="A113" s="14" t="s">
        <v>3001</v>
      </c>
      <c r="B113" s="14" t="s">
        <v>3024</v>
      </c>
      <c r="C113" s="14" t="s">
        <v>3025</v>
      </c>
      <c r="D113" s="16">
        <v>45730</v>
      </c>
      <c r="E113" s="16">
        <v>45730</v>
      </c>
      <c r="F113" s="14" t="s">
        <v>3026</v>
      </c>
      <c r="G113" s="14" t="s">
        <v>3021</v>
      </c>
      <c r="H113" s="14" t="s">
        <v>3009</v>
      </c>
      <c r="I113" s="15">
        <v>16</v>
      </c>
      <c r="J113" s="77"/>
      <c r="K113" s="92"/>
    </row>
    <row r="114" spans="1:11" ht="24" x14ac:dyDescent="0.15">
      <c r="A114" s="14" t="s">
        <v>3001</v>
      </c>
      <c r="B114" s="14" t="s">
        <v>3027</v>
      </c>
      <c r="C114" s="14" t="s">
        <v>3028</v>
      </c>
      <c r="D114" s="16">
        <v>45736</v>
      </c>
      <c r="E114" s="16"/>
      <c r="F114" s="14" t="s">
        <v>3029</v>
      </c>
      <c r="G114" s="14" t="s">
        <v>3030</v>
      </c>
      <c r="H114" s="14" t="s">
        <v>3031</v>
      </c>
      <c r="I114" s="15">
        <v>120</v>
      </c>
      <c r="J114" s="77"/>
      <c r="K114" s="92"/>
    </row>
    <row r="115" spans="1:11" ht="24" x14ac:dyDescent="0.15">
      <c r="A115" s="14" t="s">
        <v>3001</v>
      </c>
      <c r="B115" s="14" t="s">
        <v>3032</v>
      </c>
      <c r="C115" s="14" t="s">
        <v>3033</v>
      </c>
      <c r="D115" s="16">
        <v>45729</v>
      </c>
      <c r="E115" s="16">
        <v>45741</v>
      </c>
      <c r="F115" s="14" t="s">
        <v>3034</v>
      </c>
      <c r="G115" s="14"/>
      <c r="H115" s="14" t="s">
        <v>3035</v>
      </c>
      <c r="I115" s="15">
        <v>500</v>
      </c>
      <c r="J115" s="77"/>
      <c r="K115" s="92"/>
    </row>
    <row r="116" spans="1:11" ht="72" x14ac:dyDescent="0.15">
      <c r="A116" s="14" t="s">
        <v>3001</v>
      </c>
      <c r="B116" s="14" t="s">
        <v>3036</v>
      </c>
      <c r="C116" s="14" t="s">
        <v>3037</v>
      </c>
      <c r="D116" s="16">
        <v>45771</v>
      </c>
      <c r="E116" s="16">
        <v>45750</v>
      </c>
      <c r="F116" s="14" t="s">
        <v>3038</v>
      </c>
      <c r="G116" s="14" t="s">
        <v>3039</v>
      </c>
      <c r="H116" s="14" t="s">
        <v>3040</v>
      </c>
      <c r="I116" s="15">
        <v>400</v>
      </c>
      <c r="J116" s="77"/>
      <c r="K116" s="92"/>
    </row>
    <row r="117" spans="1:11" ht="72" x14ac:dyDescent="0.15">
      <c r="A117" s="14" t="s">
        <v>3041</v>
      </c>
      <c r="B117" s="14" t="s">
        <v>3042</v>
      </c>
      <c r="C117" s="14" t="s">
        <v>3043</v>
      </c>
      <c r="D117" s="16">
        <v>45777</v>
      </c>
      <c r="E117" s="16">
        <v>45750</v>
      </c>
      <c r="F117" s="14" t="s">
        <v>3044</v>
      </c>
      <c r="G117" s="14" t="s">
        <v>3039</v>
      </c>
      <c r="H117" s="14" t="s">
        <v>3040</v>
      </c>
      <c r="I117" s="15">
        <v>681</v>
      </c>
      <c r="J117" s="77"/>
      <c r="K117" s="92"/>
    </row>
    <row r="118" spans="1:11" ht="24" x14ac:dyDescent="0.15">
      <c r="A118" s="14" t="s">
        <v>3001</v>
      </c>
      <c r="B118" s="14" t="s">
        <v>3045</v>
      </c>
      <c r="C118" s="14" t="s">
        <v>3046</v>
      </c>
      <c r="D118" s="16">
        <v>45770</v>
      </c>
      <c r="E118" s="16"/>
      <c r="F118" s="14" t="s">
        <v>3047</v>
      </c>
      <c r="G118" s="14" t="s">
        <v>3048</v>
      </c>
      <c r="H118" s="14" t="s">
        <v>3049</v>
      </c>
      <c r="I118" s="15">
        <v>75</v>
      </c>
      <c r="J118" s="77"/>
      <c r="K118" s="92"/>
    </row>
    <row r="119" spans="1:11" ht="24" x14ac:dyDescent="0.15">
      <c r="A119" s="14" t="s">
        <v>3001</v>
      </c>
      <c r="B119" s="14" t="s">
        <v>3050</v>
      </c>
      <c r="C119" s="14" t="s">
        <v>3051</v>
      </c>
      <c r="D119" s="16">
        <v>45781</v>
      </c>
      <c r="E119" s="16"/>
      <c r="F119" s="14" t="s">
        <v>3052</v>
      </c>
      <c r="G119" s="14" t="s">
        <v>3053</v>
      </c>
      <c r="H119" s="14" t="s">
        <v>3054</v>
      </c>
      <c r="I119" s="15">
        <v>275</v>
      </c>
      <c r="J119" s="77"/>
      <c r="K119" s="92"/>
    </row>
    <row r="120" spans="1:11" ht="24" x14ac:dyDescent="0.15">
      <c r="A120" s="14" t="s">
        <v>3001</v>
      </c>
      <c r="B120" s="14" t="s">
        <v>3055</v>
      </c>
      <c r="C120" s="14" t="s">
        <v>3056</v>
      </c>
      <c r="D120" s="16">
        <v>45797</v>
      </c>
      <c r="E120" s="16"/>
      <c r="F120" s="14" t="s">
        <v>3057</v>
      </c>
      <c r="G120" s="14" t="s">
        <v>3058</v>
      </c>
      <c r="H120" s="14" t="s">
        <v>3059</v>
      </c>
      <c r="I120" s="15">
        <v>100</v>
      </c>
      <c r="J120" s="77"/>
      <c r="K120" s="92"/>
    </row>
    <row r="121" spans="1:11" ht="24" x14ac:dyDescent="0.15">
      <c r="A121" s="14" t="s">
        <v>3001</v>
      </c>
      <c r="B121" s="14" t="s">
        <v>3060</v>
      </c>
      <c r="C121" s="14" t="s">
        <v>3061</v>
      </c>
      <c r="D121" s="16">
        <v>45818</v>
      </c>
      <c r="E121" s="16"/>
      <c r="F121" s="14" t="s">
        <v>3062</v>
      </c>
      <c r="G121" s="14" t="s">
        <v>3063</v>
      </c>
      <c r="H121" s="14" t="s">
        <v>3064</v>
      </c>
      <c r="I121" s="15">
        <v>139.1</v>
      </c>
      <c r="J121" s="77"/>
      <c r="K121" s="92"/>
    </row>
    <row r="122" spans="1:11" ht="24" x14ac:dyDescent="0.15">
      <c r="A122" s="14" t="s">
        <v>3001</v>
      </c>
      <c r="B122" s="14" t="s">
        <v>3065</v>
      </c>
      <c r="C122" s="14" t="s">
        <v>3019</v>
      </c>
      <c r="D122" s="16">
        <v>45820</v>
      </c>
      <c r="E122" s="16"/>
      <c r="F122" s="14" t="s">
        <v>3066</v>
      </c>
      <c r="G122" s="14" t="s">
        <v>3067</v>
      </c>
      <c r="H122" s="14" t="s">
        <v>3009</v>
      </c>
      <c r="I122" s="15">
        <v>64</v>
      </c>
      <c r="J122" s="77"/>
      <c r="K122" s="92"/>
    </row>
    <row r="123" spans="1:11" ht="24" x14ac:dyDescent="0.15">
      <c r="A123" s="14" t="s">
        <v>3001</v>
      </c>
      <c r="B123" s="14" t="s">
        <v>3068</v>
      </c>
      <c r="C123" s="14" t="s">
        <v>3069</v>
      </c>
      <c r="D123" s="16">
        <v>45821</v>
      </c>
      <c r="E123" s="16"/>
      <c r="F123" s="14" t="s">
        <v>3070</v>
      </c>
      <c r="G123" s="14" t="s">
        <v>3016</v>
      </c>
      <c r="H123" s="14" t="s">
        <v>3017</v>
      </c>
      <c r="I123" s="15">
        <v>275</v>
      </c>
      <c r="J123" s="77"/>
      <c r="K123" s="92"/>
    </row>
    <row r="124" spans="1:11" ht="24" x14ac:dyDescent="0.15">
      <c r="A124" s="14" t="s">
        <v>3041</v>
      </c>
      <c r="B124" s="14" t="s">
        <v>3071</v>
      </c>
      <c r="C124" s="14" t="s">
        <v>3072</v>
      </c>
      <c r="D124" s="16">
        <v>45840</v>
      </c>
      <c r="E124" s="16"/>
      <c r="F124" s="14" t="s">
        <v>3073</v>
      </c>
      <c r="G124" s="14" t="s">
        <v>3067</v>
      </c>
      <c r="H124" s="14" t="s">
        <v>3009</v>
      </c>
      <c r="I124" s="15">
        <v>300</v>
      </c>
      <c r="J124" s="77"/>
      <c r="K124" s="92"/>
    </row>
    <row r="125" spans="1:11" ht="24" x14ac:dyDescent="0.15">
      <c r="A125" s="14" t="s">
        <v>3041</v>
      </c>
      <c r="B125" s="14" t="s">
        <v>3074</v>
      </c>
      <c r="C125" s="14" t="s">
        <v>3075</v>
      </c>
      <c r="D125" s="16">
        <v>45840</v>
      </c>
      <c r="E125" s="16"/>
      <c r="F125" s="14" t="s">
        <v>3076</v>
      </c>
      <c r="G125" s="14" t="s">
        <v>2044</v>
      </c>
      <c r="H125" s="14" t="s">
        <v>2045</v>
      </c>
      <c r="I125" s="15">
        <v>560</v>
      </c>
      <c r="J125" s="77"/>
      <c r="K125" s="92"/>
    </row>
    <row r="126" spans="1:11" ht="13" x14ac:dyDescent="0.15">
      <c r="A126" s="14" t="s">
        <v>3077</v>
      </c>
      <c r="B126" s="14" t="s">
        <v>3078</v>
      </c>
      <c r="C126" s="14" t="s">
        <v>3079</v>
      </c>
      <c r="D126" s="16">
        <v>45841</v>
      </c>
      <c r="E126" s="16"/>
      <c r="F126" s="14" t="s">
        <v>3080</v>
      </c>
      <c r="G126" s="14" t="s">
        <v>3081</v>
      </c>
      <c r="H126" s="14" t="s">
        <v>3082</v>
      </c>
      <c r="I126" s="15">
        <v>400</v>
      </c>
      <c r="J126" s="77">
        <v>4</v>
      </c>
      <c r="K126" s="92"/>
    </row>
    <row r="127" spans="1:11" ht="13" x14ac:dyDescent="0.15">
      <c r="A127" s="14" t="s">
        <v>3077</v>
      </c>
      <c r="B127" s="14" t="s">
        <v>3083</v>
      </c>
      <c r="C127" s="14" t="s">
        <v>3084</v>
      </c>
      <c r="D127" s="16">
        <v>45841</v>
      </c>
      <c r="E127" s="16"/>
      <c r="F127" s="14" t="s">
        <v>3085</v>
      </c>
      <c r="G127" s="14" t="s">
        <v>3086</v>
      </c>
      <c r="H127" s="14" t="s">
        <v>3087</v>
      </c>
      <c r="I127" s="15">
        <v>730</v>
      </c>
      <c r="J127" s="77">
        <v>4</v>
      </c>
      <c r="K127" s="92"/>
    </row>
    <row r="128" spans="1:11" ht="36" x14ac:dyDescent="0.15">
      <c r="A128" s="14" t="s">
        <v>3041</v>
      </c>
      <c r="B128" s="14" t="s">
        <v>3088</v>
      </c>
      <c r="C128" s="14" t="s">
        <v>3089</v>
      </c>
      <c r="D128" s="16">
        <v>45841</v>
      </c>
      <c r="E128" s="16"/>
      <c r="F128" s="14" t="s">
        <v>3090</v>
      </c>
      <c r="G128" s="14" t="s">
        <v>2044</v>
      </c>
      <c r="H128" s="14" t="s">
        <v>2045</v>
      </c>
      <c r="I128" s="15">
        <v>185.25</v>
      </c>
      <c r="J128" s="77"/>
      <c r="K128" s="92"/>
    </row>
    <row r="129" spans="1:11" ht="13" x14ac:dyDescent="0.15">
      <c r="A129" s="14" t="s">
        <v>3077</v>
      </c>
      <c r="B129" s="14" t="s">
        <v>3091</v>
      </c>
      <c r="C129" s="14" t="s">
        <v>3092</v>
      </c>
      <c r="D129" s="16">
        <v>45828</v>
      </c>
      <c r="E129" s="16"/>
      <c r="F129" s="14" t="s">
        <v>3093</v>
      </c>
      <c r="G129" s="14" t="s">
        <v>3094</v>
      </c>
      <c r="H129" s="14" t="s">
        <v>3095</v>
      </c>
      <c r="I129" s="15">
        <v>81.599999999999994</v>
      </c>
      <c r="J129" s="77">
        <v>4</v>
      </c>
      <c r="K129" s="92"/>
    </row>
    <row r="130" spans="1:11" ht="13" x14ac:dyDescent="0.15">
      <c r="A130" s="14" t="s">
        <v>3077</v>
      </c>
      <c r="B130" s="14" t="s">
        <v>3096</v>
      </c>
      <c r="C130" s="14" t="s">
        <v>3096</v>
      </c>
      <c r="D130" s="16">
        <v>45841</v>
      </c>
      <c r="E130" s="16"/>
      <c r="F130" s="14" t="s">
        <v>3097</v>
      </c>
      <c r="G130" s="14"/>
      <c r="H130" s="14" t="s">
        <v>3098</v>
      </c>
      <c r="I130" s="15">
        <f>136.5-89.16</f>
        <v>47.34</v>
      </c>
      <c r="J130" s="77">
        <v>5</v>
      </c>
      <c r="K130" s="92"/>
    </row>
    <row r="131" spans="1:11" ht="13" x14ac:dyDescent="0.15">
      <c r="A131" s="14" t="s">
        <v>3077</v>
      </c>
      <c r="B131" s="14" t="s">
        <v>3099</v>
      </c>
      <c r="C131" s="14" t="s">
        <v>3084</v>
      </c>
      <c r="D131" s="16">
        <v>45842</v>
      </c>
      <c r="E131" s="16"/>
      <c r="F131" s="14" t="s">
        <v>3100</v>
      </c>
      <c r="G131" s="14" t="s">
        <v>3030</v>
      </c>
      <c r="H131" s="14" t="s">
        <v>3031</v>
      </c>
      <c r="I131" s="15">
        <v>273.02999999999997</v>
      </c>
      <c r="J131" s="77">
        <v>2</v>
      </c>
      <c r="K131" s="92"/>
    </row>
    <row r="132" spans="1:11" ht="13" x14ac:dyDescent="0.15">
      <c r="A132" s="14" t="s">
        <v>3041</v>
      </c>
      <c r="B132" s="14"/>
      <c r="C132" s="14"/>
      <c r="D132" s="16">
        <v>45852</v>
      </c>
      <c r="E132" s="16">
        <v>45853</v>
      </c>
      <c r="F132" s="14" t="s">
        <v>3101</v>
      </c>
      <c r="G132" s="14"/>
      <c r="H132" s="14"/>
      <c r="I132" s="15">
        <v>191.8</v>
      </c>
      <c r="J132" s="77"/>
      <c r="K132" s="92"/>
    </row>
    <row r="133" spans="1:11" ht="24" x14ac:dyDescent="0.15">
      <c r="A133" s="14" t="s">
        <v>3041</v>
      </c>
      <c r="B133" s="14"/>
      <c r="C133" s="14"/>
      <c r="D133" s="16">
        <v>45852</v>
      </c>
      <c r="E133" s="16">
        <v>45853</v>
      </c>
      <c r="F133" s="14" t="s">
        <v>3102</v>
      </c>
      <c r="G133" s="14"/>
      <c r="H133" s="14"/>
      <c r="I133" s="15">
        <v>191.8</v>
      </c>
      <c r="J133" s="77"/>
      <c r="K133" s="92"/>
    </row>
    <row r="134" spans="1:11" ht="36" x14ac:dyDescent="0.15">
      <c r="A134" s="14" t="s">
        <v>3041</v>
      </c>
      <c r="B134" s="14" t="s">
        <v>3103</v>
      </c>
      <c r="C134" s="14" t="s">
        <v>3104</v>
      </c>
      <c r="D134" s="16">
        <v>45853</v>
      </c>
      <c r="E134" s="16">
        <v>45853</v>
      </c>
      <c r="F134" s="14" t="s">
        <v>3105</v>
      </c>
      <c r="G134" s="14" t="s">
        <v>3106</v>
      </c>
      <c r="H134" s="14" t="s">
        <v>3107</v>
      </c>
      <c r="I134" s="15">
        <v>5329.62</v>
      </c>
      <c r="J134" s="77"/>
      <c r="K134" s="92"/>
    </row>
    <row r="135" spans="1:11" ht="13" x14ac:dyDescent="0.15">
      <c r="A135" s="14" t="s">
        <v>3077</v>
      </c>
      <c r="B135" s="14" t="s">
        <v>3108</v>
      </c>
      <c r="C135" s="14" t="s">
        <v>3109</v>
      </c>
      <c r="D135" s="16">
        <v>45726</v>
      </c>
      <c r="E135" s="16">
        <v>45868</v>
      </c>
      <c r="F135" s="14" t="s">
        <v>3110</v>
      </c>
      <c r="G135" s="14"/>
      <c r="H135" s="14" t="s">
        <v>3111</v>
      </c>
      <c r="I135" s="15">
        <v>152.09</v>
      </c>
      <c r="J135" s="77">
        <v>3</v>
      </c>
      <c r="K135" s="92"/>
    </row>
    <row r="136" spans="1:11" ht="72" x14ac:dyDescent="0.15">
      <c r="A136" s="14" t="s">
        <v>3077</v>
      </c>
      <c r="B136" s="14" t="s">
        <v>3112</v>
      </c>
      <c r="C136" s="14" t="s">
        <v>3113</v>
      </c>
      <c r="D136" s="16">
        <v>45806</v>
      </c>
      <c r="E136" s="16">
        <v>45868</v>
      </c>
      <c r="F136" s="14" t="s">
        <v>3114</v>
      </c>
      <c r="G136" s="14" t="s">
        <v>3115</v>
      </c>
      <c r="H136" s="14" t="s">
        <v>3116</v>
      </c>
      <c r="I136" s="15">
        <v>47.9</v>
      </c>
      <c r="J136" s="77">
        <v>5</v>
      </c>
      <c r="K136" s="92"/>
    </row>
    <row r="137" spans="1:11" ht="72" x14ac:dyDescent="0.15">
      <c r="A137" s="14" t="s">
        <v>3077</v>
      </c>
      <c r="B137" s="14" t="s">
        <v>3117</v>
      </c>
      <c r="C137" s="14" t="s">
        <v>3113</v>
      </c>
      <c r="D137" s="16">
        <v>45806</v>
      </c>
      <c r="E137" s="16">
        <v>45868</v>
      </c>
      <c r="F137" s="14" t="s">
        <v>3118</v>
      </c>
      <c r="G137" s="14" t="s">
        <v>3115</v>
      </c>
      <c r="H137" s="14" t="s">
        <v>3116</v>
      </c>
      <c r="I137" s="15">
        <v>48.9</v>
      </c>
      <c r="J137" s="77">
        <v>5</v>
      </c>
      <c r="K137" s="92"/>
    </row>
    <row r="138" spans="1:11" ht="60" x14ac:dyDescent="0.15">
      <c r="A138" s="14" t="s">
        <v>3077</v>
      </c>
      <c r="B138" s="14" t="s">
        <v>3119</v>
      </c>
      <c r="C138" s="14" t="s">
        <v>3119</v>
      </c>
      <c r="D138" s="16">
        <v>45788</v>
      </c>
      <c r="E138" s="16">
        <v>45868</v>
      </c>
      <c r="F138" s="14" t="s">
        <v>3120</v>
      </c>
      <c r="G138" s="14"/>
      <c r="H138" s="14" t="s">
        <v>3121</v>
      </c>
      <c r="I138" s="15">
        <v>148.80000000000001</v>
      </c>
      <c r="J138" s="77">
        <v>3</v>
      </c>
      <c r="K138" s="92"/>
    </row>
    <row r="139" spans="1:11" ht="13" x14ac:dyDescent="0.15">
      <c r="A139" s="14" t="s">
        <v>3077</v>
      </c>
      <c r="B139" s="14" t="s">
        <v>3122</v>
      </c>
      <c r="C139" s="14" t="s">
        <v>3122</v>
      </c>
      <c r="D139" s="16">
        <v>45868</v>
      </c>
      <c r="E139" s="16">
        <v>45868</v>
      </c>
      <c r="F139" s="14" t="s">
        <v>3123</v>
      </c>
      <c r="G139" s="14"/>
      <c r="H139" s="14" t="s">
        <v>3124</v>
      </c>
      <c r="I139" s="15">
        <v>63.13</v>
      </c>
      <c r="J139" s="77">
        <v>1</v>
      </c>
      <c r="K139" s="92"/>
    </row>
    <row r="140" spans="1:11" ht="13" x14ac:dyDescent="0.15">
      <c r="A140" s="14" t="s">
        <v>3077</v>
      </c>
      <c r="B140" s="14" t="s">
        <v>3125</v>
      </c>
      <c r="C140" s="14" t="s">
        <v>3125</v>
      </c>
      <c r="D140" s="16">
        <v>45868</v>
      </c>
      <c r="E140" s="16">
        <v>45868</v>
      </c>
      <c r="F140" s="14" t="s">
        <v>3126</v>
      </c>
      <c r="G140" s="14"/>
      <c r="H140" s="14" t="s">
        <v>3124</v>
      </c>
      <c r="I140" s="15">
        <v>31.75</v>
      </c>
      <c r="J140" s="77">
        <v>2</v>
      </c>
      <c r="K140" s="92"/>
    </row>
    <row r="141" spans="1:11" ht="24" x14ac:dyDescent="0.15">
      <c r="A141" s="14" t="s">
        <v>3041</v>
      </c>
      <c r="B141" s="14" t="s">
        <v>3127</v>
      </c>
      <c r="C141" s="14" t="s">
        <v>3128</v>
      </c>
      <c r="D141" s="16">
        <v>45869</v>
      </c>
      <c r="E141" s="16"/>
      <c r="F141" s="14" t="s">
        <v>3129</v>
      </c>
      <c r="G141" s="14" t="s">
        <v>2044</v>
      </c>
      <c r="H141" s="14" t="s">
        <v>2045</v>
      </c>
      <c r="I141" s="15">
        <v>560</v>
      </c>
      <c r="J141" s="77"/>
      <c r="K141" s="92"/>
    </row>
    <row r="142" spans="1:11" ht="24" x14ac:dyDescent="0.15">
      <c r="A142" s="14" t="s">
        <v>3041</v>
      </c>
      <c r="B142" s="14" t="s">
        <v>3130</v>
      </c>
      <c r="C142" s="14" t="s">
        <v>3131</v>
      </c>
      <c r="D142" s="16">
        <v>45869</v>
      </c>
      <c r="E142" s="16"/>
      <c r="F142" s="14" t="s">
        <v>3132</v>
      </c>
      <c r="G142" s="14" t="s">
        <v>3067</v>
      </c>
      <c r="H142" s="14" t="s">
        <v>3009</v>
      </c>
      <c r="I142" s="15">
        <v>300</v>
      </c>
      <c r="J142" s="77"/>
      <c r="K142" s="92"/>
    </row>
    <row r="143" spans="1:11" ht="13" x14ac:dyDescent="0.15">
      <c r="A143" s="14" t="s">
        <v>3077</v>
      </c>
      <c r="B143" s="14" t="s">
        <v>3133</v>
      </c>
      <c r="C143" s="14" t="s">
        <v>3134</v>
      </c>
      <c r="D143" s="16">
        <v>45871</v>
      </c>
      <c r="E143" s="16"/>
      <c r="F143" s="14" t="s">
        <v>3135</v>
      </c>
      <c r="G143" s="14" t="s">
        <v>3086</v>
      </c>
      <c r="H143" s="14" t="s">
        <v>3087</v>
      </c>
      <c r="I143" s="15">
        <v>730</v>
      </c>
      <c r="J143" s="77">
        <v>4</v>
      </c>
      <c r="K143" s="92"/>
    </row>
    <row r="144" spans="1:11" ht="13" x14ac:dyDescent="0.15">
      <c r="A144" s="14" t="s">
        <v>3077</v>
      </c>
      <c r="B144" s="14" t="s">
        <v>3136</v>
      </c>
      <c r="C144" s="14" t="s">
        <v>3136</v>
      </c>
      <c r="D144" s="16">
        <v>45880</v>
      </c>
      <c r="E144" s="16"/>
      <c r="F144" s="14" t="s">
        <v>3137</v>
      </c>
      <c r="G144" s="14"/>
      <c r="H144" s="14" t="s">
        <v>3098</v>
      </c>
      <c r="I144" s="15">
        <v>478.5</v>
      </c>
      <c r="J144" s="77">
        <v>5</v>
      </c>
      <c r="K144" s="92"/>
    </row>
    <row r="145" spans="1:11" ht="72" x14ac:dyDescent="0.15">
      <c r="A145" s="14" t="s">
        <v>3077</v>
      </c>
      <c r="B145" s="14" t="s">
        <v>3138</v>
      </c>
      <c r="C145" s="14" t="s">
        <v>3138</v>
      </c>
      <c r="D145" s="16">
        <v>45868</v>
      </c>
      <c r="E145" s="16">
        <v>45897</v>
      </c>
      <c r="F145" s="14" t="s">
        <v>3139</v>
      </c>
      <c r="G145" s="14"/>
      <c r="H145" s="14" t="s">
        <v>3140</v>
      </c>
      <c r="I145" s="15">
        <f>390.6+112+10.8+37</f>
        <v>550.4</v>
      </c>
      <c r="J145" s="77">
        <v>3</v>
      </c>
      <c r="K145" s="92"/>
    </row>
    <row r="146" spans="1:11" ht="24" x14ac:dyDescent="0.15">
      <c r="A146" s="14" t="s">
        <v>3077</v>
      </c>
      <c r="B146" s="14" t="s">
        <v>3141</v>
      </c>
      <c r="C146" s="14" t="s">
        <v>3142</v>
      </c>
      <c r="D146" s="16">
        <v>45868</v>
      </c>
      <c r="E146" s="16">
        <v>45897</v>
      </c>
      <c r="F146" s="14" t="s">
        <v>3143</v>
      </c>
      <c r="G146" s="14" t="s">
        <v>3144</v>
      </c>
      <c r="H146" s="14" t="s">
        <v>3145</v>
      </c>
      <c r="I146" s="15">
        <v>311.08999999999997</v>
      </c>
      <c r="J146" s="77">
        <v>1</v>
      </c>
      <c r="K146" s="326"/>
    </row>
    <row r="147" spans="1:11" ht="24" x14ac:dyDescent="0.15">
      <c r="A147" s="14" t="s">
        <v>3329</v>
      </c>
      <c r="B147" s="14" t="s">
        <v>3141</v>
      </c>
      <c r="C147" s="14" t="s">
        <v>3142</v>
      </c>
      <c r="D147" s="16">
        <v>45868</v>
      </c>
      <c r="E147" s="16">
        <v>45897</v>
      </c>
      <c r="F147" s="14" t="s">
        <v>3143</v>
      </c>
      <c r="G147" s="14" t="s">
        <v>3144</v>
      </c>
      <c r="H147" s="14" t="s">
        <v>3145</v>
      </c>
      <c r="I147" s="15">
        <v>912.91</v>
      </c>
      <c r="J147" s="77"/>
      <c r="K147" s="326"/>
    </row>
    <row r="148" spans="1:11" ht="13" x14ac:dyDescent="0.15">
      <c r="A148" s="14" t="s">
        <v>3077</v>
      </c>
      <c r="B148" s="14" t="s">
        <v>3146</v>
      </c>
      <c r="C148" s="14" t="s">
        <v>3147</v>
      </c>
      <c r="D148" s="16">
        <v>45868</v>
      </c>
      <c r="E148" s="16">
        <v>45897</v>
      </c>
      <c r="F148" s="14" t="s">
        <v>3148</v>
      </c>
      <c r="G148" s="14" t="s">
        <v>3149</v>
      </c>
      <c r="H148" s="14" t="s">
        <v>3150</v>
      </c>
      <c r="I148" s="15">
        <v>27.68</v>
      </c>
      <c r="J148" s="77">
        <v>2</v>
      </c>
      <c r="K148" s="92"/>
    </row>
    <row r="149" spans="1:11" ht="13" x14ac:dyDescent="0.15">
      <c r="A149" s="14" t="s">
        <v>3077</v>
      </c>
      <c r="B149" s="14" t="s">
        <v>3146</v>
      </c>
      <c r="C149" s="14" t="s">
        <v>3147</v>
      </c>
      <c r="D149" s="16">
        <v>45868</v>
      </c>
      <c r="E149" s="16">
        <v>45897</v>
      </c>
      <c r="F149" s="14" t="s">
        <v>3148</v>
      </c>
      <c r="G149" s="14" t="s">
        <v>3149</v>
      </c>
      <c r="H149" s="14" t="s">
        <v>3150</v>
      </c>
      <c r="I149" s="15">
        <v>262.02</v>
      </c>
      <c r="J149" s="77">
        <v>1</v>
      </c>
      <c r="K149" s="326"/>
    </row>
    <row r="150" spans="1:11" ht="24" x14ac:dyDescent="0.15">
      <c r="A150" s="14" t="s">
        <v>3041</v>
      </c>
      <c r="B150" s="14" t="s">
        <v>3151</v>
      </c>
      <c r="C150" s="14" t="s">
        <v>3152</v>
      </c>
      <c r="D150" s="16">
        <v>45901</v>
      </c>
      <c r="E150" s="16"/>
      <c r="F150" s="14" t="s">
        <v>3153</v>
      </c>
      <c r="G150" s="14" t="s">
        <v>2044</v>
      </c>
      <c r="H150" s="14" t="s">
        <v>2045</v>
      </c>
      <c r="I150" s="15">
        <v>480</v>
      </c>
      <c r="J150" s="77"/>
      <c r="K150" s="92"/>
    </row>
    <row r="151" spans="1:11" ht="13" x14ac:dyDescent="0.15">
      <c r="A151" s="14" t="s">
        <v>3041</v>
      </c>
      <c r="B151" s="14" t="s">
        <v>3154</v>
      </c>
      <c r="C151" s="14" t="s">
        <v>3155</v>
      </c>
      <c r="D151" s="16">
        <v>45901</v>
      </c>
      <c r="E151" s="16"/>
      <c r="F151" s="14" t="s">
        <v>3156</v>
      </c>
      <c r="G151" s="14" t="s">
        <v>3021</v>
      </c>
      <c r="H151" s="14" t="s">
        <v>3157</v>
      </c>
      <c r="I151" s="15">
        <v>300</v>
      </c>
      <c r="J151" s="77"/>
      <c r="K151" s="92"/>
    </row>
    <row r="152" spans="1:11" ht="13" x14ac:dyDescent="0.15">
      <c r="A152" s="14" t="s">
        <v>3077</v>
      </c>
      <c r="B152" s="14" t="s">
        <v>3158</v>
      </c>
      <c r="C152" s="14" t="s">
        <v>3158</v>
      </c>
      <c r="D152" s="16">
        <v>45902</v>
      </c>
      <c r="E152" s="16"/>
      <c r="F152" s="14" t="s">
        <v>3159</v>
      </c>
      <c r="G152" s="14"/>
      <c r="H152" s="14" t="s">
        <v>3098</v>
      </c>
      <c r="I152" s="15">
        <v>604.5</v>
      </c>
      <c r="J152" s="77">
        <v>5</v>
      </c>
      <c r="K152" s="92"/>
    </row>
    <row r="153" spans="1:11" ht="72" x14ac:dyDescent="0.15">
      <c r="A153" s="14" t="s">
        <v>3041</v>
      </c>
      <c r="B153" s="14" t="s">
        <v>3160</v>
      </c>
      <c r="C153" s="14" t="s">
        <v>3161</v>
      </c>
      <c r="D153" s="16">
        <v>45904</v>
      </c>
      <c r="E153" s="16"/>
      <c r="F153" s="14" t="s">
        <v>3162</v>
      </c>
      <c r="G153" s="14" t="s">
        <v>3039</v>
      </c>
      <c r="H153" s="14" t="s">
        <v>3040</v>
      </c>
      <c r="I153" s="15">
        <v>419</v>
      </c>
      <c r="J153" s="77"/>
      <c r="K153" s="92"/>
    </row>
    <row r="154" spans="1:11" ht="24" x14ac:dyDescent="0.15">
      <c r="A154" s="14" t="s">
        <v>3001</v>
      </c>
      <c r="B154" s="14" t="s">
        <v>3163</v>
      </c>
      <c r="C154" s="14" t="s">
        <v>3072</v>
      </c>
      <c r="D154" s="16">
        <v>45904</v>
      </c>
      <c r="E154" s="16"/>
      <c r="F154" s="14" t="s">
        <v>3164</v>
      </c>
      <c r="G154" s="14" t="s">
        <v>3165</v>
      </c>
      <c r="H154" s="14" t="s">
        <v>3166</v>
      </c>
      <c r="I154" s="15">
        <v>72</v>
      </c>
      <c r="J154" s="77"/>
      <c r="K154" s="92"/>
    </row>
    <row r="155" spans="1:11" ht="84" x14ac:dyDescent="0.15">
      <c r="A155" s="14" t="s">
        <v>3041</v>
      </c>
      <c r="B155" s="14" t="s">
        <v>3167</v>
      </c>
      <c r="C155" s="14" t="s">
        <v>3167</v>
      </c>
      <c r="D155" s="16">
        <v>45904</v>
      </c>
      <c r="E155" s="16"/>
      <c r="F155" s="14" t="s">
        <v>3168</v>
      </c>
      <c r="G155" s="14"/>
      <c r="H155" s="14" t="s">
        <v>3169</v>
      </c>
      <c r="I155" s="15">
        <v>2123.0300000000002</v>
      </c>
      <c r="J155" s="77"/>
      <c r="K155" s="92"/>
    </row>
    <row r="156" spans="1:11" ht="84" x14ac:dyDescent="0.15">
      <c r="A156" s="14" t="s">
        <v>3041</v>
      </c>
      <c r="B156" s="14" t="s">
        <v>3167</v>
      </c>
      <c r="C156" s="14" t="s">
        <v>3167</v>
      </c>
      <c r="D156" s="16">
        <v>45904</v>
      </c>
      <c r="E156" s="16"/>
      <c r="F156" s="14" t="s">
        <v>3170</v>
      </c>
      <c r="G156" s="14"/>
      <c r="H156" s="14" t="s">
        <v>3157</v>
      </c>
      <c r="I156" s="15">
        <v>393.68</v>
      </c>
      <c r="J156" s="77"/>
      <c r="K156" s="92"/>
    </row>
    <row r="157" spans="1:11" ht="72" x14ac:dyDescent="0.15">
      <c r="A157" s="14" t="s">
        <v>3001</v>
      </c>
      <c r="B157" s="14" t="s">
        <v>3171</v>
      </c>
      <c r="C157" s="14" t="s">
        <v>3172</v>
      </c>
      <c r="D157" s="16">
        <v>45904</v>
      </c>
      <c r="E157" s="16">
        <v>45905</v>
      </c>
      <c r="F157" s="14" t="s">
        <v>3173</v>
      </c>
      <c r="G157" s="14" t="s">
        <v>3039</v>
      </c>
      <c r="H157" s="14" t="s">
        <v>3040</v>
      </c>
      <c r="I157" s="15">
        <v>1225</v>
      </c>
      <c r="J157" s="77"/>
      <c r="K157" s="92"/>
    </row>
    <row r="158" spans="1:11" ht="60" x14ac:dyDescent="0.15">
      <c r="A158" s="14" t="s">
        <v>3041</v>
      </c>
      <c r="B158" s="14" t="s">
        <v>3174</v>
      </c>
      <c r="C158" s="14" t="s">
        <v>3174</v>
      </c>
      <c r="D158" s="16">
        <v>45905</v>
      </c>
      <c r="E158" s="16"/>
      <c r="F158" s="14" t="s">
        <v>3175</v>
      </c>
      <c r="G158" s="14"/>
      <c r="H158" s="14" t="s">
        <v>3169</v>
      </c>
      <c r="I158" s="15">
        <v>102.58</v>
      </c>
      <c r="J158" s="77"/>
      <c r="K158" s="92"/>
    </row>
    <row r="159" spans="1:11" ht="13" x14ac:dyDescent="0.15">
      <c r="A159" s="14" t="s">
        <v>3077</v>
      </c>
      <c r="B159" s="14" t="s">
        <v>3176</v>
      </c>
      <c r="C159" s="14" t="s">
        <v>3084</v>
      </c>
      <c r="D159" s="16">
        <v>45919</v>
      </c>
      <c r="E159" s="16"/>
      <c r="F159" s="14" t="s">
        <v>3177</v>
      </c>
      <c r="G159" s="14" t="s">
        <v>3178</v>
      </c>
      <c r="H159" s="14" t="s">
        <v>3179</v>
      </c>
      <c r="I159" s="15">
        <v>269.77</v>
      </c>
      <c r="J159" s="77">
        <v>1</v>
      </c>
      <c r="K159" s="92"/>
    </row>
    <row r="160" spans="1:11" ht="13" x14ac:dyDescent="0.15">
      <c r="A160" s="14" t="s">
        <v>3077</v>
      </c>
      <c r="B160" s="14" t="s">
        <v>3180</v>
      </c>
      <c r="C160" s="14" t="s">
        <v>3025</v>
      </c>
      <c r="D160" s="16">
        <v>45921</v>
      </c>
      <c r="E160" s="16"/>
      <c r="F160" s="14" t="s">
        <v>3181</v>
      </c>
      <c r="G160" s="14" t="s">
        <v>3182</v>
      </c>
      <c r="H160" s="14" t="s">
        <v>3183</v>
      </c>
      <c r="I160" s="15">
        <v>103.75</v>
      </c>
      <c r="J160" s="77">
        <v>1</v>
      </c>
      <c r="K160" s="92"/>
    </row>
    <row r="161" spans="1:11" ht="13" x14ac:dyDescent="0.15">
      <c r="A161" s="14" t="s">
        <v>3077</v>
      </c>
      <c r="B161" s="14" t="s">
        <v>3184</v>
      </c>
      <c r="C161" s="14" t="s">
        <v>3185</v>
      </c>
      <c r="D161" s="16">
        <v>45923</v>
      </c>
      <c r="E161" s="16"/>
      <c r="F161" s="14" t="s">
        <v>3186</v>
      </c>
      <c r="G161" s="14" t="s">
        <v>3187</v>
      </c>
      <c r="H161" s="14" t="s">
        <v>3188</v>
      </c>
      <c r="I161" s="15">
        <v>20.75</v>
      </c>
      <c r="J161" s="77">
        <v>1</v>
      </c>
      <c r="K161" s="92"/>
    </row>
    <row r="162" spans="1:11" ht="13" x14ac:dyDescent="0.15">
      <c r="A162" s="14" t="s">
        <v>3077</v>
      </c>
      <c r="B162" s="14" t="s">
        <v>3189</v>
      </c>
      <c r="C162" s="14" t="s">
        <v>3190</v>
      </c>
      <c r="D162" s="16">
        <v>45902</v>
      </c>
      <c r="E162" s="16">
        <v>45923</v>
      </c>
      <c r="F162" s="14" t="s">
        <v>3191</v>
      </c>
      <c r="G162" s="14" t="s">
        <v>3086</v>
      </c>
      <c r="H162" s="14" t="s">
        <v>3087</v>
      </c>
      <c r="I162" s="15">
        <v>682.2</v>
      </c>
      <c r="J162" s="77">
        <v>4</v>
      </c>
      <c r="K162" s="92"/>
    </row>
    <row r="163" spans="1:11" ht="24" x14ac:dyDescent="0.15">
      <c r="A163" s="14" t="s">
        <v>3077</v>
      </c>
      <c r="B163" s="14" t="s">
        <v>3192</v>
      </c>
      <c r="C163" s="14" t="s">
        <v>3193</v>
      </c>
      <c r="D163" s="16">
        <v>45926</v>
      </c>
      <c r="E163" s="16"/>
      <c r="F163" s="14" t="s">
        <v>3194</v>
      </c>
      <c r="G163" s="14" t="s">
        <v>2044</v>
      </c>
      <c r="H163" s="14" t="s">
        <v>2045</v>
      </c>
      <c r="I163" s="15">
        <v>240</v>
      </c>
      <c r="J163" s="77">
        <v>2</v>
      </c>
      <c r="K163" s="92"/>
    </row>
    <row r="164" spans="1:11" ht="24" x14ac:dyDescent="0.15">
      <c r="A164" s="14" t="s">
        <v>3041</v>
      </c>
      <c r="B164" s="14" t="s">
        <v>3195</v>
      </c>
      <c r="C164" s="14" t="s">
        <v>3196</v>
      </c>
      <c r="D164" s="16">
        <v>45926</v>
      </c>
      <c r="E164" s="16"/>
      <c r="F164" s="14" t="s">
        <v>3197</v>
      </c>
      <c r="G164" s="14" t="s">
        <v>2044</v>
      </c>
      <c r="H164" s="14" t="s">
        <v>2045</v>
      </c>
      <c r="I164" s="15">
        <v>371.1</v>
      </c>
      <c r="J164" s="77"/>
      <c r="K164" s="92"/>
    </row>
    <row r="165" spans="1:11" ht="24" x14ac:dyDescent="0.15">
      <c r="A165" s="14" t="s">
        <v>3077</v>
      </c>
      <c r="B165" s="14" t="s">
        <v>3198</v>
      </c>
      <c r="C165" s="14" t="s">
        <v>3199</v>
      </c>
      <c r="D165" s="16">
        <v>45929</v>
      </c>
      <c r="E165" s="16"/>
      <c r="F165" s="14" t="s">
        <v>3200</v>
      </c>
      <c r="G165" s="14" t="s">
        <v>3201</v>
      </c>
      <c r="H165" s="14" t="s">
        <v>3202</v>
      </c>
      <c r="I165" s="15">
        <v>394.28</v>
      </c>
      <c r="J165" s="77">
        <v>1</v>
      </c>
      <c r="K165" s="92"/>
    </row>
    <row r="166" spans="1:11" ht="24" x14ac:dyDescent="0.15">
      <c r="A166" s="14" t="s">
        <v>3001</v>
      </c>
      <c r="B166" s="14" t="s">
        <v>3203</v>
      </c>
      <c r="C166" s="14" t="s">
        <v>3204</v>
      </c>
      <c r="D166" s="16">
        <v>45930</v>
      </c>
      <c r="E166" s="16"/>
      <c r="F166" s="14" t="s">
        <v>3205</v>
      </c>
      <c r="G166" s="14" t="s">
        <v>3021</v>
      </c>
      <c r="H166" s="14" t="s">
        <v>3157</v>
      </c>
      <c r="I166" s="15">
        <v>16</v>
      </c>
      <c r="J166" s="77"/>
      <c r="K166" s="92"/>
    </row>
    <row r="167" spans="1:11" ht="24" x14ac:dyDescent="0.15">
      <c r="A167" s="14" t="s">
        <v>3041</v>
      </c>
      <c r="B167" s="14" t="s">
        <v>3206</v>
      </c>
      <c r="C167" s="14" t="s">
        <v>3207</v>
      </c>
      <c r="D167" s="16">
        <v>45929</v>
      </c>
      <c r="E167" s="16"/>
      <c r="F167" s="14" t="s">
        <v>3208</v>
      </c>
      <c r="G167" s="14" t="s">
        <v>3209</v>
      </c>
      <c r="H167" s="14" t="s">
        <v>3210</v>
      </c>
      <c r="I167" s="15">
        <v>115</v>
      </c>
      <c r="J167" s="77"/>
      <c r="K167" s="92"/>
    </row>
    <row r="168" spans="1:11" ht="72" x14ac:dyDescent="0.15">
      <c r="A168" s="14" t="s">
        <v>3041</v>
      </c>
      <c r="B168" s="14" t="s">
        <v>3211</v>
      </c>
      <c r="C168" s="14" t="s">
        <v>3212</v>
      </c>
      <c r="D168" s="16">
        <v>45930</v>
      </c>
      <c r="E168" s="16"/>
      <c r="F168" s="14" t="s">
        <v>3213</v>
      </c>
      <c r="G168" s="14" t="s">
        <v>2044</v>
      </c>
      <c r="H168" s="14" t="s">
        <v>2045</v>
      </c>
      <c r="I168" s="15">
        <v>147.03</v>
      </c>
      <c r="J168" s="77"/>
      <c r="K168" s="92"/>
    </row>
    <row r="169" spans="1:11" ht="24" x14ac:dyDescent="0.15">
      <c r="A169" s="14" t="s">
        <v>3001</v>
      </c>
      <c r="B169" s="14" t="s">
        <v>3214</v>
      </c>
      <c r="C169" s="14" t="s">
        <v>3215</v>
      </c>
      <c r="D169" s="16">
        <v>45930</v>
      </c>
      <c r="E169" s="16"/>
      <c r="F169" s="14" t="s">
        <v>3216</v>
      </c>
      <c r="G169" s="14" t="s">
        <v>3217</v>
      </c>
      <c r="H169" s="14" t="s">
        <v>3218</v>
      </c>
      <c r="I169" s="15">
        <v>250</v>
      </c>
      <c r="J169" s="77"/>
      <c r="K169" s="92"/>
    </row>
    <row r="170" spans="1:11" ht="24" x14ac:dyDescent="0.15">
      <c r="A170" s="14" t="s">
        <v>3077</v>
      </c>
      <c r="B170" s="14" t="s">
        <v>3219</v>
      </c>
      <c r="C170" s="14" t="s">
        <v>3220</v>
      </c>
      <c r="D170" s="16">
        <v>45931</v>
      </c>
      <c r="E170" s="16"/>
      <c r="F170" s="14" t="s">
        <v>3221</v>
      </c>
      <c r="G170" s="14" t="s">
        <v>3217</v>
      </c>
      <c r="H170" s="14" t="s">
        <v>3218</v>
      </c>
      <c r="I170" s="15">
        <v>340</v>
      </c>
      <c r="J170" s="77">
        <v>2</v>
      </c>
      <c r="K170" s="92"/>
    </row>
    <row r="171" spans="1:11" ht="24" x14ac:dyDescent="0.15">
      <c r="A171" s="14" t="s">
        <v>3077</v>
      </c>
      <c r="B171" s="14" t="s">
        <v>3222</v>
      </c>
      <c r="C171" s="14" t="s">
        <v>3223</v>
      </c>
      <c r="D171" s="16">
        <v>45931</v>
      </c>
      <c r="E171" s="16"/>
      <c r="F171" s="14" t="s">
        <v>3224</v>
      </c>
      <c r="G171" s="14" t="s">
        <v>3217</v>
      </c>
      <c r="H171" s="14" t="s">
        <v>3218</v>
      </c>
      <c r="I171" s="15">
        <v>340</v>
      </c>
      <c r="J171" s="77">
        <v>2</v>
      </c>
      <c r="K171" s="92"/>
    </row>
    <row r="172" spans="1:11" ht="13" x14ac:dyDescent="0.15">
      <c r="A172" s="14" t="s">
        <v>3077</v>
      </c>
      <c r="B172" s="14" t="s">
        <v>3225</v>
      </c>
      <c r="C172" s="14" t="s">
        <v>3226</v>
      </c>
      <c r="D172" s="16">
        <v>45931</v>
      </c>
      <c r="E172" s="16"/>
      <c r="F172" s="14" t="s">
        <v>3227</v>
      </c>
      <c r="G172" s="14" t="s">
        <v>3081</v>
      </c>
      <c r="H172" s="14" t="s">
        <v>3082</v>
      </c>
      <c r="I172" s="15">
        <v>400</v>
      </c>
      <c r="J172" s="77">
        <v>4</v>
      </c>
      <c r="K172" s="92"/>
    </row>
    <row r="173" spans="1:11" ht="13" x14ac:dyDescent="0.15">
      <c r="A173" s="14" t="s">
        <v>3077</v>
      </c>
      <c r="B173" s="14" t="s">
        <v>3228</v>
      </c>
      <c r="C173" s="14" t="s">
        <v>3229</v>
      </c>
      <c r="D173" s="16">
        <v>45931</v>
      </c>
      <c r="E173" s="16"/>
      <c r="F173" s="14" t="s">
        <v>3230</v>
      </c>
      <c r="G173" s="14" t="s">
        <v>3081</v>
      </c>
      <c r="H173" s="14" t="s">
        <v>3082</v>
      </c>
      <c r="I173" s="15">
        <v>400</v>
      </c>
      <c r="J173" s="77">
        <v>4</v>
      </c>
      <c r="K173" s="92"/>
    </row>
    <row r="174" spans="1:11" ht="13" x14ac:dyDescent="0.15">
      <c r="A174" s="14" t="s">
        <v>3041</v>
      </c>
      <c r="B174" s="14" t="s">
        <v>3231</v>
      </c>
      <c r="C174" s="14" t="s">
        <v>3232</v>
      </c>
      <c r="D174" s="16">
        <v>45931</v>
      </c>
      <c r="E174" s="16"/>
      <c r="F174" s="14" t="s">
        <v>3156</v>
      </c>
      <c r="G174" s="14" t="s">
        <v>3021</v>
      </c>
      <c r="H174" s="14" t="s">
        <v>3157</v>
      </c>
      <c r="I174" s="15">
        <v>300</v>
      </c>
      <c r="J174" s="77"/>
      <c r="K174" s="92"/>
    </row>
    <row r="175" spans="1:11" ht="13" x14ac:dyDescent="0.15">
      <c r="A175" s="14" t="s">
        <v>3077</v>
      </c>
      <c r="B175" s="14" t="s">
        <v>3233</v>
      </c>
      <c r="C175" s="14" t="s">
        <v>3233</v>
      </c>
      <c r="D175" s="16">
        <v>45931</v>
      </c>
      <c r="E175" s="16"/>
      <c r="F175" s="14" t="s">
        <v>3159</v>
      </c>
      <c r="G175" s="14"/>
      <c r="H175" s="14" t="s">
        <v>3098</v>
      </c>
      <c r="I175" s="15">
        <v>585</v>
      </c>
      <c r="J175" s="77">
        <v>5</v>
      </c>
      <c r="K175" s="92"/>
    </row>
    <row r="176" spans="1:11" ht="24" x14ac:dyDescent="0.15">
      <c r="A176" s="14" t="s">
        <v>3077</v>
      </c>
      <c r="B176" s="14" t="s">
        <v>3234</v>
      </c>
      <c r="C176" s="14" t="s">
        <v>3025</v>
      </c>
      <c r="D176" s="16">
        <v>45931</v>
      </c>
      <c r="E176" s="16"/>
      <c r="F176" s="14" t="s">
        <v>3235</v>
      </c>
      <c r="G176" s="14" t="s">
        <v>2436</v>
      </c>
      <c r="H176" s="14" t="s">
        <v>3236</v>
      </c>
      <c r="I176" s="15">
        <v>269.77</v>
      </c>
      <c r="J176" s="77">
        <v>1</v>
      </c>
      <c r="K176" s="92"/>
    </row>
    <row r="177" spans="1:11" ht="24" x14ac:dyDescent="0.15">
      <c r="A177" s="14" t="s">
        <v>3041</v>
      </c>
      <c r="B177" s="14" t="s">
        <v>3237</v>
      </c>
      <c r="C177" s="14" t="s">
        <v>3238</v>
      </c>
      <c r="D177" s="16">
        <v>45932</v>
      </c>
      <c r="E177" s="16"/>
      <c r="F177" s="14" t="s">
        <v>3239</v>
      </c>
      <c r="G177" s="14" t="s">
        <v>2044</v>
      </c>
      <c r="H177" s="14" t="s">
        <v>2045</v>
      </c>
      <c r="I177" s="15">
        <v>135.25</v>
      </c>
      <c r="J177" s="77"/>
      <c r="K177" s="92"/>
    </row>
    <row r="178" spans="1:11" ht="24" x14ac:dyDescent="0.15">
      <c r="A178" s="14" t="s">
        <v>3041</v>
      </c>
      <c r="B178" s="14" t="s">
        <v>3240</v>
      </c>
      <c r="C178" s="14" t="s">
        <v>3241</v>
      </c>
      <c r="D178" s="16">
        <v>45932</v>
      </c>
      <c r="E178" s="16"/>
      <c r="F178" s="14" t="s">
        <v>3242</v>
      </c>
      <c r="G178" s="14" t="s">
        <v>2044</v>
      </c>
      <c r="H178" s="14" t="s">
        <v>2045</v>
      </c>
      <c r="I178" s="15">
        <v>520</v>
      </c>
      <c r="J178" s="77"/>
      <c r="K178" s="92"/>
    </row>
    <row r="179" spans="1:11" ht="24" x14ac:dyDescent="0.15">
      <c r="A179" s="14" t="s">
        <v>3077</v>
      </c>
      <c r="B179" s="14" t="s">
        <v>3243</v>
      </c>
      <c r="C179" s="14" t="s">
        <v>3244</v>
      </c>
      <c r="D179" s="16">
        <v>45932</v>
      </c>
      <c r="E179" s="16"/>
      <c r="F179" s="14" t="s">
        <v>3245</v>
      </c>
      <c r="G179" s="14" t="s">
        <v>2044</v>
      </c>
      <c r="H179" s="14" t="s">
        <v>2045</v>
      </c>
      <c r="I179" s="15">
        <v>771.51</v>
      </c>
      <c r="J179" s="77">
        <v>5</v>
      </c>
      <c r="K179" s="92"/>
    </row>
    <row r="180" spans="1:11" ht="36" x14ac:dyDescent="0.15">
      <c r="A180" s="14" t="s">
        <v>3077</v>
      </c>
      <c r="B180" s="14" t="s">
        <v>3246</v>
      </c>
      <c r="C180" s="14" t="s">
        <v>3247</v>
      </c>
      <c r="D180" s="16">
        <v>45935</v>
      </c>
      <c r="E180" s="16"/>
      <c r="F180" s="14" t="s">
        <v>3248</v>
      </c>
      <c r="G180" s="14" t="s">
        <v>3249</v>
      </c>
      <c r="H180" s="14" t="s">
        <v>3140</v>
      </c>
      <c r="I180" s="15">
        <v>240</v>
      </c>
      <c r="J180" s="77">
        <v>3</v>
      </c>
      <c r="K180" s="92"/>
    </row>
    <row r="181" spans="1:11" ht="13" x14ac:dyDescent="0.15">
      <c r="A181" s="14" t="s">
        <v>3077</v>
      </c>
      <c r="B181" s="14" t="s">
        <v>3250</v>
      </c>
      <c r="C181" s="14" t="s">
        <v>3251</v>
      </c>
      <c r="D181" s="16">
        <v>45917</v>
      </c>
      <c r="E181" s="16">
        <v>45936</v>
      </c>
      <c r="F181" s="14" t="s">
        <v>3252</v>
      </c>
      <c r="G181" s="14" t="s">
        <v>3253</v>
      </c>
      <c r="H181" s="14" t="s">
        <v>3254</v>
      </c>
      <c r="I181" s="15">
        <v>420.05</v>
      </c>
      <c r="J181" s="77">
        <v>1</v>
      </c>
      <c r="K181" s="92"/>
    </row>
    <row r="182" spans="1:11" ht="24" x14ac:dyDescent="0.15">
      <c r="A182" s="14" t="s">
        <v>3077</v>
      </c>
      <c r="B182" s="14" t="s">
        <v>3255</v>
      </c>
      <c r="C182" s="14" t="s">
        <v>3256</v>
      </c>
      <c r="D182" s="16">
        <v>45918</v>
      </c>
      <c r="E182" s="16">
        <v>45936</v>
      </c>
      <c r="F182" s="14" t="s">
        <v>3257</v>
      </c>
      <c r="G182" s="14" t="s">
        <v>3258</v>
      </c>
      <c r="H182" s="14" t="s">
        <v>3259</v>
      </c>
      <c r="I182" s="15">
        <v>1552.5</v>
      </c>
      <c r="J182" s="77">
        <v>3</v>
      </c>
      <c r="K182" s="92"/>
    </row>
    <row r="183" spans="1:11" ht="24" x14ac:dyDescent="0.15">
      <c r="A183" s="14" t="s">
        <v>3077</v>
      </c>
      <c r="B183" s="14" t="s">
        <v>3255</v>
      </c>
      <c r="C183" s="14" t="s">
        <v>3256</v>
      </c>
      <c r="D183" s="16">
        <v>45918</v>
      </c>
      <c r="E183" s="16">
        <v>45936</v>
      </c>
      <c r="F183" s="14" t="s">
        <v>3257</v>
      </c>
      <c r="G183" s="14" t="s">
        <v>3258</v>
      </c>
      <c r="H183" s="14" t="s">
        <v>3259</v>
      </c>
      <c r="I183" s="15">
        <v>120.01</v>
      </c>
      <c r="J183" s="77">
        <v>2</v>
      </c>
      <c r="K183" s="326"/>
    </row>
    <row r="184" spans="1:11" ht="24" x14ac:dyDescent="0.15">
      <c r="A184" s="14" t="s">
        <v>3077</v>
      </c>
      <c r="B184" s="14" t="s">
        <v>3255</v>
      </c>
      <c r="C184" s="14" t="s">
        <v>3256</v>
      </c>
      <c r="D184" s="16">
        <v>45918</v>
      </c>
      <c r="E184" s="16">
        <v>45936</v>
      </c>
      <c r="F184" s="14" t="s">
        <v>3257</v>
      </c>
      <c r="G184" s="14" t="s">
        <v>3258</v>
      </c>
      <c r="H184" s="14" t="s">
        <v>3259</v>
      </c>
      <c r="I184" s="15">
        <v>1215</v>
      </c>
      <c r="J184" s="77">
        <v>1</v>
      </c>
      <c r="K184" s="92"/>
    </row>
    <row r="185" spans="1:11" ht="60" x14ac:dyDescent="0.15">
      <c r="A185" s="14" t="s">
        <v>3077</v>
      </c>
      <c r="B185" s="14" t="s">
        <v>3260</v>
      </c>
      <c r="C185" s="14" t="s">
        <v>3260</v>
      </c>
      <c r="D185" s="16">
        <v>45917</v>
      </c>
      <c r="E185" s="16">
        <v>45936</v>
      </c>
      <c r="F185" s="14" t="s">
        <v>3261</v>
      </c>
      <c r="G185" s="14"/>
      <c r="H185" s="14" t="s">
        <v>3121</v>
      </c>
      <c r="I185" s="15">
        <v>564.74</v>
      </c>
      <c r="J185" s="77">
        <v>3</v>
      </c>
      <c r="K185" s="92"/>
    </row>
    <row r="186" spans="1:11" ht="72" x14ac:dyDescent="0.15">
      <c r="A186" s="14" t="s">
        <v>3001</v>
      </c>
      <c r="B186" s="14" t="s">
        <v>3262</v>
      </c>
      <c r="C186" s="14" t="s">
        <v>3262</v>
      </c>
      <c r="D186" s="16">
        <v>45932</v>
      </c>
      <c r="E186" s="16">
        <v>45938</v>
      </c>
      <c r="F186" s="14" t="s">
        <v>3263</v>
      </c>
      <c r="G186" s="14"/>
      <c r="H186" s="14" t="s">
        <v>3264</v>
      </c>
      <c r="I186" s="15">
        <v>80</v>
      </c>
      <c r="J186" s="77"/>
      <c r="K186" s="92"/>
    </row>
    <row r="187" spans="1:11" ht="72" x14ac:dyDescent="0.15">
      <c r="A187" s="14" t="s">
        <v>3001</v>
      </c>
      <c r="B187" s="14" t="s">
        <v>3262</v>
      </c>
      <c r="C187" s="14" t="s">
        <v>3262</v>
      </c>
      <c r="D187" s="16">
        <v>45932</v>
      </c>
      <c r="E187" s="16">
        <v>45938</v>
      </c>
      <c r="F187" s="14" t="s">
        <v>3263</v>
      </c>
      <c r="G187" s="14"/>
      <c r="H187" s="14" t="s">
        <v>3265</v>
      </c>
      <c r="I187" s="15">
        <v>80</v>
      </c>
      <c r="J187" s="77"/>
      <c r="K187" s="92"/>
    </row>
    <row r="188" spans="1:11" ht="72" x14ac:dyDescent="0.15">
      <c r="A188" s="14" t="s">
        <v>3041</v>
      </c>
      <c r="B188" s="14" t="s">
        <v>3262</v>
      </c>
      <c r="C188" s="14" t="s">
        <v>3262</v>
      </c>
      <c r="D188" s="16">
        <v>45932</v>
      </c>
      <c r="E188" s="16">
        <v>45938</v>
      </c>
      <c r="F188" s="14" t="s">
        <v>3266</v>
      </c>
      <c r="G188" s="14"/>
      <c r="H188" s="14" t="s">
        <v>3267</v>
      </c>
      <c r="I188" s="15">
        <f>944.98-80</f>
        <v>864.98</v>
      </c>
      <c r="J188" s="77"/>
      <c r="K188" s="92"/>
    </row>
    <row r="189" spans="1:11" ht="72" x14ac:dyDescent="0.15">
      <c r="A189" s="14" t="s">
        <v>3041</v>
      </c>
      <c r="B189" s="14" t="s">
        <v>3262</v>
      </c>
      <c r="C189" s="14" t="s">
        <v>3262</v>
      </c>
      <c r="D189" s="16">
        <v>45932</v>
      </c>
      <c r="E189" s="16">
        <v>45938</v>
      </c>
      <c r="F189" s="14" t="s">
        <v>3263</v>
      </c>
      <c r="G189" s="14"/>
      <c r="H189" s="14" t="s">
        <v>3157</v>
      </c>
      <c r="I189" s="15">
        <v>80</v>
      </c>
      <c r="J189" s="77"/>
      <c r="K189" s="92"/>
    </row>
    <row r="190" spans="1:11" ht="13" x14ac:dyDescent="0.15">
      <c r="A190" s="14" t="s">
        <v>3077</v>
      </c>
      <c r="B190" s="14" t="s">
        <v>3268</v>
      </c>
      <c r="C190" s="14" t="s">
        <v>3241</v>
      </c>
      <c r="D190" s="16">
        <v>45939</v>
      </c>
      <c r="E190" s="16"/>
      <c r="F190" s="14" t="s">
        <v>3269</v>
      </c>
      <c r="G190" s="14" t="s">
        <v>3217</v>
      </c>
      <c r="H190" s="14" t="s">
        <v>3218</v>
      </c>
      <c r="I190" s="15">
        <v>135</v>
      </c>
      <c r="J190" s="77">
        <v>1</v>
      </c>
      <c r="K190" s="92"/>
    </row>
    <row r="191" spans="1:11" ht="24" x14ac:dyDescent="0.15">
      <c r="A191" s="14" t="s">
        <v>3077</v>
      </c>
      <c r="B191" s="14" t="s">
        <v>3270</v>
      </c>
      <c r="C191" s="14" t="s">
        <v>3271</v>
      </c>
      <c r="D191" s="16">
        <v>45939</v>
      </c>
      <c r="E191" s="16"/>
      <c r="F191" s="14" t="s">
        <v>3272</v>
      </c>
      <c r="G191" s="14" t="s">
        <v>3053</v>
      </c>
      <c r="H191" s="14" t="s">
        <v>3273</v>
      </c>
      <c r="I191" s="15">
        <v>550</v>
      </c>
      <c r="J191" s="77">
        <v>2</v>
      </c>
      <c r="K191" s="92"/>
    </row>
    <row r="192" spans="1:11" ht="13" x14ac:dyDescent="0.15">
      <c r="A192" s="14" t="s">
        <v>3077</v>
      </c>
      <c r="B192" s="14" t="s">
        <v>3274</v>
      </c>
      <c r="C192" s="14" t="s">
        <v>3275</v>
      </c>
      <c r="D192" s="16">
        <v>45944</v>
      </c>
      <c r="E192" s="16"/>
      <c r="F192" s="14" t="s">
        <v>3276</v>
      </c>
      <c r="G192" s="14"/>
      <c r="H192" s="14" t="s">
        <v>3277</v>
      </c>
      <c r="I192" s="15">
        <v>450</v>
      </c>
      <c r="J192" s="77">
        <v>3</v>
      </c>
      <c r="K192" s="92"/>
    </row>
    <row r="193" spans="1:11" ht="13" x14ac:dyDescent="0.15">
      <c r="A193" s="14" t="s">
        <v>3077</v>
      </c>
      <c r="B193" s="14" t="s">
        <v>3278</v>
      </c>
      <c r="C193" s="14" t="s">
        <v>3232</v>
      </c>
      <c r="D193" s="16">
        <v>45951</v>
      </c>
      <c r="E193" s="16"/>
      <c r="F193" s="14" t="s">
        <v>3279</v>
      </c>
      <c r="G193" s="14" t="s">
        <v>3280</v>
      </c>
      <c r="H193" s="14" t="s">
        <v>3281</v>
      </c>
      <c r="I193" s="15">
        <v>522.5</v>
      </c>
      <c r="J193" s="77">
        <v>1</v>
      </c>
      <c r="K193" s="92"/>
    </row>
    <row r="194" spans="1:11" ht="13" x14ac:dyDescent="0.15">
      <c r="A194" s="14" t="s">
        <v>3077</v>
      </c>
      <c r="B194" s="14" t="s">
        <v>3282</v>
      </c>
      <c r="C194" s="14" t="s">
        <v>3199</v>
      </c>
      <c r="D194" s="16">
        <v>45951</v>
      </c>
      <c r="E194" s="16"/>
      <c r="F194" s="14" t="s">
        <v>3283</v>
      </c>
      <c r="G194" s="14" t="s">
        <v>3280</v>
      </c>
      <c r="H194" s="14" t="s">
        <v>3281</v>
      </c>
      <c r="I194" s="15">
        <v>182.41</v>
      </c>
      <c r="J194" s="77">
        <v>1</v>
      </c>
      <c r="K194" s="92"/>
    </row>
    <row r="195" spans="1:11" ht="13" x14ac:dyDescent="0.15">
      <c r="A195" s="14" t="s">
        <v>3077</v>
      </c>
      <c r="B195" s="14"/>
      <c r="C195" s="14"/>
      <c r="D195" s="16">
        <v>45957</v>
      </c>
      <c r="E195" s="16"/>
      <c r="F195" s="14" t="s">
        <v>3284</v>
      </c>
      <c r="G195" s="14"/>
      <c r="H195" s="14" t="s">
        <v>3277</v>
      </c>
      <c r="I195" s="15">
        <v>600</v>
      </c>
      <c r="J195" s="77">
        <v>3</v>
      </c>
      <c r="K195" s="92" t="s">
        <v>3285</v>
      </c>
    </row>
    <row r="196" spans="1:11" ht="13" x14ac:dyDescent="0.15">
      <c r="A196" s="14" t="s">
        <v>3077</v>
      </c>
      <c r="B196" s="14" t="s">
        <v>3286</v>
      </c>
      <c r="C196" s="14" t="s">
        <v>3287</v>
      </c>
      <c r="D196" s="16">
        <v>45931</v>
      </c>
      <c r="E196" s="16">
        <v>45957</v>
      </c>
      <c r="F196" s="14" t="s">
        <v>3288</v>
      </c>
      <c r="G196" s="14" t="s">
        <v>3106</v>
      </c>
      <c r="H196" s="14" t="s">
        <v>3107</v>
      </c>
      <c r="I196" s="15">
        <v>573.41</v>
      </c>
      <c r="J196" s="77">
        <v>5</v>
      </c>
      <c r="K196" s="92"/>
    </row>
    <row r="197" spans="1:11" ht="13" x14ac:dyDescent="0.15">
      <c r="A197" s="14" t="s">
        <v>3077</v>
      </c>
      <c r="B197" s="14" t="s">
        <v>3289</v>
      </c>
      <c r="C197" s="14" t="s">
        <v>3290</v>
      </c>
      <c r="D197" s="16">
        <v>45938</v>
      </c>
      <c r="E197" s="16">
        <v>45957</v>
      </c>
      <c r="F197" s="14" t="s">
        <v>3291</v>
      </c>
      <c r="G197" s="14" t="s">
        <v>3292</v>
      </c>
      <c r="H197" s="14" t="s">
        <v>3293</v>
      </c>
      <c r="I197" s="15">
        <v>77.67</v>
      </c>
      <c r="J197" s="77">
        <v>3</v>
      </c>
      <c r="K197" s="92"/>
    </row>
    <row r="198" spans="1:11" ht="13" x14ac:dyDescent="0.15">
      <c r="A198" s="14" t="s">
        <v>3041</v>
      </c>
      <c r="B198" s="14" t="s">
        <v>3330</v>
      </c>
      <c r="C198" s="14" t="s">
        <v>3331</v>
      </c>
      <c r="D198" s="16">
        <v>45964</v>
      </c>
      <c r="E198" s="16"/>
      <c r="F198" s="14" t="s">
        <v>3156</v>
      </c>
      <c r="G198" s="14" t="s">
        <v>3021</v>
      </c>
      <c r="H198" s="14" t="s">
        <v>3157</v>
      </c>
      <c r="I198" s="15">
        <v>300</v>
      </c>
      <c r="J198" s="77"/>
      <c r="K198" s="92"/>
    </row>
    <row r="199" spans="1:11" ht="13" x14ac:dyDescent="0.15">
      <c r="A199" s="14" t="s">
        <v>3077</v>
      </c>
      <c r="B199" s="14" t="s">
        <v>3332</v>
      </c>
      <c r="C199" s="14" t="s">
        <v>3333</v>
      </c>
      <c r="D199" s="16">
        <v>45964</v>
      </c>
      <c r="E199" s="16"/>
      <c r="F199" s="14" t="s">
        <v>3334</v>
      </c>
      <c r="G199" s="14" t="s">
        <v>3081</v>
      </c>
      <c r="H199" s="14" t="s">
        <v>3082</v>
      </c>
      <c r="I199" s="15">
        <v>400</v>
      </c>
      <c r="J199" s="77">
        <v>4</v>
      </c>
      <c r="K199" s="92"/>
    </row>
    <row r="200" spans="1:11" ht="24" x14ac:dyDescent="0.15">
      <c r="A200" s="14" t="s">
        <v>3077</v>
      </c>
      <c r="B200" s="14" t="s">
        <v>3335</v>
      </c>
      <c r="C200" s="14" t="s">
        <v>3336</v>
      </c>
      <c r="D200" s="16">
        <v>45964</v>
      </c>
      <c r="E200" s="16"/>
      <c r="F200" s="14" t="s">
        <v>3337</v>
      </c>
      <c r="G200" s="14" t="s">
        <v>2044</v>
      </c>
      <c r="H200" s="14" t="s">
        <v>2045</v>
      </c>
      <c r="I200" s="15">
        <v>1172.76</v>
      </c>
      <c r="J200" s="77">
        <v>2</v>
      </c>
      <c r="K200" s="92"/>
    </row>
    <row r="201" spans="1:11" ht="24" x14ac:dyDescent="0.15">
      <c r="A201" s="14" t="s">
        <v>3041</v>
      </c>
      <c r="B201" s="14" t="s">
        <v>3338</v>
      </c>
      <c r="C201" s="14" t="s">
        <v>3339</v>
      </c>
      <c r="D201" s="16">
        <v>45964</v>
      </c>
      <c r="E201" s="16"/>
      <c r="F201" s="14" t="s">
        <v>3340</v>
      </c>
      <c r="G201" s="14" t="s">
        <v>2044</v>
      </c>
      <c r="H201" s="14" t="s">
        <v>2045</v>
      </c>
      <c r="I201" s="15">
        <v>580</v>
      </c>
      <c r="J201" s="77"/>
      <c r="K201" s="92"/>
    </row>
    <row r="202" spans="1:11" ht="13" x14ac:dyDescent="0.15">
      <c r="A202" s="14" t="s">
        <v>3041</v>
      </c>
      <c r="B202" s="14" t="s">
        <v>3341</v>
      </c>
      <c r="C202" s="14" t="s">
        <v>3232</v>
      </c>
      <c r="D202" s="16">
        <v>45964</v>
      </c>
      <c r="E202" s="16"/>
      <c r="F202" s="327" t="s">
        <v>3342</v>
      </c>
      <c r="G202" s="14" t="s">
        <v>3343</v>
      </c>
      <c r="H202" s="14" t="s">
        <v>3344</v>
      </c>
      <c r="I202" s="15">
        <v>720</v>
      </c>
      <c r="J202" s="77"/>
      <c r="K202" s="92"/>
    </row>
    <row r="203" spans="1:11" ht="24" x14ac:dyDescent="0.15">
      <c r="A203" s="14" t="s">
        <v>3041</v>
      </c>
      <c r="B203" s="14" t="s">
        <v>3345</v>
      </c>
      <c r="C203" s="14" t="s">
        <v>3345</v>
      </c>
      <c r="D203" s="16">
        <v>45943</v>
      </c>
      <c r="E203" s="16">
        <v>45964</v>
      </c>
      <c r="F203" s="14" t="s">
        <v>3346</v>
      </c>
      <c r="G203" s="14"/>
      <c r="H203" s="14" t="s">
        <v>3169</v>
      </c>
      <c r="I203" s="15">
        <f>2170.09-I204</f>
        <v>1990.0900000000001</v>
      </c>
      <c r="J203" s="77"/>
      <c r="K203" s="92"/>
    </row>
    <row r="204" spans="1:11" ht="24" x14ac:dyDescent="0.15">
      <c r="A204" s="14" t="s">
        <v>3041</v>
      </c>
      <c r="B204" s="14" t="s">
        <v>3345</v>
      </c>
      <c r="C204" s="14" t="s">
        <v>3345</v>
      </c>
      <c r="D204" s="16">
        <v>45943</v>
      </c>
      <c r="E204" s="16">
        <v>45964</v>
      </c>
      <c r="F204" s="14" t="s">
        <v>3347</v>
      </c>
      <c r="G204" s="14"/>
      <c r="H204" s="14" t="s">
        <v>3157</v>
      </c>
      <c r="I204" s="15">
        <v>180</v>
      </c>
      <c r="J204" s="77"/>
      <c r="K204" s="92"/>
    </row>
    <row r="205" spans="1:11" ht="13" x14ac:dyDescent="0.15">
      <c r="A205" s="14" t="s">
        <v>3077</v>
      </c>
      <c r="B205" s="14" t="s">
        <v>3348</v>
      </c>
      <c r="C205" s="14" t="s">
        <v>3348</v>
      </c>
      <c r="D205" s="16">
        <v>45967</v>
      </c>
      <c r="E205" s="16"/>
      <c r="F205" s="14" t="s">
        <v>3349</v>
      </c>
      <c r="G205" s="14"/>
      <c r="H205" s="14" t="s">
        <v>3098</v>
      </c>
      <c r="I205" s="15">
        <v>604.5</v>
      </c>
      <c r="J205" s="77">
        <v>5</v>
      </c>
      <c r="K205" s="92"/>
    </row>
    <row r="206" spans="1:11" ht="24" x14ac:dyDescent="0.15">
      <c r="A206" s="14" t="s">
        <v>3001</v>
      </c>
      <c r="B206" s="14" t="s">
        <v>3350</v>
      </c>
      <c r="C206" s="14" t="s">
        <v>3351</v>
      </c>
      <c r="D206" s="16">
        <v>45970</v>
      </c>
      <c r="E206" s="16"/>
      <c r="F206" s="14" t="s">
        <v>3352</v>
      </c>
      <c r="G206" s="14"/>
      <c r="H206" s="14" t="s">
        <v>3353</v>
      </c>
      <c r="I206" s="15">
        <v>96</v>
      </c>
      <c r="J206" s="77"/>
      <c r="K206" s="92"/>
    </row>
    <row r="207" spans="1:11" ht="24" x14ac:dyDescent="0.15">
      <c r="A207" s="14" t="s">
        <v>3077</v>
      </c>
      <c r="B207" s="14" t="s">
        <v>3354</v>
      </c>
      <c r="C207" s="14"/>
      <c r="D207" s="16">
        <v>45971</v>
      </c>
      <c r="E207" s="16"/>
      <c r="F207" s="14" t="s">
        <v>3177</v>
      </c>
      <c r="G207" s="14" t="s">
        <v>3005</v>
      </c>
      <c r="H207" s="14" t="s">
        <v>3006</v>
      </c>
      <c r="I207" s="15">
        <v>415.03</v>
      </c>
      <c r="J207" s="77">
        <v>1</v>
      </c>
      <c r="K207" s="92"/>
    </row>
    <row r="208" spans="1:11" ht="24" x14ac:dyDescent="0.15">
      <c r="A208" s="14" t="s">
        <v>3001</v>
      </c>
      <c r="B208" s="14" t="s">
        <v>3355</v>
      </c>
      <c r="C208" s="14" t="s">
        <v>3356</v>
      </c>
      <c r="D208" s="16">
        <v>45972</v>
      </c>
      <c r="E208" s="16"/>
      <c r="F208" s="14" t="s">
        <v>3357</v>
      </c>
      <c r="G208" s="14" t="s">
        <v>2044</v>
      </c>
      <c r="H208" s="14" t="s">
        <v>2045</v>
      </c>
      <c r="I208" s="15">
        <v>325</v>
      </c>
      <c r="J208" s="77"/>
      <c r="K208" s="92"/>
    </row>
    <row r="209" spans="1:11" ht="72" x14ac:dyDescent="0.15">
      <c r="A209" s="14" t="s">
        <v>3077</v>
      </c>
      <c r="B209" s="14" t="s">
        <v>3358</v>
      </c>
      <c r="C209" s="14" t="s">
        <v>3358</v>
      </c>
      <c r="D209" s="16">
        <v>45975</v>
      </c>
      <c r="E209" s="16">
        <v>45975</v>
      </c>
      <c r="F209" s="14" t="s">
        <v>3359</v>
      </c>
      <c r="G209" s="14"/>
      <c r="H209" s="14" t="s">
        <v>3140</v>
      </c>
      <c r="I209" s="15">
        <f>344.12+157.28</f>
        <v>501.4</v>
      </c>
      <c r="J209" s="77">
        <v>3</v>
      </c>
      <c r="K209" s="92"/>
    </row>
    <row r="210" spans="1:11" ht="72" x14ac:dyDescent="0.15">
      <c r="A210" s="14" t="s">
        <v>3077</v>
      </c>
      <c r="B210" s="14" t="s">
        <v>3358</v>
      </c>
      <c r="C210" s="14" t="s">
        <v>3358</v>
      </c>
      <c r="D210" s="16">
        <v>45964</v>
      </c>
      <c r="E210" s="16">
        <v>45975</v>
      </c>
      <c r="F210" s="14" t="s">
        <v>3359</v>
      </c>
      <c r="G210" s="14"/>
      <c r="H210" s="14" t="s">
        <v>3360</v>
      </c>
      <c r="I210" s="15">
        <f>136.5-I212</f>
        <v>60.41</v>
      </c>
      <c r="J210" s="77">
        <v>3</v>
      </c>
      <c r="K210" s="92"/>
    </row>
    <row r="211" spans="1:11" ht="72" x14ac:dyDescent="0.15">
      <c r="A211" s="14" t="s">
        <v>3077</v>
      </c>
      <c r="B211" s="14" t="s">
        <v>3358</v>
      </c>
      <c r="C211" s="14" t="s">
        <v>3358</v>
      </c>
      <c r="D211" s="16">
        <v>45965</v>
      </c>
      <c r="E211" s="16">
        <v>45975</v>
      </c>
      <c r="F211" s="14" t="s">
        <v>3359</v>
      </c>
      <c r="G211" s="14"/>
      <c r="H211" s="14" t="s">
        <v>3361</v>
      </c>
      <c r="I211" s="15">
        <v>105</v>
      </c>
      <c r="J211" s="77">
        <v>3</v>
      </c>
      <c r="K211" s="92"/>
    </row>
    <row r="212" spans="1:11" ht="72" x14ac:dyDescent="0.15">
      <c r="A212" s="14" t="s">
        <v>3077</v>
      </c>
      <c r="B212" s="14" t="s">
        <v>3358</v>
      </c>
      <c r="C212" s="14" t="s">
        <v>3358</v>
      </c>
      <c r="D212" s="16">
        <v>45964</v>
      </c>
      <c r="E212" s="16">
        <v>45975</v>
      </c>
      <c r="F212" s="14" t="s">
        <v>3359</v>
      </c>
      <c r="G212" s="14"/>
      <c r="H212" s="14" t="s">
        <v>3360</v>
      </c>
      <c r="I212" s="15">
        <v>76.09</v>
      </c>
      <c r="J212" s="77">
        <v>2</v>
      </c>
      <c r="K212" s="92"/>
    </row>
    <row r="213" spans="1:11" ht="13" x14ac:dyDescent="0.15">
      <c r="A213" s="14" t="s">
        <v>3077</v>
      </c>
      <c r="B213" s="14" t="s">
        <v>3362</v>
      </c>
      <c r="C213" s="14" t="s">
        <v>173</v>
      </c>
      <c r="D213" s="16">
        <v>45950</v>
      </c>
      <c r="E213" s="16">
        <v>45975</v>
      </c>
      <c r="F213" s="14" t="s">
        <v>3363</v>
      </c>
      <c r="G213" s="14" t="s">
        <v>3364</v>
      </c>
      <c r="H213" s="14" t="s">
        <v>3365</v>
      </c>
      <c r="I213" s="15">
        <v>317.45999999999998</v>
      </c>
      <c r="J213" s="77">
        <v>3</v>
      </c>
      <c r="K213" s="92"/>
    </row>
    <row r="214" spans="1:11" ht="13" x14ac:dyDescent="0.15">
      <c r="A214" s="14" t="s">
        <v>3077</v>
      </c>
      <c r="B214" s="14" t="s">
        <v>3362</v>
      </c>
      <c r="C214" s="14" t="s">
        <v>173</v>
      </c>
      <c r="D214" s="16">
        <v>45950</v>
      </c>
      <c r="E214" s="16">
        <v>45975</v>
      </c>
      <c r="F214" s="14" t="s">
        <v>3363</v>
      </c>
      <c r="G214" s="14" t="s">
        <v>3364</v>
      </c>
      <c r="H214" s="14" t="s">
        <v>3365</v>
      </c>
      <c r="I214" s="15">
        <v>257.22000000000003</v>
      </c>
      <c r="J214" s="77">
        <v>2</v>
      </c>
      <c r="K214" s="92"/>
    </row>
    <row r="215" spans="1:11" ht="13" x14ac:dyDescent="0.15">
      <c r="A215" s="14" t="s">
        <v>3077</v>
      </c>
      <c r="B215" s="14" t="s">
        <v>3366</v>
      </c>
      <c r="C215" s="14" t="s">
        <v>3367</v>
      </c>
      <c r="D215" s="16">
        <v>45964</v>
      </c>
      <c r="E215" s="16">
        <v>45975</v>
      </c>
      <c r="F215" s="14" t="s">
        <v>3363</v>
      </c>
      <c r="G215" s="14" t="s">
        <v>3364</v>
      </c>
      <c r="H215" s="14" t="s">
        <v>3365</v>
      </c>
      <c r="I215" s="15">
        <v>150</v>
      </c>
      <c r="J215" s="77">
        <v>1</v>
      </c>
      <c r="K215" s="92"/>
    </row>
    <row r="216" spans="1:11" ht="24" x14ac:dyDescent="0.15">
      <c r="A216" s="14" t="s">
        <v>3077</v>
      </c>
      <c r="B216" s="14" t="s">
        <v>3368</v>
      </c>
      <c r="C216" s="14" t="s">
        <v>3003</v>
      </c>
      <c r="D216" s="16">
        <v>45975</v>
      </c>
      <c r="E216" s="16"/>
      <c r="F216" s="14" t="s">
        <v>3369</v>
      </c>
      <c r="G216" s="14" t="s">
        <v>3030</v>
      </c>
      <c r="H216" s="14" t="s">
        <v>3031</v>
      </c>
      <c r="I216" s="15">
        <v>314.42</v>
      </c>
      <c r="J216" s="77">
        <v>3</v>
      </c>
      <c r="K216" s="92"/>
    </row>
    <row r="217" spans="1:11" ht="24" x14ac:dyDescent="0.15">
      <c r="A217" s="14" t="s">
        <v>3077</v>
      </c>
      <c r="B217" s="14" t="s">
        <v>3368</v>
      </c>
      <c r="C217" s="14" t="s">
        <v>3003</v>
      </c>
      <c r="D217" s="16">
        <v>45975</v>
      </c>
      <c r="E217" s="16"/>
      <c r="F217" s="14" t="s">
        <v>3369</v>
      </c>
      <c r="G217" s="14" t="s">
        <v>3030</v>
      </c>
      <c r="H217" s="14" t="s">
        <v>3031</v>
      </c>
      <c r="I217" s="15">
        <v>218.85</v>
      </c>
      <c r="J217" s="77">
        <v>1</v>
      </c>
      <c r="K217" s="92"/>
    </row>
    <row r="218" spans="1:11" ht="24" x14ac:dyDescent="0.15">
      <c r="A218" s="14" t="s">
        <v>3077</v>
      </c>
      <c r="B218" s="14" t="s">
        <v>3370</v>
      </c>
      <c r="C218" s="14" t="s">
        <v>3371</v>
      </c>
      <c r="D218" s="16">
        <v>45978</v>
      </c>
      <c r="E218" s="16"/>
      <c r="F218" s="14" t="s">
        <v>3372</v>
      </c>
      <c r="G218" s="14" t="s">
        <v>3030</v>
      </c>
      <c r="H218" s="14" t="s">
        <v>3031</v>
      </c>
      <c r="I218" s="15">
        <v>353.98</v>
      </c>
      <c r="J218" s="77">
        <v>1</v>
      </c>
      <c r="K218" s="92"/>
    </row>
    <row r="219" spans="1:11" ht="72" x14ac:dyDescent="0.15">
      <c r="A219" s="14" t="s">
        <v>3077</v>
      </c>
      <c r="B219" s="14" t="s">
        <v>3373</v>
      </c>
      <c r="C219" s="14" t="s">
        <v>3373</v>
      </c>
      <c r="D219" s="16">
        <v>45978</v>
      </c>
      <c r="E219" s="16"/>
      <c r="F219" s="14" t="s">
        <v>3375</v>
      </c>
      <c r="G219" s="14"/>
      <c r="H219" s="14" t="s">
        <v>3374</v>
      </c>
      <c r="I219" s="15">
        <v>100</v>
      </c>
      <c r="J219" s="77">
        <v>2</v>
      </c>
      <c r="K219" s="92"/>
    </row>
    <row r="220" spans="1:11" ht="24" x14ac:dyDescent="0.15">
      <c r="A220" s="14" t="s">
        <v>3001</v>
      </c>
      <c r="B220" s="14" t="s">
        <v>3376</v>
      </c>
      <c r="C220" s="14" t="s">
        <v>3377</v>
      </c>
      <c r="D220" s="16">
        <v>45979</v>
      </c>
      <c r="E220" s="16"/>
      <c r="F220" s="14" t="s">
        <v>3378</v>
      </c>
      <c r="G220" s="14" t="s">
        <v>3380</v>
      </c>
      <c r="H220" s="14" t="s">
        <v>3379</v>
      </c>
      <c r="I220" s="15">
        <v>160</v>
      </c>
      <c r="J220" s="77"/>
      <c r="K220" s="92"/>
    </row>
    <row r="221" spans="1:11" ht="24" x14ac:dyDescent="0.15">
      <c r="A221" s="14" t="s">
        <v>3041</v>
      </c>
      <c r="B221" s="14" t="s">
        <v>3376</v>
      </c>
      <c r="C221" s="14" t="s">
        <v>3377</v>
      </c>
      <c r="D221" s="16">
        <v>45979</v>
      </c>
      <c r="E221" s="16"/>
      <c r="F221" s="14" t="s">
        <v>3378</v>
      </c>
      <c r="G221" s="14" t="s">
        <v>3380</v>
      </c>
      <c r="H221" s="14" t="s">
        <v>3379</v>
      </c>
      <c r="I221" s="15">
        <v>20</v>
      </c>
      <c r="J221" s="77"/>
      <c r="K221" s="92"/>
    </row>
    <row r="222" spans="1:11" ht="24" x14ac:dyDescent="0.15">
      <c r="A222" s="14" t="s">
        <v>3041</v>
      </c>
      <c r="B222" s="14" t="s">
        <v>3381</v>
      </c>
      <c r="C222" s="14" t="s">
        <v>3381</v>
      </c>
      <c r="D222" s="16">
        <v>45974</v>
      </c>
      <c r="E222" s="16">
        <v>45985</v>
      </c>
      <c r="F222" s="14" t="s">
        <v>3382</v>
      </c>
      <c r="G222" s="14"/>
      <c r="H222" s="14" t="s">
        <v>3169</v>
      </c>
      <c r="I222" s="15">
        <f>629.86+152.8</f>
        <v>782.66000000000008</v>
      </c>
      <c r="J222" s="77"/>
      <c r="K222" s="92"/>
    </row>
    <row r="223" spans="1:11" ht="24" x14ac:dyDescent="0.15">
      <c r="A223" s="14" t="s">
        <v>3041</v>
      </c>
      <c r="B223" s="14" t="s">
        <v>3381</v>
      </c>
      <c r="C223" s="14" t="s">
        <v>3381</v>
      </c>
      <c r="D223" s="16">
        <v>45974</v>
      </c>
      <c r="E223" s="16">
        <v>45985</v>
      </c>
      <c r="F223" s="14" t="s">
        <v>3383</v>
      </c>
      <c r="G223" s="14"/>
      <c r="H223" s="14" t="s">
        <v>3009</v>
      </c>
      <c r="I223" s="15">
        <v>80</v>
      </c>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t="s">
        <v>3041</v>
      </c>
      <c r="B255" s="14" t="s">
        <v>3032</v>
      </c>
      <c r="C255" s="14" t="s">
        <v>3033</v>
      </c>
      <c r="D255" s="16">
        <v>45729</v>
      </c>
      <c r="E255" s="16">
        <v>45741</v>
      </c>
      <c r="F255" s="14" t="s">
        <v>3294</v>
      </c>
      <c r="G255" s="14"/>
      <c r="H255" s="14" t="s">
        <v>3035</v>
      </c>
      <c r="I255" s="15">
        <v>100</v>
      </c>
      <c r="J255" s="77"/>
      <c r="K255" s="92"/>
    </row>
    <row r="256" spans="1:11" ht="24" x14ac:dyDescent="0.15">
      <c r="A256" s="14" t="s">
        <v>3041</v>
      </c>
      <c r="B256" s="14" t="s">
        <v>3295</v>
      </c>
      <c r="C256" s="14" t="s">
        <v>3296</v>
      </c>
      <c r="D256" s="16">
        <v>45730</v>
      </c>
      <c r="E256" s="16">
        <v>45741</v>
      </c>
      <c r="F256" s="14" t="s">
        <v>3297</v>
      </c>
      <c r="G256" s="14" t="s">
        <v>3298</v>
      </c>
      <c r="H256" s="14" t="s">
        <v>3299</v>
      </c>
      <c r="I256" s="15">
        <v>690</v>
      </c>
      <c r="J256" s="77"/>
      <c r="K256" s="92"/>
    </row>
    <row r="257" spans="1:11" ht="24" x14ac:dyDescent="0.15">
      <c r="A257" s="14" t="s">
        <v>3041</v>
      </c>
      <c r="B257" s="14" t="s">
        <v>3295</v>
      </c>
      <c r="C257" s="14" t="s">
        <v>3296</v>
      </c>
      <c r="D257" s="16">
        <v>45730</v>
      </c>
      <c r="E257" s="16">
        <v>45744</v>
      </c>
      <c r="F257" s="14" t="s">
        <v>3300</v>
      </c>
      <c r="G257" s="14" t="s">
        <v>3298</v>
      </c>
      <c r="H257" s="14" t="s">
        <v>3299</v>
      </c>
      <c r="I257" s="15">
        <v>120</v>
      </c>
      <c r="J257" s="77"/>
      <c r="K257" s="92"/>
    </row>
    <row r="258" spans="1:11" ht="13" x14ac:dyDescent="0.15">
      <c r="A258" s="14" t="s">
        <v>3041</v>
      </c>
      <c r="B258" s="14" t="s">
        <v>3045</v>
      </c>
      <c r="C258" s="14" t="s">
        <v>3046</v>
      </c>
      <c r="D258" s="16">
        <v>45770</v>
      </c>
      <c r="E258" s="16"/>
      <c r="F258" s="14" t="s">
        <v>3047</v>
      </c>
      <c r="G258" s="14" t="s">
        <v>3048</v>
      </c>
      <c r="H258" s="14" t="s">
        <v>3049</v>
      </c>
      <c r="I258" s="15">
        <v>25</v>
      </c>
      <c r="J258" s="77"/>
      <c r="K258" s="92"/>
    </row>
    <row r="259" spans="1:11" ht="72" x14ac:dyDescent="0.15">
      <c r="A259" s="14" t="s">
        <v>3041</v>
      </c>
      <c r="B259" s="14" t="s">
        <v>3301</v>
      </c>
      <c r="C259" s="14" t="s">
        <v>3155</v>
      </c>
      <c r="D259" s="16">
        <v>45778</v>
      </c>
      <c r="E259" s="16"/>
      <c r="F259" s="14" t="s">
        <v>3302</v>
      </c>
      <c r="G259" s="14" t="s">
        <v>2044</v>
      </c>
      <c r="H259" s="14" t="s">
        <v>2045</v>
      </c>
      <c r="I259" s="15">
        <v>1627.84</v>
      </c>
      <c r="J259" s="77"/>
      <c r="K259" s="92"/>
    </row>
    <row r="260" spans="1:11" ht="13" x14ac:dyDescent="0.15">
      <c r="A260" s="14" t="s">
        <v>3041</v>
      </c>
      <c r="B260" s="14" t="s">
        <v>3303</v>
      </c>
      <c r="C260" s="14" t="s">
        <v>3304</v>
      </c>
      <c r="D260" s="16">
        <v>45778</v>
      </c>
      <c r="E260" s="16"/>
      <c r="F260" s="14" t="s">
        <v>3305</v>
      </c>
      <c r="G260" s="14" t="s">
        <v>3165</v>
      </c>
      <c r="H260" s="14" t="s">
        <v>3166</v>
      </c>
      <c r="I260" s="15">
        <v>96</v>
      </c>
      <c r="J260" s="77"/>
      <c r="K260" s="92"/>
    </row>
    <row r="261" spans="1:11" ht="72" x14ac:dyDescent="0.15">
      <c r="A261" s="14" t="s">
        <v>3041</v>
      </c>
      <c r="B261" s="14" t="s">
        <v>3306</v>
      </c>
      <c r="C261" s="14" t="s">
        <v>3307</v>
      </c>
      <c r="D261" s="16">
        <v>45778</v>
      </c>
      <c r="E261" s="16"/>
      <c r="F261" s="14" t="s">
        <v>3308</v>
      </c>
      <c r="G261" s="14" t="s">
        <v>2044</v>
      </c>
      <c r="H261" s="14" t="s">
        <v>2045</v>
      </c>
      <c r="I261" s="15">
        <v>1391.98</v>
      </c>
      <c r="J261" s="77"/>
      <c r="K261" s="92"/>
    </row>
    <row r="262" spans="1:11" ht="72" x14ac:dyDescent="0.15">
      <c r="A262" s="14" t="s">
        <v>3041</v>
      </c>
      <c r="B262" s="14" t="s">
        <v>3309</v>
      </c>
      <c r="C262" s="14" t="s">
        <v>3310</v>
      </c>
      <c r="D262" s="16">
        <v>45778</v>
      </c>
      <c r="E262" s="16"/>
      <c r="F262" s="14" t="s">
        <v>3311</v>
      </c>
      <c r="G262" s="14" t="s">
        <v>2044</v>
      </c>
      <c r="H262" s="14" t="s">
        <v>2045</v>
      </c>
      <c r="I262" s="15">
        <v>764.45</v>
      </c>
      <c r="J262" s="77"/>
      <c r="K262" s="92"/>
    </row>
    <row r="263" spans="1:11" ht="13" x14ac:dyDescent="0.15">
      <c r="A263" s="14" t="s">
        <v>3041</v>
      </c>
      <c r="B263" s="14" t="s">
        <v>3312</v>
      </c>
      <c r="C263" s="14" t="s">
        <v>3092</v>
      </c>
      <c r="D263" s="16">
        <v>45778</v>
      </c>
      <c r="E263" s="16"/>
      <c r="F263" s="14" t="s">
        <v>3156</v>
      </c>
      <c r="G263" s="14" t="s">
        <v>3021</v>
      </c>
      <c r="H263" s="14" t="s">
        <v>3157</v>
      </c>
      <c r="I263" s="15">
        <v>1200</v>
      </c>
      <c r="J263" s="77"/>
      <c r="K263" s="92"/>
    </row>
    <row r="264" spans="1:11" ht="24" x14ac:dyDescent="0.15">
      <c r="A264" s="14" t="s">
        <v>3041</v>
      </c>
      <c r="B264" s="14" t="s">
        <v>3313</v>
      </c>
      <c r="C264" s="14" t="s">
        <v>3204</v>
      </c>
      <c r="D264" s="16">
        <v>45778</v>
      </c>
      <c r="E264" s="16"/>
      <c r="F264" s="14" t="s">
        <v>3314</v>
      </c>
      <c r="G264" s="14" t="s">
        <v>2044</v>
      </c>
      <c r="H264" s="14" t="s">
        <v>2045</v>
      </c>
      <c r="I264" s="15">
        <v>1540</v>
      </c>
      <c r="J264" s="77"/>
      <c r="K264" s="92"/>
    </row>
    <row r="265" spans="1:11" ht="24" x14ac:dyDescent="0.15">
      <c r="A265" s="14" t="s">
        <v>3041</v>
      </c>
      <c r="B265" s="14" t="s">
        <v>3315</v>
      </c>
      <c r="C265" s="14" t="s">
        <v>3051</v>
      </c>
      <c r="D265" s="16">
        <v>45789</v>
      </c>
      <c r="E265" s="16"/>
      <c r="F265" s="14" t="s">
        <v>3316</v>
      </c>
      <c r="G265" s="14" t="s">
        <v>2044</v>
      </c>
      <c r="H265" s="14" t="s">
        <v>2045</v>
      </c>
      <c r="I265" s="15">
        <v>500</v>
      </c>
      <c r="J265" s="77"/>
      <c r="K265" s="92"/>
    </row>
    <row r="266" spans="1:11" ht="13" x14ac:dyDescent="0.15">
      <c r="A266" s="14" t="s">
        <v>3041</v>
      </c>
      <c r="B266" s="14" t="s">
        <v>3055</v>
      </c>
      <c r="C266" s="14" t="s">
        <v>3056</v>
      </c>
      <c r="D266" s="16">
        <v>45797</v>
      </c>
      <c r="E266" s="16"/>
      <c r="F266" s="14" t="s">
        <v>3317</v>
      </c>
      <c r="G266" s="14" t="s">
        <v>3058</v>
      </c>
      <c r="H266" s="14" t="s">
        <v>3059</v>
      </c>
      <c r="I266" s="15">
        <v>20</v>
      </c>
      <c r="J266" s="77"/>
      <c r="K266" s="92"/>
    </row>
    <row r="267" spans="1:11" ht="72" x14ac:dyDescent="0.15">
      <c r="A267" s="14" t="s">
        <v>3041</v>
      </c>
      <c r="B267" s="14" t="s">
        <v>3318</v>
      </c>
      <c r="C267" s="14" t="s">
        <v>3319</v>
      </c>
      <c r="D267" s="16">
        <v>45809</v>
      </c>
      <c r="E267" s="16"/>
      <c r="F267" s="14" t="s">
        <v>3320</v>
      </c>
      <c r="G267" s="14" t="s">
        <v>2044</v>
      </c>
      <c r="H267" s="14" t="s">
        <v>2045</v>
      </c>
      <c r="I267" s="15">
        <v>786.07</v>
      </c>
      <c r="J267" s="77"/>
      <c r="K267" s="92"/>
    </row>
    <row r="268" spans="1:11" ht="24" x14ac:dyDescent="0.15">
      <c r="A268" s="14" t="s">
        <v>3041</v>
      </c>
      <c r="B268" s="14" t="s">
        <v>3321</v>
      </c>
      <c r="C268" s="14" t="s">
        <v>3247</v>
      </c>
      <c r="D268" s="16">
        <v>45813</v>
      </c>
      <c r="E268" s="16"/>
      <c r="F268" s="14" t="s">
        <v>3322</v>
      </c>
      <c r="G268" s="14" t="s">
        <v>3021</v>
      </c>
      <c r="H268" s="14" t="s">
        <v>3323</v>
      </c>
      <c r="I268" s="15">
        <v>300</v>
      </c>
      <c r="J268" s="77"/>
      <c r="K268" s="92"/>
    </row>
    <row r="269" spans="1:11" ht="24" x14ac:dyDescent="0.15">
      <c r="A269" s="14" t="s">
        <v>3041</v>
      </c>
      <c r="B269" s="14" t="s">
        <v>3324</v>
      </c>
      <c r="C269" s="14" t="s">
        <v>3223</v>
      </c>
      <c r="D269" s="16">
        <v>45818</v>
      </c>
      <c r="E269" s="16"/>
      <c r="F269" s="14" t="s">
        <v>3325</v>
      </c>
      <c r="G269" s="14" t="s">
        <v>2044</v>
      </c>
      <c r="H269" s="14" t="s">
        <v>2045</v>
      </c>
      <c r="I269" s="15">
        <v>560</v>
      </c>
      <c r="J269" s="77"/>
      <c r="K269" s="92"/>
    </row>
    <row r="270" spans="1:11" ht="24" x14ac:dyDescent="0.15">
      <c r="A270" s="14" t="s">
        <v>3041</v>
      </c>
      <c r="B270" s="14" t="s">
        <v>3326</v>
      </c>
      <c r="C270" s="14" t="s">
        <v>3327</v>
      </c>
      <c r="D270" s="16">
        <v>45819</v>
      </c>
      <c r="E270" s="16"/>
      <c r="F270" s="14" t="s">
        <v>3328</v>
      </c>
      <c r="G270" s="14" t="s">
        <v>2044</v>
      </c>
      <c r="H270" s="14" t="s">
        <v>2045</v>
      </c>
      <c r="I270" s="15">
        <v>332.02</v>
      </c>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phoneticPr fontId="1" type="noConversion"/>
  <conditionalFormatting sqref="A218:F219 A220:J5000">
    <cfRule type="expression" dxfId="89" priority="1" stopIfTrue="1">
      <formula>$A218&lt;&gt;""</formula>
    </cfRule>
  </conditionalFormatting>
  <conditionalFormatting sqref="A1055:H1066">
    <cfRule type="expression" dxfId="88" priority="66" stopIfTrue="1">
      <formula>$A1055&lt;&gt;""</formula>
    </cfRule>
  </conditionalFormatting>
  <conditionalFormatting sqref="A1112:H1113">
    <cfRule type="expression" dxfId="87" priority="77" stopIfTrue="1">
      <formula>$A1112&lt;&gt;""</formula>
    </cfRule>
  </conditionalFormatting>
  <conditionalFormatting sqref="A107:J201 A202:E202 G202:J202">
    <cfRule type="expression" dxfId="86" priority="5" stopIfTrue="1">
      <formula>$A107&lt;&gt;""</formula>
    </cfRule>
  </conditionalFormatting>
  <conditionalFormatting sqref="A203:J215">
    <cfRule type="expression" dxfId="85" priority="4" stopIfTrue="1">
      <formula>$A203&lt;&gt;""</formula>
    </cfRule>
  </conditionalFormatting>
  <conditionalFormatting sqref="B472:E477">
    <cfRule type="expression" dxfId="84" priority="19" stopIfTrue="1">
      <formula>$A472&lt;&gt;""</formula>
    </cfRule>
  </conditionalFormatting>
  <conditionalFormatting sqref="B484:E488">
    <cfRule type="expression" dxfId="83" priority="25" stopIfTrue="1">
      <formula>$A484&lt;&gt;""</formula>
    </cfRule>
  </conditionalFormatting>
  <conditionalFormatting sqref="B689:E689">
    <cfRule type="expression" dxfId="82" priority="95" stopIfTrue="1">
      <formula>$A689&lt;&gt;""</formula>
    </cfRule>
  </conditionalFormatting>
  <conditionalFormatting sqref="B691:E691 H691:I691 B692:I693 B694:E699 H694:I699">
    <cfRule type="expression" dxfId="81" priority="55" stopIfTrue="1">
      <formula>$A691&lt;&gt;""</formula>
    </cfRule>
  </conditionalFormatting>
  <conditionalFormatting sqref="B701:E701 H701:I701">
    <cfRule type="expression" dxfId="80" priority="46" stopIfTrue="1">
      <formula>$A701&lt;&gt;""</formula>
    </cfRule>
  </conditionalFormatting>
  <conditionalFormatting sqref="B819:E819">
    <cfRule type="expression" dxfId="79" priority="118" stopIfTrue="1">
      <formula>$A819&lt;&gt;""</formula>
    </cfRule>
  </conditionalFormatting>
  <conditionalFormatting sqref="B1110:E1110">
    <cfRule type="expression" dxfId="78" priority="164" stopIfTrue="1">
      <formula>$A1110&lt;&gt;""</formula>
    </cfRule>
  </conditionalFormatting>
  <conditionalFormatting sqref="B1114:E1114">
    <cfRule type="expression" dxfId="77" priority="220" stopIfTrue="1">
      <formula>$A1114&lt;&gt;""</formula>
    </cfRule>
  </conditionalFormatting>
  <conditionalFormatting sqref="B1131:E1136">
    <cfRule type="expression" dxfId="76" priority="210" stopIfTrue="1">
      <formula>$A1131&lt;&gt;""</formula>
    </cfRule>
  </conditionalFormatting>
  <conditionalFormatting sqref="B1138:E1148">
    <cfRule type="expression" dxfId="75" priority="78" stopIfTrue="1">
      <formula>$A1138&lt;&gt;""</formula>
    </cfRule>
  </conditionalFormatting>
  <conditionalFormatting sqref="B1152:E1152">
    <cfRule type="expression" dxfId="74" priority="104" stopIfTrue="1">
      <formula>$A1152&lt;&gt;""</formula>
    </cfRule>
  </conditionalFormatting>
  <conditionalFormatting sqref="B1253:E1260 I1253:J1270">
    <cfRule type="expression" dxfId="73" priority="154" stopIfTrue="1">
      <formula>$A1253&lt;&gt;""</formula>
    </cfRule>
  </conditionalFormatting>
  <conditionalFormatting sqref="B1293:E1301">
    <cfRule type="expression" dxfId="72" priority="189" stopIfTrue="1">
      <formula>$A1293&lt;&gt;""</formula>
    </cfRule>
  </conditionalFormatting>
  <conditionalFormatting sqref="B1303:E1326">
    <cfRule type="expression" dxfId="71" priority="68" stopIfTrue="1">
      <formula>$A1303&lt;&gt;""</formula>
    </cfRule>
  </conditionalFormatting>
  <conditionalFormatting sqref="B1360:E1363">
    <cfRule type="expression" dxfId="70" priority="85" stopIfTrue="1">
      <formula>$A1360&lt;&gt;""</formula>
    </cfRule>
  </conditionalFormatting>
  <conditionalFormatting sqref="B1365:E1367">
    <cfRule type="expression" dxfId="69" priority="290" stopIfTrue="1">
      <formula>$A1365&lt;&gt;""</formula>
    </cfRule>
  </conditionalFormatting>
  <conditionalFormatting sqref="B1369:E1379">
    <cfRule type="expression" dxfId="68" priority="109" stopIfTrue="1">
      <formula>$A1369&lt;&gt;""</formula>
    </cfRule>
  </conditionalFormatting>
  <conditionalFormatting sqref="B1393:E1404">
    <cfRule type="expression" dxfId="67" priority="147" stopIfTrue="1">
      <formula>$A1393&lt;&gt;""</formula>
    </cfRule>
  </conditionalFormatting>
  <conditionalFormatting sqref="B1412:E1450">
    <cfRule type="expression" dxfId="66" priority="184" stopIfTrue="1">
      <formula>$A1412&lt;&gt;""</formula>
    </cfRule>
  </conditionalFormatting>
  <conditionalFormatting sqref="B1453:E1458">
    <cfRule type="expression" dxfId="65" priority="254" stopIfTrue="1">
      <formula>$A1453&lt;&gt;""</formula>
    </cfRule>
  </conditionalFormatting>
  <conditionalFormatting sqref="B489:G489">
    <cfRule type="expression" dxfId="64" priority="26" stopIfTrue="1">
      <formula>$A489&lt;&gt;""</formula>
    </cfRule>
  </conditionalFormatting>
  <conditionalFormatting sqref="B478:H483">
    <cfRule type="expression" dxfId="63" priority="27" stopIfTrue="1">
      <formula>$A478&lt;&gt;""</formula>
    </cfRule>
  </conditionalFormatting>
  <conditionalFormatting sqref="B490:H496">
    <cfRule type="expression" dxfId="62" priority="23" stopIfTrue="1">
      <formula>$A490&lt;&gt;""</formula>
    </cfRule>
  </conditionalFormatting>
  <conditionalFormatting sqref="B1067:H1082">
    <cfRule type="expression" dxfId="61" priority="250" stopIfTrue="1">
      <formula>$A1067&lt;&gt;""</formula>
    </cfRule>
  </conditionalFormatting>
  <conditionalFormatting sqref="B1272:H1274 B1275:E1288 H1275:H1288">
    <cfRule type="expression" dxfId="60" priority="179" stopIfTrue="1">
      <formula>$A1272&lt;&gt;""</formula>
    </cfRule>
  </conditionalFormatting>
  <conditionalFormatting sqref="B1290:H1292">
    <cfRule type="expression" dxfId="59" priority="74" stopIfTrue="1">
      <formula>$A1290&lt;&gt;""</formula>
    </cfRule>
  </conditionalFormatting>
  <conditionalFormatting sqref="B1364:H1364">
    <cfRule type="expression" dxfId="58" priority="320" stopIfTrue="1">
      <formula>$A1364&lt;&gt;""</formula>
    </cfRule>
  </conditionalFormatting>
  <conditionalFormatting sqref="B1380:H1385">
    <cfRule type="expression" dxfId="57" priority="48" stopIfTrue="1">
      <formula>$A1380&lt;&gt;""</formula>
    </cfRule>
  </conditionalFormatting>
  <conditionalFormatting sqref="B1410:H1411">
    <cfRule type="expression" dxfId="56" priority="227" stopIfTrue="1">
      <formula>$A1410&lt;&gt;""</formula>
    </cfRule>
  </conditionalFormatting>
  <conditionalFormatting sqref="B244:I244 B245:E275">
    <cfRule type="expression" dxfId="55" priority="15" stopIfTrue="1">
      <formula>$A244&lt;&gt;""</formula>
    </cfRule>
  </conditionalFormatting>
  <conditionalFormatting sqref="B276:I320">
    <cfRule type="expression" dxfId="54" priority="17" stopIfTrue="1">
      <formula>$A276&lt;&gt;""</formula>
    </cfRule>
  </conditionalFormatting>
  <conditionalFormatting sqref="B470:I471 J470:J499">
    <cfRule type="expression" dxfId="53" priority="31" stopIfTrue="1">
      <formula>$A470&lt;&gt;""</formula>
    </cfRule>
  </conditionalFormatting>
  <conditionalFormatting sqref="B497:I499">
    <cfRule type="expression" dxfId="52" priority="18" stopIfTrue="1">
      <formula>$A497&lt;&gt;""</formula>
    </cfRule>
  </conditionalFormatting>
  <conditionalFormatting sqref="B645:I688">
    <cfRule type="expression" dxfId="51" priority="287" stopIfTrue="1">
      <formula>$A645&lt;&gt;""</formula>
    </cfRule>
  </conditionalFormatting>
  <conditionalFormatting sqref="B690:I690">
    <cfRule type="expression" dxfId="50" priority="53" stopIfTrue="1">
      <formula>$A690&lt;&gt;""</formula>
    </cfRule>
  </conditionalFormatting>
  <conditionalFormatting sqref="B1137:I1137">
    <cfRule type="expression" dxfId="49" priority="178" stopIfTrue="1">
      <formula>$A1137&lt;&gt;""</formula>
    </cfRule>
  </conditionalFormatting>
  <conditionalFormatting sqref="B1149:I1151">
    <cfRule type="expression" dxfId="48" priority="47" stopIfTrue="1">
      <formula>$A1149&lt;&gt;""</formula>
    </cfRule>
  </conditionalFormatting>
  <conditionalFormatting sqref="B1153:I1157">
    <cfRule type="expression" dxfId="47" priority="49" stopIfTrue="1">
      <formula>$A1153&lt;&gt;""</formula>
    </cfRule>
  </conditionalFormatting>
  <conditionalFormatting sqref="B1271:I1271 I1272:I1288">
    <cfRule type="expression" dxfId="46" priority="182" stopIfTrue="1">
      <formula>$A1271&lt;&gt;""</formula>
    </cfRule>
  </conditionalFormatting>
  <conditionalFormatting sqref="B1368:I1368">
    <cfRule type="expression" dxfId="45" priority="177" stopIfTrue="1">
      <formula>$A1368&lt;&gt;""</formula>
    </cfRule>
  </conditionalFormatting>
  <conditionalFormatting sqref="B360:J420">
    <cfRule type="expression" dxfId="44" priority="30" stopIfTrue="1">
      <formula>$A360&lt;&gt;""</formula>
    </cfRule>
  </conditionalFormatting>
  <conditionalFormatting sqref="B457:J458">
    <cfRule type="expression" dxfId="43" priority="28" stopIfTrue="1">
      <formula>$A457&lt;&gt;""</formula>
    </cfRule>
  </conditionalFormatting>
  <conditionalFormatting sqref="B599:J625">
    <cfRule type="expression" dxfId="42" priority="33" stopIfTrue="1">
      <formula>$A599&lt;&gt;""</formula>
    </cfRule>
  </conditionalFormatting>
  <conditionalFormatting sqref="B1053:J1054">
    <cfRule type="expression" dxfId="41" priority="248" stopIfTrue="1">
      <formula>$A1053&lt;&gt;""</formula>
    </cfRule>
  </conditionalFormatting>
  <conditionalFormatting sqref="B1127:J1130">
    <cfRule type="expression" dxfId="40" priority="38" stopIfTrue="1">
      <formula>$A1127&lt;&gt;""</formula>
    </cfRule>
  </conditionalFormatting>
  <conditionalFormatting sqref="B1158:J1252">
    <cfRule type="expression" dxfId="39" priority="64" stopIfTrue="1">
      <formula>$A1158&lt;&gt;""</formula>
    </cfRule>
  </conditionalFormatting>
  <conditionalFormatting sqref="B1406:J1406">
    <cfRule type="expression" dxfId="38" priority="229" stopIfTrue="1">
      <formula>$A1406&lt;&gt;""</formula>
    </cfRule>
  </conditionalFormatting>
  <conditionalFormatting sqref="B1461:J4374">
    <cfRule type="expression" dxfId="37" priority="73" stopIfTrue="1">
      <formula>$A1461&lt;&gt;""</formula>
    </cfRule>
  </conditionalFormatting>
  <conditionalFormatting sqref="D212:D217">
    <cfRule type="expression" dxfId="36" priority="3" stopIfTrue="1">
      <formula>$A212&lt;&gt;""</formula>
    </cfRule>
  </conditionalFormatting>
  <conditionalFormatting sqref="E216:J216 A216:C217 E217:F217 G217:J219">
    <cfRule type="expression" dxfId="35" priority="6" stopIfTrue="1">
      <formula>$A216&lt;&gt;""</formula>
    </cfRule>
  </conditionalFormatting>
  <conditionalFormatting sqref="F151:H151">
    <cfRule type="expression" dxfId="34" priority="10" stopIfTrue="1">
      <formula>$A151&lt;&gt;""</formula>
    </cfRule>
  </conditionalFormatting>
  <conditionalFormatting sqref="F166:H166">
    <cfRule type="expression" dxfId="33" priority="9" stopIfTrue="1">
      <formula>$A166&lt;&gt;""</formula>
    </cfRule>
  </conditionalFormatting>
  <conditionalFormatting sqref="F174:H174">
    <cfRule type="expression" dxfId="32" priority="8" stopIfTrue="1">
      <formula>$A174&lt;&gt;""</formula>
    </cfRule>
  </conditionalFormatting>
  <conditionalFormatting sqref="F472:H473">
    <cfRule type="expression" dxfId="31" priority="20" stopIfTrue="1">
      <formula>$A472&lt;&gt;""</formula>
    </cfRule>
  </conditionalFormatting>
  <conditionalFormatting sqref="F476:H477">
    <cfRule type="expression" dxfId="30" priority="29" stopIfTrue="1">
      <formula>$A476&lt;&gt;""</formula>
    </cfRule>
  </conditionalFormatting>
  <conditionalFormatting sqref="F484:H486 H487:H489">
    <cfRule type="expression" dxfId="29" priority="24" stopIfTrue="1">
      <formula>$A484&lt;&gt;""</formula>
    </cfRule>
  </conditionalFormatting>
  <conditionalFormatting sqref="F1131:H1131">
    <cfRule type="expression" dxfId="28" priority="311" stopIfTrue="1">
      <formula>$A1131&lt;&gt;""</formula>
    </cfRule>
  </conditionalFormatting>
  <conditionalFormatting sqref="F1255:H1260">
    <cfRule type="expression" dxfId="27" priority="153" stopIfTrue="1">
      <formula>$A1255&lt;&gt;""</formula>
    </cfRule>
  </conditionalFormatting>
  <conditionalFormatting sqref="F249:I249">
    <cfRule type="expression" dxfId="26" priority="13" stopIfTrue="1">
      <formula>$A249&lt;&gt;""</formula>
    </cfRule>
  </conditionalFormatting>
  <conditionalFormatting sqref="G150:H150">
    <cfRule type="expression" dxfId="25" priority="11" stopIfTrue="1">
      <formula>$A150&lt;&gt;""</formula>
    </cfRule>
  </conditionalFormatting>
  <conditionalFormatting sqref="H474:H475">
    <cfRule type="expression" dxfId="24" priority="22" stopIfTrue="1">
      <formula>$A474&lt;&gt;""</formula>
    </cfRule>
  </conditionalFormatting>
  <conditionalFormatting sqref="H1132:H1136">
    <cfRule type="expression" dxfId="23" priority="212" stopIfTrue="1">
      <formula>$A1132&lt;&gt;""</formula>
    </cfRule>
  </conditionalFormatting>
  <conditionalFormatting sqref="H1254">
    <cfRule type="expression" dxfId="22" priority="223" stopIfTrue="1">
      <formula>$A1254&lt;&gt;""</formula>
    </cfRule>
  </conditionalFormatting>
  <conditionalFormatting sqref="H1293:H1301">
    <cfRule type="expression" dxfId="21" priority="191" stopIfTrue="1">
      <formula>$A1293&lt;&gt;""</formula>
    </cfRule>
  </conditionalFormatting>
  <conditionalFormatting sqref="H1303:H1326">
    <cfRule type="expression" dxfId="20" priority="70" stopIfTrue="1">
      <formula>$A1303&lt;&gt;""</formula>
    </cfRule>
  </conditionalFormatting>
  <conditionalFormatting sqref="H1365:H1367">
    <cfRule type="expression" dxfId="19" priority="289" stopIfTrue="1">
      <formula>$A1365&lt;&gt;""</formula>
    </cfRule>
  </conditionalFormatting>
  <conditionalFormatting sqref="H1369:H1379">
    <cfRule type="expression" dxfId="18" priority="50" stopIfTrue="1">
      <formula>$A1369&lt;&gt;""</formula>
    </cfRule>
  </conditionalFormatting>
  <conditionalFormatting sqref="H1412">
    <cfRule type="expression" dxfId="17" priority="186" stopIfTrue="1">
      <formula>$A1412&lt;&gt;""</formula>
    </cfRule>
  </conditionalFormatting>
  <conditionalFormatting sqref="H1453:H1458">
    <cfRule type="expression" dxfId="16" priority="256" stopIfTrue="1">
      <formula>$A1453&lt;&gt;""</formula>
    </cfRule>
  </conditionalFormatting>
  <conditionalFormatting sqref="H245:I248">
    <cfRule type="expression" dxfId="15" priority="14" stopIfTrue="1">
      <formula>$A245&lt;&gt;""</formula>
    </cfRule>
  </conditionalFormatting>
  <conditionalFormatting sqref="H250:I250">
    <cfRule type="expression" dxfId="14" priority="12" stopIfTrue="1">
      <formula>$A250&lt;&gt;""</formula>
    </cfRule>
  </conditionalFormatting>
  <conditionalFormatting sqref="H689:I689">
    <cfRule type="expression" dxfId="13" priority="97" stopIfTrue="1">
      <formula>$A689&lt;&gt;""</formula>
    </cfRule>
  </conditionalFormatting>
  <conditionalFormatting sqref="H1138:I1148">
    <cfRule type="expression" dxfId="12" priority="81" stopIfTrue="1">
      <formula>$A1138&lt;&gt;""</formula>
    </cfRule>
  </conditionalFormatting>
  <conditionalFormatting sqref="H1152:I1152">
    <cfRule type="expression" dxfId="11" priority="107" stopIfTrue="1">
      <formula>$A1152&lt;&gt;""</formula>
    </cfRule>
  </conditionalFormatting>
  <conditionalFormatting sqref="H1110:J1110">
    <cfRule type="expression" dxfId="10" priority="163" stopIfTrue="1">
      <formula>$A1110&lt;&gt;""</formula>
    </cfRule>
  </conditionalFormatting>
  <conditionalFormatting sqref="H1360:J1363">
    <cfRule type="expression" dxfId="9" priority="86" stopIfTrue="1">
      <formula>$A1360&lt;&gt;""</formula>
    </cfRule>
  </conditionalFormatting>
  <conditionalFormatting sqref="H1393:J1404">
    <cfRule type="expression" dxfId="8" priority="45" stopIfTrue="1">
      <formula>$A1393&lt;&gt;""</formula>
    </cfRule>
  </conditionalFormatting>
  <conditionalFormatting sqref="I472:I496">
    <cfRule type="expression" dxfId="7" priority="21" stopIfTrue="1">
      <formula>$A472&lt;&gt;""</formula>
    </cfRule>
  </conditionalFormatting>
  <conditionalFormatting sqref="I1369:I1385">
    <cfRule type="expression" dxfId="6" priority="113" stopIfTrue="1">
      <formula>$A1369&lt;&gt;""</formula>
    </cfRule>
  </conditionalFormatting>
  <conditionalFormatting sqref="I230:J230 F231:J243 J244:J320 F251:I275">
    <cfRule type="expression" dxfId="5" priority="16" stopIfTrue="1">
      <formula>$A230&lt;&gt;""</formula>
    </cfRule>
  </conditionalFormatting>
  <conditionalFormatting sqref="I1290:J1359">
    <cfRule type="expression" dxfId="4" priority="193" stopIfTrue="1">
      <formula>$A1290&lt;&gt;""</formula>
    </cfRule>
  </conditionalFormatting>
  <conditionalFormatting sqref="I1410:J1447">
    <cfRule type="expression" dxfId="3" priority="188" stopIfTrue="1">
      <formula>$A1410&lt;&gt;""</formula>
    </cfRule>
  </conditionalFormatting>
  <conditionalFormatting sqref="I1451:J1458">
    <cfRule type="expression" dxfId="2" priority="286" stopIfTrue="1">
      <formula>$A1451&lt;&gt;""</formula>
    </cfRule>
  </conditionalFormatting>
  <conditionalFormatting sqref="J645:J703 B700:I700 B702:I703 B811:E811 H811:J811 H819:J819 B826:E826 H826:J826 I1055:J1082 B1111:H1111 I1111:J1126 H1114:H1126 B1115:G1126 I1131:J1136 F1253:H1253 B1261:H1270 J1271:J1288 B1302:H1302 B1327:H1359 I1364:J1367 J1368:J1385 F1413:H1447 F1448:J1450 B1451:H1452">
    <cfRule type="expression" dxfId="1" priority="321" stopIfTrue="1">
      <formula>$A645&lt;&gt;""</formula>
    </cfRule>
  </conditionalFormatting>
  <conditionalFormatting sqref="J1137:J1157">
    <cfRule type="expression" dxfId="0" priority="313"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201 F203: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15">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15">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x14ac:dyDescent="0.15">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15">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15">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15">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15">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15">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x14ac:dyDescent="0.15">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x14ac:dyDescent="0.15">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15">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15">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15">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15">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15">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15">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15">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15">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15">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15">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15">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15">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15">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15">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x14ac:dyDescent="0.15">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x14ac:dyDescent="0.15">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15">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15">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15">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15">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15">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x14ac:dyDescent="0.15">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15">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15">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15">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15">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15">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15">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15">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15">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15">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x14ac:dyDescent="0.15">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15">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15">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15">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15">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15">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15">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15">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15">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x14ac:dyDescent="0.15">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15">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15">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15">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15">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15">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15">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15">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15">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15">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15">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15">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15">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15">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15">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15">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15">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15">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15">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15">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15">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15">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15">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15">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15">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x14ac:dyDescent="0.15">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15">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15">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15">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x14ac:dyDescent="0.1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15">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15">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15">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15">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x14ac:dyDescent="0.1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15">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15">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15">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15">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15">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15">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15">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15">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15">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15">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15">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15">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15">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15">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15">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15">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15">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15">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15">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15">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15">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15">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x14ac:dyDescent="0.1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15">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15">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15">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x14ac:dyDescent="0.1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15">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x14ac:dyDescent="0.1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x14ac:dyDescent="0.1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x14ac:dyDescent="0.1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15">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15">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15">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x14ac:dyDescent="0.1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15">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15">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x14ac:dyDescent="0.1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x14ac:dyDescent="0.1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15">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15">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15">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x14ac:dyDescent="0.1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15">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15">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15">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15">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15">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15">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15">
      <c r="A238" s="203"/>
      <c r="B238" s="285"/>
      <c r="C238" s="285"/>
      <c r="D238" s="285"/>
      <c r="E238" s="285"/>
      <c r="F238" s="285"/>
      <c r="G238" s="285"/>
      <c r="H238" s="285"/>
      <c r="I238" s="285"/>
      <c r="J238" s="285"/>
      <c r="K238" s="285"/>
      <c r="L238" s="286"/>
      <c r="M238" s="285"/>
      <c r="N238" s="285"/>
      <c r="O238" s="285"/>
      <c r="P238" s="285"/>
    </row>
    <row r="239" spans="1:16" ht="19.5" customHeight="1" x14ac:dyDescent="0.15">
      <c r="A239" s="203"/>
      <c r="B239" s="285"/>
      <c r="C239" s="285"/>
      <c r="D239" s="285"/>
      <c r="E239" s="285"/>
      <c r="F239" s="285"/>
      <c r="G239" s="285"/>
      <c r="H239" s="285"/>
      <c r="I239" s="285"/>
      <c r="J239" s="285"/>
      <c r="K239" s="285"/>
      <c r="L239" s="286"/>
      <c r="M239" s="285"/>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15">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15">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x14ac:dyDescent="0.15">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15">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x14ac:dyDescent="0.15">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15">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x14ac:dyDescent="0.15">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15">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x14ac:dyDescent="0.15">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15">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x14ac:dyDescent="0.15">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x14ac:dyDescent="0.15">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x14ac:dyDescent="0.15">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15">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15">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x14ac:dyDescent="0.15">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x14ac:dyDescent="0.15">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x14ac:dyDescent="0.15">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15">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15">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15">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x14ac:dyDescent="0.15">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15">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15">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15">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x14ac:dyDescent="0.15">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15">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15">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15">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15">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15">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15">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15">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15">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x14ac:dyDescent="0.15">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15">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15">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15">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x14ac:dyDescent="0.15">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15">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15">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15">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15">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x14ac:dyDescent="0.15">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15">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15">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15">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15">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15">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x14ac:dyDescent="0.15">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15">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x14ac:dyDescent="0.15">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15">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15">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15">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15">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15">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x14ac:dyDescent="0.15">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15">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x14ac:dyDescent="0.15">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x14ac:dyDescent="0.15">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15">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x14ac:dyDescent="0.15">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15">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15">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15">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15">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15">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15">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15">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15">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15">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15">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x14ac:dyDescent="0.15">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15">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x14ac:dyDescent="0.15">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15">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15">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15">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15">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15">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15">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15">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x14ac:dyDescent="0.15">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15">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x14ac:dyDescent="0.15">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15">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15">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15">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15">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15">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15">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15">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x14ac:dyDescent="0.15">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x14ac:dyDescent="0.15">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15">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15">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x14ac:dyDescent="0.15">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15">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15">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15">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15">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x14ac:dyDescent="0.15">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15">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15">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15">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x14ac:dyDescent="0.15">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15">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x14ac:dyDescent="0.15">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15">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x14ac:dyDescent="0.15">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x14ac:dyDescent="0.15">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x14ac:dyDescent="0.15">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x14ac:dyDescent="0.15">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15">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x14ac:dyDescent="0.15">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x14ac:dyDescent="0.15">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15">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15">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x14ac:dyDescent="0.15">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x14ac:dyDescent="0.15">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x14ac:dyDescent="0.15">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x14ac:dyDescent="0.15">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15">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15">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x14ac:dyDescent="0.15">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15">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15">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x14ac:dyDescent="0.15">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15">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x14ac:dyDescent="0.15">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15">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15">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15">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x14ac:dyDescent="0.15">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x14ac:dyDescent="0.15">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15">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15">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x14ac:dyDescent="0.15">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x14ac:dyDescent="0.15">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x14ac:dyDescent="0.15">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15">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x14ac:dyDescent="0.15">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x14ac:dyDescent="0.15">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15">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15">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15">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x14ac:dyDescent="0.15">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15">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15">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x14ac:dyDescent="0.15">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15">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15">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15">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15">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15">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15">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15">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15">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15">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x14ac:dyDescent="0.15">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x14ac:dyDescent="0.15">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15">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x14ac:dyDescent="0.15">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x14ac:dyDescent="0.15">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15">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x14ac:dyDescent="0.15">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x14ac:dyDescent="0.15">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15">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15">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x14ac:dyDescent="0.15">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15">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15">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x14ac:dyDescent="0.15">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x14ac:dyDescent="0.15">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15">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x14ac:dyDescent="0.15">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x14ac:dyDescent="0.15">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x14ac:dyDescent="0.15">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x14ac:dyDescent="0.15">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x14ac:dyDescent="0.15">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x14ac:dyDescent="0.15">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x14ac:dyDescent="0.15">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15">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15">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15">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15">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15">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15">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x14ac:dyDescent="0.15">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15">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15">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x14ac:dyDescent="0.15">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x14ac:dyDescent="0.15">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15">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15">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15">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15">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x14ac:dyDescent="0.15">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15">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15">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x14ac:dyDescent="0.15">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x14ac:dyDescent="0.15">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x14ac:dyDescent="0.15">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x14ac:dyDescent="0.15">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15">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x14ac:dyDescent="0.15">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15">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15">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15">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15">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15">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15">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x14ac:dyDescent="0.15">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15">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x14ac:dyDescent="0.15">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15">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x14ac:dyDescent="0.15">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15">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15">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x14ac:dyDescent="0.15">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15">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x14ac:dyDescent="0.15">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x14ac:dyDescent="0.15">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x14ac:dyDescent="0.15">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x14ac:dyDescent="0.15">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15">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15">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x14ac:dyDescent="0.15">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15">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15">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15">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x14ac:dyDescent="0.15">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15">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x14ac:dyDescent="0.15">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15">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15">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x14ac:dyDescent="0.15">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15">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15">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x14ac:dyDescent="0.15">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x14ac:dyDescent="0.15">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x14ac:dyDescent="0.15">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x14ac:dyDescent="0.15">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15">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15">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15">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x14ac:dyDescent="0.15">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x14ac:dyDescent="0.15">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15">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15">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x14ac:dyDescent="0.15">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15">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15">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15">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15">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15">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15">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15">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15">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15">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15">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15">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15">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15">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15">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15">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15">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15">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15">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15">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15">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15">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15">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15">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15">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15">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15">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15">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15">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15">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15">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15">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15">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15">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15">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15">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15">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15">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15">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15">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15">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15">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15">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15">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15">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15">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15">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15">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15">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15">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15">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15">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15">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15">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15">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15">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15">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15">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15">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15">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15">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15">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15">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15">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15">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15">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15">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15">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15">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15">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15">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15">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15">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15">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15">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15">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15">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15">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15">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15">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15">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15">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15">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15">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15">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15">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15">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15">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15">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15">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15">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15">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15">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15">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15">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15">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15">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15">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15">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15">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15">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15">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15">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15">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15">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15">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15">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15">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15">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15">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15">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15">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15">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15">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15">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15">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15">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15">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15">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15">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15">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15">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15">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15">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15">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15">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15">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15">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15">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15">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15">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15">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15">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15">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15">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15">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15">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15">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15">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15">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15">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15">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15">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15">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15">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15">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15">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15">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15">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15">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15">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15">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15">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15">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15">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15">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15">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15">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15">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15">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15">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15">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15">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15">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15">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15">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15">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15">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15">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15">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15">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15">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15">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15">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15">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15">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15">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15">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15">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15">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15">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15">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15">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15">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15">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15">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15">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15">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15">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15">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15">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15">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15">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15">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15">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15">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15">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15">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15">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15">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15">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15">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15">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15">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15">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15">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15">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15">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15">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15">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15">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15">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15">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15">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15">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15">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15">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15">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15">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15">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15">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15">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15">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15">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15">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15">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15">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15">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15">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15">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15">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15">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15">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15">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15">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15">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15">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15">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15">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15">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15">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15">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15">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15">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15">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15">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15">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15">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15">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15">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15">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15">
      <c r="C763" s="196"/>
      <c r="G763" s="185"/>
      <c r="H763" s="185"/>
    </row>
    <row r="764" spans="1:14" x14ac:dyDescent="0.15">
      <c r="C764" s="196"/>
      <c r="G764" s="185"/>
      <c r="H764" s="185"/>
    </row>
    <row r="765" spans="1:14" x14ac:dyDescent="0.15">
      <c r="G765" s="185"/>
      <c r="H765" s="185"/>
    </row>
    <row r="766" spans="1:14" x14ac:dyDescent="0.15">
      <c r="G766" s="185"/>
      <c r="H766" s="185"/>
    </row>
    <row r="767" spans="1:14" x14ac:dyDescent="0.15">
      <c r="G767" s="185"/>
      <c r="H767" s="185"/>
    </row>
    <row r="768" spans="1:14" x14ac:dyDescent="0.15">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2" t="str">
        <f>Spolu!C3&amp;", "&amp;Spolu!C6</f>
        <v>Slovenská asociácia Taekwondo WT, Hlavná 37/68, Košice, 040 01</v>
      </c>
      <c r="B1" s="382"/>
      <c r="C1" s="382"/>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3" t="s">
        <v>1252</v>
      </c>
      <c r="F3" s="384"/>
      <c r="N3" s="137" t="str">
        <f t="shared" si="0"/>
        <v>c - príspevok Slovenskému paralympijskému výboru</v>
      </c>
      <c r="O3" s="137" t="s">
        <v>343</v>
      </c>
      <c r="P3" s="137" t="s">
        <v>344</v>
      </c>
    </row>
    <row r="4" spans="1:16" ht="45.75" customHeight="1" x14ac:dyDescent="0.15">
      <c r="E4" s="384"/>
      <c r="F4" s="384"/>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5" t="s">
        <v>1264</v>
      </c>
      <c r="B12" s="385"/>
      <c r="C12" s="385"/>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6"/>
      <c r="C14" s="386"/>
      <c r="F14" s="141"/>
      <c r="N14" s="137" t="str">
        <f t="shared" si="0"/>
        <v>n - organizovanie významnej súťaže podľa § 55 ods. 1 písm. b)</v>
      </c>
      <c r="O14" s="137" t="s">
        <v>364</v>
      </c>
      <c r="P14" s="137" t="s">
        <v>1266</v>
      </c>
    </row>
    <row r="15" spans="1:16" ht="32.25" customHeight="1" thickBot="1" x14ac:dyDescent="0.2">
      <c r="A15" s="139" t="s">
        <v>1267</v>
      </c>
      <c r="B15" s="387" t="s">
        <v>1268</v>
      </c>
      <c r="C15" s="388"/>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30814910</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81" t="s">
        <v>1278</v>
      </c>
      <c r="C22" s="381"/>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2025-12-04T06:45:40Z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