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CCA53D32-0E23-A14C-B8B2-74174F23730A}" xr6:coauthVersionLast="47" xr6:coauthVersionMax="47" xr10:uidLastSave="{00000000-0000-0000-0000-000000000000}"/>
  <bookViews>
    <workbookView xWindow="320" yWindow="760" windowWidth="25580" windowHeight="166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Doklady!$A$107:$J$226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<sst xmlns="http://schemas.openxmlformats.org/spreadsheetml/2006/main" count="2840" uniqueCount="1604">
  <si>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</si>
  <si>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</si>
  <si>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</si>
  <si>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</si>
  <si>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</si>
  <si>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</si>
  <si>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</si>
  <si>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</si>
  <si>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</si>
  <si>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</si>
  <si>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</si>
  <si>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</si>
  <si>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</si>
  <si>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</si>
  <si>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</si>
  <si>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</si>
  <si>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</si>
  <si>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</si>
  <si>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</si>
  <si>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</si>
  <si>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</si>
  <si>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</si>
  <si>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</si>
  <si>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</si>
  <si>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</si>
  <si>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</si>
  <si>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</si>
  <si>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</si>
  <si>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</si>
  <si>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</si>
  <si>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</si>
  <si>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</si>
  <si>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</si>
  <si>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</si>
  <si>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</si>
  <si>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</si>
  <si>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</si>
  <si>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</si>
  <si>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</si>
  <si>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</si>
  <si>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</si>
  <si>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</si>
  <si>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</si>
  <si>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</si>
  <si>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</si>
  <si>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</si>
  <si>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</si>
  <si>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</si>
  <si>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</si>
  <si>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</si>
  <si>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</si>
  <si>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</si>
  <si>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</si>
  <si>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</si>
  <si>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</si>
  <si>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</si>
  <si>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</si>
  <si>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</si>
  <si>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</si>
  <si>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</si>
  <si>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</si>
  <si>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</si>
  <si>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</si>
  <si>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</si>
  <si>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</si>
  <si>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</si>
  <si>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</si>
  <si>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</si>
  <si>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</si>
  <si>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</si>
  <si>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</si>
  <si>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</si>
  <si>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</si>
  <si>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</si>
  <si>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</si>
  <si>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</si>
  <si>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</si>
  <si>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</si>
  <si>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</si>
  <si>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</si>
  <si>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</si>
  <si>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</si>
  <si>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</si>
  <si>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</si>
  <si>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</si>
  <si>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</si>
  <si>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</si>
  <si>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</si>
  <si>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</si>
  <si>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</si>
  <si>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</si>
  <si>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</si>
  <si>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</si>
  <si>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</si>
  <si>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</si>
  <si>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</si>
  <si>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</si>
  <si>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</si>
  <si>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</si>
  <si>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</si>
  <si>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</si>
  <si>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</si>
  <si>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</si>
  <si>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</si>
  <si>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</si>
  <si>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</si>
  <si>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</si>
  <si>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</si>
  <si>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</si>
  <si>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</si>
  <si>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</si>
  <si>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</si>
  <si>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</si>
  <si>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</si>
  <si>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</si>
  <si>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</si>
  <si>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</si>
  <si>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</si>
  <si>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</si>
  <si>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</si>
  <si>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</si>
  <si>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</si>
  <si>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</si>
  <si>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</si>
  <si>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</si>
  <si>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</si>
  <si>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</si>
  <si>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</si>
  <si>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</si>
  <si>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</si>
  <si>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</si>
  <si>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</si>
  <si>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</si>
  <si>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</si>
  <si>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</si>
  <si>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</si>
  <si>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</si>
  <si>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</si>
  <si>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</si>
  <si>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</si>
  <si>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</si>
  <si>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</si>
  <si>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</si>
  <si>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</si>
  <si>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</si>
  <si>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</si>
  <si>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</si>
  <si>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</si>
  <si>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</si>
  <si>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</si>
  <si>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</si>
  <si>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</si>
  <si>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</si>
  <si>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</si>
  <si>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</si>
  <si>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</si>
  <si>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</si>
  <si>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</si>
  <si>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</si>
  <si>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</si>
  <si>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</si>
  <si>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</si>
  <si>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</si>
  <si>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</si>
  <si>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</si>
  <si>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</si>
  <si>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</si>
  <si>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</si>
  <si>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</si>
  <si>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</si>
  <si>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</si>
  <si>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</si>
  <si>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</si>
  <si>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</si>
  <si>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</si>
  <si>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</si>
  <si>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</si>
  <si>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</si>
  <si>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</si>
  <si>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</si>
  <si>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</si>
  <si>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</si>
  <si>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</si>
  <si>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</si>
  <si>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</si>
  <si>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</si>
  <si>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</si>
  <si>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</si>
  <si>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</si>
  <si>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</si>
  <si>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</si>
  <si>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</si>
  <si>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</si>
  <si>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</si>
  <si>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</si>
  <si>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</si>
  <si>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</si>
  <si>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</si>
  <si>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</si>
  <si>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</si>
  <si>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</si>
  <si>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</si>
  <si>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</si>
  <si>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</si>
  <si>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</si>
  <si>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</si>
  <si>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</si>
  <si>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</si>
  <si>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</si>
  <si>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</si>
  <si>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</si>
  <si>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</si>
  <si>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</si>
  <si>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</si>
  <si>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</si>
  <si>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</si>
  <si>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</si>
  <si>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</si>
  <si>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</si>
  <si>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</si>
  <si>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</si>
  <si>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</si>
  <si>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</si>
  <si>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</si>
  <si>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</si>
  <si>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</si>
  <si>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</si>
  <si>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</si>
  <si>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</si>
  <si>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</si>
  <si>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</si>
  <si>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</si>
  <si>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</si>
  <si>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</si>
  <si>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</si>
  <si>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</si>
  <si>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</si>
  <si>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</si>
  <si>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</si>
  <si>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</si>
  <si>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</si>
  <si>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</si>
  <si>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</si>
  <si>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</si>
  <si>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</si>
  <si>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</si>
  <si>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</si>
  <si>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</si>
  <si>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</si>
  <si>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</si>
  <si>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</si>
  <si>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</si>
  <si>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</si>
  <si>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</si>
  <si>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</si>
  <si>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</si>
  <si>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</si>
  <si>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</si>
  <si>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</si>
  <si>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</si>
  <si>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</si>
  <si>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</si>
  <si>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</si>
  <si>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</si>
  <si>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</si>
  <si>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</si>
  <si>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</si>
  <si>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</si>
  <si>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</si>
  <si>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</si>
  <si>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</si>
  <si>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</si>
  <si>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</si>
  <si>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</si>
  <si>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</si>
  <si>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</si>
  <si>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</si>
  <si>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</si>
  <si>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</si>
  <si>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</si>
  <si>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</si>
  <si>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</si>
  <si>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</si>
  <si>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</si>
  <si>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</si>
  <si>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</si>
  <si>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</si>
  <si>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</si>
  <si>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</si>
  <si>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</si>
  <si>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</si>
  <si>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</si>
  <si>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</si>
  <si>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</si>
  <si>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</si>
  <si>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</si>
  <si>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</si>
  <si>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</si>
  <si>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</si>
  <si>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</si>
  <si>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</si>
  <si>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</si>
  <si>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</si>
  <si>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</si>
  <si>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</si>
  <si>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</si>
  <si>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</si>
  <si>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</si>
  <si>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</si>
  <si>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</si>
  <si>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</si>
  <si>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</si>
  <si>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</si>
  <si>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</si>
  <si>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</si>
  <si>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</si>
  <si>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</si>
  <si>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</si>
  <si>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</si>
  <si>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</si>
  <si>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</si>
  <si>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</si>
  <si>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</si>
  <si>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</si>
  <si>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</si>
  <si>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</si>
  <si>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</si>
  <si>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</si>
  <si>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</si>
  <si>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</si>
  <si>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</si>
  <si>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</si>
  <si>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</si>
  <si>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</si>
  <si>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</si>
  <si>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</si>
  <si>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</si>
  <si>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</si>
  <si>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</si>
  <si>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</si>
  <si>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</si>
  <si>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</si>
  <si>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</si>
  <si>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</si>
  <si>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</si>
  <si>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</si>
  <si>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</si>
  <si>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</si>
  <si>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</si>
  <si>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</si>
  <si>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</si>
  <si>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</si>
  <si>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</si>
  <si>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</si>
  <si>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</si>
  <si>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</si>
  <si>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</si>
  <si>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</si>
  <si>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</si>
  <si>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</si>
  <si>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</si>
  <si>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</si>
  <si>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</si>
  <si>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</si>
  <si>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</si>
  <si>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</si>
  <si>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</si>
  <si>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</si>
  <si>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</si>
  <si>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</si>
  <si>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</si>
  <si>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</si>
  <si>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</si>
  <si>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</si>
  <si>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</si>
  <si>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</si>
  <si>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</si>
  <si>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</si>
  <si>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</si>
  <si>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</si>
  <si>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</si>
  <si>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</si>
  <si>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</si>
  <si>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</si>
  <si>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</si>
  <si>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</si>
  <si>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</si>
  <si>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</si>
  <si>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</si>
  <si>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</si>
  <si>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</si>
  <si>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</si>
  <si>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</si>
  <si>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</si>
  <si>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</si>
  <si>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</si>
  <si>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</si>
  <si>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</si>
  <si>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</si>
  <si>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</si>
  <si>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</si>
  <si>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</si>
  <si>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</si>
  <si>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</si>
  <si>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</si>
  <si>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</si>
  <si>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</si>
  <si>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</si>
  <si>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</si>
  <si>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</si>
  <si>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</si>
  <si>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</si>
  <si>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</si>
  <si>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</si>
  <si>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</si>
  <si>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</si>
  <si>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</si>
  <si>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</si>
  <si>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</si>
  <si>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</si>
  <si>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</si>
  <si>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</si>
  <si>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</si>
  <si>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</si>
  <si>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</si>
  <si>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</si>
  <si>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</si>
  <si>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</si>
  <si>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</si>
  <si>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</si>
  <si>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</si>
  <si>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</si>
  <si>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</si>
  <si>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</si>
  <si>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</si>
  <si>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</si>
  <si>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</si>
  <si>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</si>
  <si>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</si>
  <si>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</si>
  <si>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</si>
  <si>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</si>
  <si>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</si>
  <si>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</si>
  <si>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</si>
  <si>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</si>
  <si>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</si>
  <si>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</si>
  <si>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</si>
  <si>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</si>
  <si>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</si>
  <si>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</si>
  <si>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</si>
  <si>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</si>
  <si>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</si>
  <si>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</si>
  <si>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</si>
  <si>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</si>
  <si>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</si>
  <si>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</si>
  <si>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</si>
  <si>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</si>
  <si>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</si>
  <si>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</si>
  <si>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</si>
  <si>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</si>
  <si>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</si>
  <si>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</si>
  <si>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</si>
  <si>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</si>
  <si>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</si>
  <si>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</si>
  <si>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</si>
  <si>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</si>
  <si>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</si>
  <si>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</si>
  <si>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</si>
  <si>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</si>
  <si>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</si>
  <si>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</si>
  <si>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</si>
  <si>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</si>
  <si>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</si>
  <si>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</si>
  <si>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</si>
  <si>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</si>
  <si>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</si>
  <si>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</si>
  <si>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</si>
  <si>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</si>
  <si>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</si>
  <si>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</si>
  <si>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</si>
  <si>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</si>
  <si>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</si>
  <si>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</si>
  <si>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</si>
  <si>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</si>
  <si>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</si>
  <si>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</si>
  <si>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</si>
  <si>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</si>
  <si>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</si>
  <si>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</si>
  <si>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</si>
  <si>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</si>
  <si>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</si>
  <si>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</si>
  <si>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</si>
  <si>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</si>
  <si>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</si>
  <si>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</si>
  <si>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</si>
  <si>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</si>
  <si>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</si>
  <si>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</si>
  <si>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</si>
  <si>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</si>
  <si>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</si>
  <si>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</si>
  <si>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</si>
  <si>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</si>
  <si>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</si>
  <si>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</si>
  <si>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</si>
  <si>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</si>
  <si>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</si>
  <si>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</si>
  <si>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</si>
  <si>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</si>
  <si>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</si>
  <si>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</si>
  <si>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</si>
  <si>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</si>
  <si>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</si>
  <si>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</si>
  <si>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</si>
  <si>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</si>
  <si>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</si>
  <si>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</si>
  <si>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</si>
  <si>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</si>
  <si>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</si>
  <si>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</si>
  <si>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</si>
  <si>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</si>
  <si>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</si>
  <si>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</si>
  <si>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</si>
  <si>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</si>
  <si>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</si>
  <si>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</si>
  <si>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</si>
  <si>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</si>
  <si>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</si>
  <si>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</si>
  <si>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</si>
  <si>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</si>
  <si>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</si>
  <si>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</si>
  <si>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</si>
  <si>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</si>
  <si>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</si>
  <si>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</si>
  <si>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</si>
  <si>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</si>
  <si>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</si>
  <si>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</si>
  <si>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</si>
  <si>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</si>
  <si>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</si>
  <si>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</si>
  <si>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</si>
  <si>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</si>
  <si>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</si>
  <si>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</si>
  <si>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</si>
  <si>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</si>
  <si>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</si>
  <si>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</si>
  <si>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</si>
  <si>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</si>
  <si>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</si>
  <si>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</si>
  <si>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</si>
  <si>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</si>
  <si>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</si>
  <si>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</si>
  <si>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</si>
  <si>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</si>
  <si>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</si>
  <si>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</si>
  <si>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</si>
  <si>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</si>
  <si>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</si>
  <si>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</si>
  <si>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</si>
  <si>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</si>
  <si>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</si>
  <si>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</si>
  <si>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</si>
  <si>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</si>
  <si>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</si>
  <si>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</si>
  <si>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</si>
  <si>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</si>
  <si>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</si>
  <si>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</si>
  <si>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</si>
  <si>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</si>
  <si>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</si>
  <si>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</si>
  <si>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</si>
  <si>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</si>
  <si>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</si>
  <si>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</si>
  <si>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</si>
  <si>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</si>
  <si>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</si>
  <si>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</si>
  <si>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</si>
  <si>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</si>
  <si>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</si>
  <si>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</si>
  <si>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</si>
  <si>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</si>
  <si>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</si>
  <si>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</si>
  <si>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</si>
  <si>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</si>
  <si>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</si>
  <si>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</si>
  <si>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</si>
  <si>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</si>
  <si>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</si>
  <si>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</si>
  <si>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</si>
  <si>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</si>
  <si>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</si>
  <si>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</si>
  <si>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</si>
  <si>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</si>
  <si>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</si>
  <si>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</si>
  <si>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</si>
  <si>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</si>
  <si>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</si>
  <si>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</si>
  <si>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</si>
  <si>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</si>
  <si>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</si>
  <si>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</si>
  <si>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</si>
  <si>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</si>
  <si>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</si>
  <si>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</si>
  <si>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</si>
  <si>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</si>
  <si>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</si>
  <si>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</si>
  <si>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</si>
  <si>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</si>
  <si>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</si>
  <si>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</si>
  <si>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</si>
  <si>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</si>
  <si>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</si>
  <si>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</si>
  <si>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</si>
  <si>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</si>
  <si>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</si>
  <si>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</si>
  <si>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</si>
  <si>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</si>
  <si>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</si>
  <si>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</si>
  <si>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</si>
  <si>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</si>
  <si>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</si>
  <si>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</si>
  <si>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</si>
  <si>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</si>
  <si>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</si>
  <si>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</si>
  <si>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</si>
  <si>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</si>
  <si>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</si>
  <si>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</si>
  <si>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</si>
  <si>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</si>
  <si>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</si>
  <si>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</si>
  <si>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</si>
  <si>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</si>
  <si>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</si>
  <si>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</si>
  <si>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</si>
  <si>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</si>
  <si>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</si>
  <si>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</si>
  <si>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</si>
  <si>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</si>
  <si>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</si>
  <si>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</si>
  <si>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</si>
  <si>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</si>
  <si>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</si>
  <si>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</si>
  <si>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</si>
  <si>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</si>
  <si>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</si>
  <si>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</si>
  <si>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</si>
  <si>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</si>
  <si>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</si>
  <si>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</si>
  <si>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</si>
  <si>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</si>
  <si>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</si>
  <si>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</si>
  <si>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</si>
  <si>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</si>
  <si>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</si>
  <si>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</si>
  <si>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</si>
  <si>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</si>
  <si>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</si>
  <si>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</si>
  <si>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</si>
  <si>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</si>
  <si>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</si>
  <si>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</si>
  <si>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</si>
  <si>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</si>
  <si>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</si>
  <si>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</si>
  <si>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</si>
  <si>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</si>
  <si>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</si>
  <si>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</si>
  <si>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</si>
  <si>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</si>
  <si>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</si>
  <si>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</si>
  <si>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</si>
  <si>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</si>
  <si>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</si>
  <si>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</si>
  <si>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</si>
  <si>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</si>
  <si>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</si>
  <si>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</si>
  <si>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</si>
  <si>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</si>
  <si>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</si>
  <si>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</si>
  <si>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</si>
  <si>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</si>
  <si>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</si>
  <si>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</si>
  <si>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</si>
  <si>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</si>
  <si>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</si>
  <si>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</si>
  <si>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</si>
  <si>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</si>
  <si>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</si>
  <si>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</si>
  <si>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</si>
  <si>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</si>
  <si>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</si>
  <si>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</si>
  <si>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</si>
  <si>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</si>
  <si>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</si>
  <si>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</si>
  <si>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</si>
  <si>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</si>
  <si>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</si>
  <si>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</si>
  <si>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</si>
  <si>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</si>
  <si>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</si>
  <si>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</si>
  <si>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</si>
  <si>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</si>
  <si>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</si>
  <si>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</si>
  <si>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</si>
  <si>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</si>
  <si>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</si>
  <si>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</si>
  <si>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</si>
  <si>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</si>
  <si>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</si>
  <si>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</si>
  <si>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</si>
  <si>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</si>
  <si>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</si>
  <si>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</si>
  <si>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</si>
  <si>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</si>
  <si>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</si>
  <si>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</si>
  <si>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</si>
  <si>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</si>
  <si>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</si>
  <si>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</si>
  <si>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</si>
  <si>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</si>
  <si>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</si>
  <si>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</si>
  <si>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</si>
  <si>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</si>
  <si>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</si>
  <si>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</si>
  <si>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</si>
  <si>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</si>
  <si>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</si>
  <si>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</si>
  <si>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</si>
  <si>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</si>
  <si>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</si>
  <si>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</si>
  <si>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</si>
  <si>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</si>
  <si>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</si>
  <si>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</si>
  <si>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</si>
  <si>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</si>
  <si>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</si>
  <si>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</si>
  <si>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</si>
  <si>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</si>
  <si>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</si>
  <si>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</si>
  <si>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</si>
  <si>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</si>
  <si>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</si>
  <si>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</si>
  <si>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</si>
  <si>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</si>
  <si>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</si>
  <si>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</si>
  <si>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</si>
  <si>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</si>
  <si>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</si>
  <si>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</si>
  <si>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</si>
  <si>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</si>
  <si>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</si>
  <si>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</si>
  <si>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</si>
  <si>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</si>
  <si>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</si>
  <si>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</si>
  <si>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</si>
  <si>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</si>
  <si>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</si>
  <si>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</si>
  <si>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</si>
  <si>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</si>
  <si>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</si>
  <si>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</si>
  <si>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</si>
  <si>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</si>
  <si>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</si>
  <si>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</si>
  <si>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</si>
  <si>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</si>
  <si>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</si>
  <si>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</si>
  <si>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</si>
  <si>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</si>
  <si>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</si>
  <si>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</si>
  <si>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</si>
  <si>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</si>
  <si>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</si>
  <si>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</si>
  <si>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</si>
  <si>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</si>
  <si>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</si>
  <si>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</si>
  <si>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</si>
  <si>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</si>
  <si>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</si>
  <si>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</si>
  <si>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</si>
  <si>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</si>
  <si>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</si>
  <si>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</si>
  <si>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</si>
  <si>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</si>
  <si>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</si>
  <si>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</si>
  <si>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</si>
  <si>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</si>
  <si>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</si>
  <si>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</si>
  <si>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</si>
  <si>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</si>
  <si>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</si>
  <si>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</si>
  <si>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</si>
  <si>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</si>
  <si>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</si>
  <si>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</si>
  <si>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</si>
  <si>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</si>
  <si>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</si>
  <si>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</si>
  <si>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</si>
  <si>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</si>
  <si>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</si>
  <si>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</si>
  <si>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</si>
  <si>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</si>
  <si>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</si>
  <si>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</si>
  <si>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</si>
  <si>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</si>
  <si>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</si>
  <si>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</si>
  <si>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</si>
  <si>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</si>
  <si>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</si>
  <si>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</si>
  <si>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</si>
  <si>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</si>
  <si>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</si>
  <si>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</si>
  <si>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</si>
  <si>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</si>
  <si>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</si>
  <si>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</si>
  <si>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</si>
  <si>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</si>
  <si>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</si>
  <si>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</si>
  <si>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</si>
  <si>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</si>
  <si>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</si>
  <si>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</si>
  <si>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</si>
  <si>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</si>
  <si>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</si>
  <si>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</si>
  <si>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</si>
  <si>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</si>
  <si>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</si>
  <si>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</si>
  <si>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</si>
  <si>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</si>
  <si>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</si>
  <si>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</si>
  <si>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</si>
  <si>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</si>
  <si>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</si>
  <si>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</si>
  <si>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</si>
  <si>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</si>
  <si>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</si>
  <si>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</si>
  <si>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</si>
  <si>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</si>
  <si>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</si>
  <si>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</si>
  <si>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</si>
  <si>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</si>
  <si>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</si>
  <si>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</si>
  <si>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</si>
  <si>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</si>
  <si>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</si>
  <si>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</si>
  <si>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</si>
  <si>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</si>
  <si>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</si>
  <si>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</si>
  <si>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</si>
  <si>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</si>
  <si>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</si>
  <si>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</si>
  <si>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</si>
  <si>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</si>
  <si>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</si>
  <si>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</si>
  <si>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</si>
  <si>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</si>
  <si>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</si>
  <si>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</si>
  <si>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</si>
  <si>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</si>
  <si>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</si>
  <si>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</si>
  <si>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</si>
  <si>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</si>
  <si>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</si>
  <si>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</si>
  <si>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</si>
  <si>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</si>
  <si>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</si>
  <si>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</si>
  <si>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</si>
  <si>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</si>
  <si>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</si>
  <si>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</si>
  <si>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</si>
  <si>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</si>
  <si>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</si>
  <si>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</si>
  <si>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</si>
  <si>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</si>
  <si>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</si>
  <si>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</si>
  <si>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</si>
  <si>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</si>
  <si>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</si>
  <si>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</si>
  <si>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</si>
  <si>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</si>
  <si>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</si>
  <si>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</si>
  <si>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</si>
  <si>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</si>
  <si>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</si>
  <si>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</si>
  <si>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</si>
  <si>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</si>
  <si>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</si>
  <si>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</si>
  <si>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</si>
  <si>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</si>
  <si>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</si>
  <si>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</si>
  <si>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</si>
  <si>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</si>
  <si>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</si>
  <si>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</si>
  <si>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</si>
  <si>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</si>
  <si>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</si>
  <si>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</si>
  <si>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</si>
  <si>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</si>
  <si>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</si>
  <si>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</si>
  <si>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</si>
  <si>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</si>
  <si>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</si>
  <si>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</si>
  <si>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</si>
  <si>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</si>
  <si>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</si>
  <si>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</si>
  <si>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</si>
  <si>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</si>
  <si>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</si>
  <si>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</si>
  <si>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</si>
  <si>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</si>
  <si>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</si>
  <si>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</si>
  <si>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</si>
  <si>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</si>
  <si>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</si>
  <si>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</si>
  <si>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</si>
  <si>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</si>
  <si>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</si>
  <si>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</si>
  <si>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</si>
  <si>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</si>
  <si>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</si>
  <si>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</si>
  <si>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</si>
  <si>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</si>
  <si>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</si>
  <si>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</si>
  <si>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</si>
  <si>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</si>
  <si>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</si>
  <si>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</si>
  <si>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</si>
  <si>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</si>
  <si>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</si>
  <si>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</si>
  <si>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</si>
  <si>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</si>
  <si>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</si>
  <si>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</si>
  <si>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</si>
  <si>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</si>
  <si>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</si>
  <si>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</si>
  <si>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</si>
  <si>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</si>
  <si>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</si>
  <si>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</si>
  <si>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</si>
  <si>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</si>
  <si>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</si>
  <si>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</si>
  <si>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</si>
  <si>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</si>
  <si>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</si>
  <si>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</si>
  <si>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</si>
  <si>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</si>
  <si>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</si>
  <si>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</si>
  <si>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</si>
  <si>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</si>
  <si>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</si>
  <si>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</si>
  <si>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</si>
  <si>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</si>
  <si>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</si>
  <si>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</si>
  <si>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</si>
  <si>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</si>
  <si>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</si>
  <si>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</si>
  <si>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</si>
  <si>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</si>
  <si>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</si>
  <si>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</si>
  <si>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</si>
  <si>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</si>
  <si>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</si>
  <si>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</si>
  <si>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</si>
  <si>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</si>
  <si>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</si>
  <si>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</si>
  <si>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</si>
  <si>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</si>
  <si>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</si>
  <si>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</si>
  <si>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</si>
  <si>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</si>
  <si>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</si>
  <si>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</si>
  <si>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</si>
  <si>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</si>
  <si>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</si>
  <si>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</si>
  <si>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</si>
  <si>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</si>
  <si>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</si>
  <si>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</si>
  <si>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</si>
  <si>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</si>
  <si>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</si>
  <si>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</si>
  <si>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</si>
  <si>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</si>
  <si>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</si>
  <si>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</si>
  <si>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</si>
  <si>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</si>
  <si>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</si>
  <si>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</si>
  <si>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</si>
  <si>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</si>
  <si>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</si>
  <si>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</si>
  <si>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</si>
  <si>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</si>
  <si>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</si>
  <si>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</si>
  <si>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</si>
  <si>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</si>
  <si>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</si>
  <si>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</si>
  <si>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</si>
  <si>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</si>
  <si>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</si>
  <si>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</si>
  <si>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</si>
  <si>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</si>
  <si>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</si>
  <si>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</si>
  <si>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</si>
  <si>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</si>
  <si>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</si>
  <si>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</si>
  <si>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</si>
  <si>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</si>
  <si>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</si>
  <si>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</si>
  <si>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</si>
  <si>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</si>
  <si>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</si>
  <si>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</si>
  <si>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</si>
  <si>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</si>
  <si>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</si>
  <si>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</si>
  <si>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</si>
  <si>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</si>
  <si>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</si>
  <si>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</si>
  <si>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</si>
  <si>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</si>
  <si>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</si>
  <si>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</si>
  <si>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</si>
  <si>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</si>
  <si>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</si>
  <si>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</si>
  <si>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</si>
  <si>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</si>
  <si>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</si>
  <si>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</si>
  <si>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</si>
  <si>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</si>
  <si>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</si>
  <si>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</si>
  <si>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</si>
  <si>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</si>
  <si>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</si>
  <si>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</si>
  <si>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</si>
  <si>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</si>
  <si>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</si>
  <si>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</si>
  <si>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</si>
  <si>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</si>
  <si>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</si>
  <si>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</si>
  <si>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</si>
  <si>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</si>
  <si>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</si>
  <si>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</si>
  <si>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</si>
  <si>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</si>
  <si>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</si>
  <si>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</si>
  <si>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</si>
  <si>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</si>
  <si>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</si>
  <si>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</si>
  <si>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</si>
  <si>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</si>
  <si>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</si>
  <si>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</si>
  <si>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</si>
  <si>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</si>
  <si>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</si>
  <si>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</si>
  <si>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</si>
  <si>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</si>
  <si>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</si>
  <si>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</si>
  <si>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</si>
  <si>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</si>
  <si>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</si>
  <si>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</si>
  <si>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</si>
  <si>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</si>
  <si>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</si>
  <si>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</si>
  <si>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</si>
  <si>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</si>
  <si>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</si>
  <si>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</si>
  <si>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</si>
  <si>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</si>
  <si>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</si>
  <si>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</si>
  <si>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</si>
  <si>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</si>
  <si>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</si>
  <si>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</si>
  <si>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</si>
  <si>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</si>
  <si>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</si>
  <si>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</si>
  <si>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</si>
  <si>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</si>
  <si>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</si>
  <si>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</si>
  <si>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</si>
  <si>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</si>
  <si>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</si>
  <si>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</si>
  <si>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</si>
  <si>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</si>
  <si>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</si>
  <si>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</si>
  <si>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</si>
  <si>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</si>
  <si>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</si>
  <si>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</si>
  <si>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</si>
  <si>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</si>
  <si>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</si>
  <si>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</si>
  <si>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</si>
  <si>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</si>
  <si>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</si>
  <si>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</si>
  <si>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</si>
  <si>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</si>
  <si>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</si>
  <si>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</si>
  <si>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</si>
  <si>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</si>
  <si>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</si>
  <si>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</si>
  <si>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</si>
  <si>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</si>
  <si>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</si>
  <si>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</si>
  <si>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</si>
  <si>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</si>
  <si>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</si>
  <si>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</si>
  <si>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</si>
  <si>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</si>
  <si>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</si>
  <si>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</si>
  <si>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</si>
  <si>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</si>
  <si>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</si>
  <si>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</si>
  <si>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</si>
  <si>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</si>
  <si>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</si>
  <si>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</si>
  <si>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</si>
  <si>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</si>
  <si>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</si>
  <si>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</si>
  <si>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</si>
  <si>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</si>
  <si>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</si>
  <si>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</si>
  <si>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</si>
  <si>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</si>
  <si>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</si>
  <si>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</si>
  <si>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</si>
  <si>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</si>
  <si>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</si>
  <si>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</si>
  <si>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</si>
  <si>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</si>
  <si>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</si>
  <si>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</si>
  <si>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</si>
  <si>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</si>
  <si>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</si>
  <si>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</si>
  <si>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</si>
  <si>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</si>
  <si>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</si>
  <si>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</si>
  <si>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</si>
  <si>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</si>
  <si>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</si>
  <si>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</si>
  <si>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</si>
  <si>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</si>
  <si>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</si>
  <si>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</si>
  <si>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</si>
  <si>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</si>
  <si>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</si>
  <si>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</si>
  <si>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</si>
  <si>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</si>
  <si>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</si>
  <si>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</si>
  <si>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</si>
  <si>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</si>
  <si>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</si>
  <si>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</si>
  <si>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</si>
  <si>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</si>
  <si>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</si>
  <si>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</si>
  <si>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</si>
  <si>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</si>
  <si>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</si>
  <si>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</si>
  <si>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</si>
  <si>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</si>
  <si>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</si>
  <si>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</si>
  <si>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</si>
  <si>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</si>
  <si>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</si>
  <si>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</si>
  <si>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</si>
  <si>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</si>
  <si>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</si>
  <si>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</si>
  <si>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</si>
  <si>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</si>
  <si>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</si>
  <si>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</si>
  <si>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</si>
  <si>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</si>
  <si>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</si>
  <si>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</si>
  <si>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</si>
  <si>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</si>
  <si>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</si>
  <si>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</si>
  <si>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</si>
  <si>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</si>
  <si>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</si>
  <si>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</si>
  <si>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</si>
  <si>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</si>
  <si>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</si>
  <si>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</si>
  <si>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</si>
  <si>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</si>
  <si>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</si>
  <si>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</si>
  <si>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</si>
  <si>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</si>
  <si>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</si>
  <si>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</si>
  <si>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</si>
  <si>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</si>
  <si>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</si>
  <si>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</si>
  <si>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</si>
  <si>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</si>
  <si>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</si>
  <si>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</si>
  <si>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</si>
  <si>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</si>
  <si>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</si>
  <si>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</si>
  <si>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</si>
  <si>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</si>
  <si>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</si>
  <si>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</si>
  <si>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</si>
  <si>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</si>
  <si>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</si>
  <si>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</si>
  <si>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</si>
  <si>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</si>
  <si>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</si>
  <si>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</si>
  <si>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</si>
  <si>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</si>
  <si>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</si>
  <si>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</si>
  <si>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</si>
  <si>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</si>
  <si>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</si>
  <si>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</si>
  <si>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</si>
  <si>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</si>
  <si>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</si>
  <si>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</si>
  <si>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</si>
  <si>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</si>
  <si>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</si>
  <si>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</si>
  <si>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</si>
  <si>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</si>
  <si>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</si>
  <si>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</si>
  <si>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</si>
  <si>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</si>
  <si>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</si>
  <si>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</si>
  <si>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</si>
  <si>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</si>
  <si>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</si>
  <si>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</si>
  <si>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</si>
  <si>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</si>
  <si>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</si>
  <si>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</si>
  <si>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</si>
  <si>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</si>
  <si>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</si>
  <si>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</si>
  <si>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</si>
  <si>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</si>
  <si>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</si>
  <si>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</si>
  <si>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</si>
  <si>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</si>
  <si>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</si>
  <si>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</si>
  <si>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</si>
  <si>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</si>
  <si>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</si>
  <si>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</si>
  <si>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</si>
  <si>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</si>
  <si>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</si>
  <si>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</si>
  <si>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</si>
  <si>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</si>
  <si>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taekwondo - bežné transfery</t>
  </si>
  <si>
    <t>DFA2025043</t>
  </si>
  <si>
    <t>00126</t>
  </si>
  <si>
    <t>Štartovné AOY 2025 - 2 športovci</t>
  </si>
  <si>
    <t>Oesterreichischer Taekwondo Verband</t>
  </si>
  <si>
    <t>DFA2024269</t>
  </si>
  <si>
    <t>3240006365</t>
  </si>
  <si>
    <t>Vzdelávanie trénerov 1.stupňa taekwonda</t>
  </si>
  <si>
    <t>00397865</t>
  </si>
  <si>
    <t>Univerzita Komenského v Bratislave</t>
  </si>
  <si>
    <t>DFA2025009</t>
  </si>
  <si>
    <t xml:space="preserve">Športový materiál </t>
  </si>
  <si>
    <t>Hayashi.cz</t>
  </si>
  <si>
    <t>DFA2025017</t>
  </si>
  <si>
    <t>20250001</t>
  </si>
  <si>
    <t>Poplatok sústredenie Rakúsko -Aurel Špak</t>
  </si>
  <si>
    <t>42250765</t>
  </si>
  <si>
    <t>Športový klub polície - ILYO Taekwondo Košice</t>
  </si>
  <si>
    <t>DFA2025014</t>
  </si>
  <si>
    <t>20250002</t>
  </si>
  <si>
    <t>AOY, diety, Viedeň Rakúsko -Aurel Špak</t>
  </si>
  <si>
    <t>DFA2025011</t>
  </si>
  <si>
    <t xml:space="preserve"> 104 / 51749</t>
  </si>
  <si>
    <t>Ubytovanie AOY</t>
  </si>
  <si>
    <t>ATU72486446</t>
  </si>
  <si>
    <t>Betariel Hauptbahnhof</t>
  </si>
  <si>
    <t>DFA2025039</t>
  </si>
  <si>
    <t>56</t>
  </si>
  <si>
    <t>Štartovné Bulgarian Open - 1 štarty</t>
  </si>
  <si>
    <t>321565235</t>
  </si>
  <si>
    <t>Bulgarian Taekwondo Federation</t>
  </si>
  <si>
    <t>DFA2025004</t>
  </si>
  <si>
    <t>0116012025</t>
  </si>
  <si>
    <t>Sports Leadership Masters s.r.o. - PROGRAMY INDIVIDUÁLNÍ SPORTOVNÍ PSYCHOLOGICKÉ</t>
  </si>
  <si>
    <t xml:space="preserve"> 097 71 018</t>
  </si>
  <si>
    <t>Sports Leadership Masters s.r.o.</t>
  </si>
  <si>
    <t>Štartovné AOY 2025 - 1 športovec</t>
  </si>
  <si>
    <t xml:space="preserve">Čerpanie TŠ - štartovné Slovenia Open </t>
  </si>
  <si>
    <t>TAEKWONDO-DO UVEZA SLOVENIJE</t>
  </si>
  <si>
    <t xml:space="preserve">Čerpanie TŠ - diety Richard Hanušovský </t>
  </si>
  <si>
    <t>IDV2025017</t>
  </si>
  <si>
    <t xml:space="preserve">Čerpanie TŠ Frgolec - športová prehliadka </t>
  </si>
  <si>
    <t xml:space="preserve">Damien Frgolec </t>
  </si>
  <si>
    <t>IDV2025018</t>
  </si>
  <si>
    <t>Čerpanie TŠ Frgolec - gal licencia</t>
  </si>
  <si>
    <t>Štartovné Bulgarian Open - 2 štarty</t>
  </si>
  <si>
    <t>DFA2025022</t>
  </si>
  <si>
    <t>2025002</t>
  </si>
  <si>
    <t>Pracovná cesta
Názov podujatia: Turkish Open
Miesto konania: Turecko
Termín: 15.-16.2.2025
Počet zúčastnených osôb (okrem divákov): 1 - ubytovanie</t>
  </si>
  <si>
    <t>35998661</t>
  </si>
  <si>
    <t>Taekwondo klub HNÚŠŤA</t>
  </si>
  <si>
    <t xml:space="preserve">Štartovné Galeb Tropy G1 </t>
  </si>
  <si>
    <t>TAEKWONDO KLUB GALEB</t>
  </si>
  <si>
    <t xml:space="preserve">Pracovná cesta
Názov podujatia: Turkish Open
Miesto konania: Turecko
Termín: 15.-16.2.2025
Počet zúčastnených osôb (okrem divákov): 2 - cesta, letenky, ubytovanie, taxi, parking </t>
  </si>
  <si>
    <t>IDV2025062</t>
  </si>
  <si>
    <t>26</t>
  </si>
  <si>
    <t xml:space="preserve">Štartovné poomsae ME </t>
  </si>
  <si>
    <t xml:space="preserve">European taekwondo union </t>
  </si>
  <si>
    <t>DFA2025005</t>
  </si>
  <si>
    <t>0216012025</t>
  </si>
  <si>
    <t>Sports Leadership Masters s.r.o. - KURZ PRO  TRENÉRY</t>
  </si>
  <si>
    <t>DFA2025013</t>
  </si>
  <si>
    <t>Administratívne služby 01/2025</t>
  </si>
  <si>
    <t>56164874</t>
  </si>
  <si>
    <t>Ing. Monika Fireková</t>
  </si>
  <si>
    <t>DFA2025033</t>
  </si>
  <si>
    <t>625020</t>
  </si>
  <si>
    <t>Spracovanie účtovníctva 01/2025</t>
  </si>
  <si>
    <t>36583677</t>
  </si>
  <si>
    <t>EKON SERVIS SK, s.r.o.</t>
  </si>
  <si>
    <t>DFA2025018</t>
  </si>
  <si>
    <t>F-2025-001</t>
  </si>
  <si>
    <t>Administratívne služby 1/2025</t>
  </si>
  <si>
    <t>50 003 526</t>
  </si>
  <si>
    <t>IFS SK, s.r.o.</t>
  </si>
  <si>
    <t>DFA2025024</t>
  </si>
  <si>
    <t>2025001</t>
  </si>
  <si>
    <t>Administratívne služby matrikára za mesiac 01/2025</t>
  </si>
  <si>
    <t>56142722</t>
  </si>
  <si>
    <t>Ing. Vladimíra Šreinerová</t>
  </si>
  <si>
    <t>IDV2025016</t>
  </si>
  <si>
    <t>IZV3PE</t>
  </si>
  <si>
    <t>Pracovná cesta
Názov podujatia: Školenie IR
Miesto konania: Brusel, Belgícko
Termín: 10.-14.3.2025
Počet zúčastnených osôb (okrem divákov): 2 - letenky</t>
  </si>
  <si>
    <t xml:space="preserve"> 4749148U</t>
  </si>
  <si>
    <t xml:space="preserve">Ryanair </t>
  </si>
  <si>
    <t>IDV2025014</t>
  </si>
  <si>
    <t>3076417606</t>
  </si>
  <si>
    <t>Pracovná cesta
Názov podujatia: Školenie IR
Miesto konania: Brusel, Belgícko
Termín: 10.-14.3.2025
Počet zúčastnených osôb (okrem divákov): 2 - autobus</t>
  </si>
  <si>
    <t>283764680</t>
  </si>
  <si>
    <t>Flix SE</t>
  </si>
  <si>
    <t>DFA2025080</t>
  </si>
  <si>
    <t>25017</t>
  </si>
  <si>
    <t>HOTEL WT REFRESH COURS BRUSSEL 2025</t>
  </si>
  <si>
    <t>VZ W Taekwondo Mudukwan Pole Brussels</t>
  </si>
  <si>
    <t>IDV2025030</t>
  </si>
  <si>
    <t>Cestovný lístok Košice-Bratislava</t>
  </si>
  <si>
    <t xml:space="preserve">35914939 </t>
  </si>
  <si>
    <t>Železničná spoločnosť Slovensko,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</si>
</sst>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 fontId="63" fillId="3" borderId="0" xfId="0" applyNumberFormat="1" applyFont="1" applyFill="1"/>
    <xf numFmtId="4" fontId="60" fillId="3" borderId="0" xfId="0" applyNumberFormat="1" applyFont="1" applyFill="1"/>
    <xf numFmtId="4" fontId="61"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9"/>
      <c r="D1" s="31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20"/>
      <c r="D21" s="320"/>
    </row>
    <row r="22" spans="1:4" x14ac:dyDescent="0.15">
      <c r="C22" s="321"/>
      <c r="D22" s="320"/>
    </row>
    <row r="23" spans="1:4" ht="70" x14ac:dyDescent="0.15">
      <c r="A23" s="23" t="s">
        <v>1380</v>
      </c>
      <c r="C23" s="255"/>
      <c r="D23" s="256"/>
    </row>
    <row r="24" spans="1:4" ht="12.75" customHeight="1" x14ac:dyDescent="0.15">
      <c r="C24" s="317"/>
      <c r="D24" s="31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75" customHeight="1" x14ac:dyDescent="0.15"/>
    <row r="33" spans="1:3" ht="15.75" customHeight="1" x14ac:dyDescent="0.15">
      <c r="A33" s="19" t="s">
        <v>1362</v>
      </c>
    </row>
    <row r="34" spans="1:3" ht="12.7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3" t="s">
        <v>1276</v>
      </c>
      <c r="F3" s="374"/>
      <c r="N3" s="137" t="str">
        <f t="shared" si="0"/>
        <v>c - príspevok Slovenskému paralympijskému výboru</v>
      </c>
      <c r="O3" s="137" t="s">
        <v>342</v>
      </c>
      <c r="P3" s="137" t="str">
        <f>Spolu!B19</f>
        <v>príspevok Slovenskému paralympijskému výboru</v>
      </c>
    </row>
    <row r="4" spans="1:16" ht="45.75" customHeight="1" x14ac:dyDescent="0.15">
      <c r="E4" s="374"/>
      <c r="F4" s="374"/>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5" t="s">
        <v>1308</v>
      </c>
      <c r="B12" s="375"/>
      <c r="C12" s="375"/>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1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1400</v>
      </c>
      <c r="N13" s="137" t="str">
        <f t="shared" si="0"/>
        <v>m - organizácia tradičných športových podujatí</v>
      </c>
      <c r="O13" s="137" t="s">
        <v>362</v>
      </c>
      <c r="P13" s="137" t="str">
        <f>Spolu!B29</f>
        <v>organizácia tradičných športových podujatí</v>
      </c>
    </row>
    <row r="14" spans="1:16" ht="34.5" customHeight="1" x14ac:dyDescent="0.15">
      <c r="A14" s="139" t="s">
        <v>1292</v>
      </c>
      <c r="B14" s="377" t="s">
        <v>1310</v>
      </c>
      <c r="C14" s="378"/>
      <c r="F14" s="313"/>
      <c r="N14" s="137" t="str">
        <f t="shared" si="0"/>
        <v xml:space="preserve">n - </v>
      </c>
      <c r="O14" s="137" t="s">
        <v>364</v>
      </c>
    </row>
    <row r="15" spans="1:16" ht="34.5" customHeight="1" x14ac:dyDescent="0.15">
      <c r="A15" s="139" t="s">
        <v>1311</v>
      </c>
      <c r="B15" s="377"/>
      <c r="C15" s="378"/>
      <c r="F15" s="380"/>
      <c r="N15" s="137" t="str">
        <f t="shared" si="0"/>
        <v xml:space="preserve">o - </v>
      </c>
      <c r="O15" s="137" t="s">
        <v>365</v>
      </c>
    </row>
    <row r="16" spans="1:16" x14ac:dyDescent="0.15">
      <c r="A16" s="139" t="s">
        <v>1295</v>
      </c>
      <c r="B16" s="142">
        <f>F8</f>
        <v>0</v>
      </c>
      <c r="C16" s="137"/>
      <c r="F16" s="380"/>
      <c r="N16" s="137" t="str">
        <f t="shared" si="0"/>
        <v xml:space="preserve">p - </v>
      </c>
      <c r="O16" s="137" t="s">
        <v>366</v>
      </c>
    </row>
    <row r="17" spans="1:16" ht="32.25" customHeight="1" x14ac:dyDescent="0.15">
      <c r="A17" s="139" t="s">
        <v>1298</v>
      </c>
      <c r="B17" s="142">
        <f>F9</f>
        <v>0</v>
      </c>
      <c r="C17" s="137"/>
      <c r="F17" s="380"/>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30814910</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9" t="s">
        <v>1303</v>
      </c>
      <c r="C24" s="379"/>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81" t="s">
        <v>1317</v>
      </c>
      <c r="B2" s="381"/>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2" t="s">
        <v>57</v>
      </c>
      <c r="B1" s="322"/>
      <c r="C1" s="322"/>
      <c r="D1" s="322"/>
      <c r="E1" s="322"/>
      <c r="F1" s="322"/>
      <c r="G1" s="322"/>
      <c r="H1" s="322"/>
      <c r="I1" s="52"/>
      <c r="J1" s="37"/>
    </row>
    <row r="2" spans="1:11" ht="16" x14ac:dyDescent="0.2">
      <c r="A2" s="328" t="s">
        <v>58</v>
      </c>
      <c r="B2" s="328"/>
      <c r="C2" s="328"/>
      <c r="D2" s="328"/>
      <c r="E2" s="328"/>
      <c r="F2" s="328"/>
      <c r="G2" s="328"/>
      <c r="H2" s="326" t="str">
        <f>+Doklady!I100</f>
        <v>V2</v>
      </c>
      <c r="I2" s="326"/>
    </row>
    <row r="3" spans="1:11" ht="14" x14ac:dyDescent="0.15">
      <c r="A3" s="40"/>
      <c r="B3" s="40"/>
      <c r="C3" s="40"/>
      <c r="D3" s="40"/>
      <c r="E3" s="40"/>
      <c r="F3" s="40"/>
      <c r="G3" s="40"/>
      <c r="H3" s="327">
        <f>+Doklady!I101</f>
        <v>45887</v>
      </c>
      <c r="I3" s="327"/>
    </row>
    <row r="4" spans="1:11" ht="15.75" customHeight="1" x14ac:dyDescent="0.15">
      <c r="A4" s="41" t="s">
        <v>59</v>
      </c>
      <c r="B4" s="323" t="s">
        <v>60</v>
      </c>
      <c r="C4" s="324"/>
      <c r="D4" s="324"/>
      <c r="E4" s="32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5" priority="2" stopIfTrue="1">
      <formula>$A78&lt;&gt;""</formula>
    </cfRule>
  </conditionalFormatting>
  <conditionalFormatting sqref="A8:I76 I78">
    <cfRule type="expression" dxfId="104" priority="7" stopIfTrue="1">
      <formula>$A8&lt;&gt;""</formula>
    </cfRule>
  </conditionalFormatting>
  <conditionalFormatting sqref="B78:H2888">
    <cfRule type="expression" dxfId="103" priority="3" stopIfTrue="1">
      <formula>$A78&lt;&gt;""</formula>
    </cfRule>
  </conditionalFormatting>
  <conditionalFormatting sqref="D2886:D2913">
    <cfRule type="expression" dxfId="10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31" t="s">
        <v>311</v>
      </c>
      <c r="B1" s="332"/>
      <c r="C1" s="174">
        <v>45688</v>
      </c>
      <c r="D1" s="26"/>
      <c r="G1" s="252">
        <v>45688</v>
      </c>
    </row>
    <row r="2" spans="1:7" ht="14" x14ac:dyDescent="0.15">
      <c r="A2" s="28"/>
      <c r="B2" s="28"/>
      <c r="G2" s="252">
        <v>45716</v>
      </c>
    </row>
    <row r="3" spans="1:7" ht="14" x14ac:dyDescent="0.15">
      <c r="A3" s="30" t="s">
        <v>312</v>
      </c>
      <c r="B3" s="329" t="str">
        <f>INDEX(Adr!B:B,Doklady!B102+1)</f>
        <v>Slovenská asociácia taekwondo WT</v>
      </c>
      <c r="C3" s="329"/>
      <c r="D3" s="329"/>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37842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37842</v>
      </c>
      <c r="G15" s="252"/>
    </row>
    <row r="16" spans="1:7" ht="14" x14ac:dyDescent="0.15">
      <c r="G16" s="252"/>
    </row>
    <row r="17" spans="1:5" ht="72" customHeight="1" x14ac:dyDescent="0.15">
      <c r="A17" s="330" t="s">
        <v>328</v>
      </c>
      <c r="B17" s="330"/>
      <c r="C17" s="330"/>
      <c r="D17" s="33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52" t="s">
        <v>1504</v>
      </c>
      <c r="B1" s="352"/>
      <c r="C1" s="352"/>
      <c r="D1" s="352"/>
      <c r="E1" s="352"/>
      <c r="F1" s="352"/>
      <c r="G1" s="352"/>
      <c r="H1" s="352"/>
      <c r="I1" s="352"/>
    </row>
    <row r="2" spans="1:26" ht="7.5" customHeight="1" x14ac:dyDescent="0.15">
      <c r="C2" s="8"/>
      <c r="D2" s="8"/>
      <c r="E2" s="8"/>
      <c r="F2" s="8"/>
      <c r="G2" s="8"/>
      <c r="H2" s="8"/>
      <c r="I2" s="8"/>
    </row>
    <row r="3" spans="1:26" s="9" customFormat="1" ht="26.25" customHeight="1" x14ac:dyDescent="0.15">
      <c r="B3" s="160" t="s">
        <v>59</v>
      </c>
      <c r="C3" s="353" t="str">
        <f>INDEX(Adr!B2:B87,Doklady!B102)</f>
        <v>Slovenská asociácia taekwondo WT</v>
      </c>
      <c r="D3" s="353"/>
      <c r="E3" s="353"/>
      <c r="F3" s="353"/>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30814910</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54" t="s">
        <v>333</v>
      </c>
      <c r="F9" s="355"/>
      <c r="J9" s="8"/>
      <c r="L9" s="118"/>
      <c r="M9" s="118"/>
      <c r="N9" s="118"/>
      <c r="O9" s="118"/>
      <c r="P9" s="118"/>
      <c r="Q9" s="118"/>
      <c r="R9" s="118"/>
      <c r="S9" s="118"/>
    </row>
    <row r="10" spans="1:26" ht="18" x14ac:dyDescent="0.2">
      <c r="A10" s="69" t="s">
        <v>317</v>
      </c>
      <c r="B10" s="70" t="s">
        <v>318</v>
      </c>
      <c r="C10" s="126">
        <f>SUMIF(FP!J:J,Doklady!$B$1&amp;A10,FP!D:D)</f>
        <v>0</v>
      </c>
      <c r="D10" s="126">
        <f>C10-E10</f>
        <v>0</v>
      </c>
      <c r="E10" s="348">
        <f>SUMIF(K:K,A10,I:I)</f>
        <v>0</v>
      </c>
      <c r="F10" s="349"/>
      <c r="L10" s="120" t="s">
        <v>334</v>
      </c>
      <c r="M10" s="118"/>
      <c r="N10" s="118"/>
      <c r="O10" s="118"/>
      <c r="P10" s="118"/>
      <c r="Q10" s="118"/>
      <c r="R10" s="118"/>
      <c r="S10" s="118"/>
    </row>
    <row r="11" spans="1:26" ht="18" x14ac:dyDescent="0.2">
      <c r="A11" s="69" t="s">
        <v>319</v>
      </c>
      <c r="B11" s="70" t="s">
        <v>320</v>
      </c>
      <c r="C11" s="126">
        <f>SUMIF(FP!J:J,Doklady!$B$1&amp;A11,FP!D:D)</f>
        <v>37842</v>
      </c>
      <c r="D11" s="126">
        <f>+C11-E11</f>
        <v>7595.6399999999994</v>
      </c>
      <c r="E11" s="356">
        <f>+I39-I42+I44-I47</f>
        <v>30246.36</v>
      </c>
      <c r="F11" s="357"/>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0</v>
      </c>
      <c r="D12" s="126">
        <f>C12-E12</f>
        <v>0</v>
      </c>
      <c r="E12" s="348">
        <f>SUMIF(K:K,A12,I:I)</f>
        <v>0</v>
      </c>
      <c r="F12" s="349"/>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48">
        <f>SUMIF(K:K,A13,I:I)</f>
        <v>0</v>
      </c>
      <c r="F13" s="349"/>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8">
        <f>SUMIF(K:K,A14,I:I)</f>
        <v>0</v>
      </c>
      <c r="F14" s="359"/>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40" t="s">
        <v>336</v>
      </c>
      <c r="C16" s="341"/>
      <c r="D16" s="341"/>
      <c r="E16" s="341"/>
      <c r="F16" s="341"/>
      <c r="G16" s="341"/>
      <c r="H16" s="342"/>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3" t="s">
        <v>339</v>
      </c>
      <c r="C17" s="343"/>
      <c r="D17" s="343"/>
      <c r="E17" s="343"/>
      <c r="F17" s="343"/>
      <c r="G17" s="343"/>
      <c r="H17" s="343"/>
      <c r="I17" s="73">
        <f>SUMIF(FP!I:I,Doklady!$B$1&amp;A17,FP!D:D)</f>
        <v>37842</v>
      </c>
      <c r="T17" s="86"/>
    </row>
    <row r="18" spans="1:20" x14ac:dyDescent="0.15">
      <c r="A18" s="135" t="s">
        <v>340</v>
      </c>
      <c r="B18" s="343" t="s">
        <v>341</v>
      </c>
      <c r="C18" s="343"/>
      <c r="D18" s="343"/>
      <c r="E18" s="343"/>
      <c r="F18" s="343"/>
      <c r="G18" s="343"/>
      <c r="H18" s="343"/>
      <c r="I18" s="73">
        <f>SUMIF(FP!I:I,Doklady!$B$1&amp;A18,FP!D:D)</f>
        <v>0</v>
      </c>
    </row>
    <row r="19" spans="1:20" ht="12" x14ac:dyDescent="0.15">
      <c r="A19" s="115" t="s">
        <v>342</v>
      </c>
      <c r="B19" s="343" t="s">
        <v>343</v>
      </c>
      <c r="C19" s="343"/>
      <c r="D19" s="343"/>
      <c r="E19" s="343"/>
      <c r="F19" s="343"/>
      <c r="G19" s="343"/>
      <c r="H19" s="343"/>
      <c r="I19" s="73">
        <f>SUMIF(FP!I:I,Doklady!$B$1&amp;A19,FP!D:D)</f>
        <v>0</v>
      </c>
    </row>
    <row r="20" spans="1:20" x14ac:dyDescent="0.15">
      <c r="A20" s="135" t="s">
        <v>344</v>
      </c>
      <c r="B20" s="337" t="s">
        <v>345</v>
      </c>
      <c r="C20" s="338"/>
      <c r="D20" s="338"/>
      <c r="E20" s="338"/>
      <c r="F20" s="338"/>
      <c r="G20" s="338"/>
      <c r="H20" s="339"/>
      <c r="I20" s="73">
        <f>SUMIF(FP!I:I,Doklady!$B$1&amp;A20,FP!D:D)</f>
        <v>0</v>
      </c>
      <c r="T20" s="86"/>
    </row>
    <row r="21" spans="1:20" ht="12" x14ac:dyDescent="0.15">
      <c r="A21" s="115" t="s">
        <v>346</v>
      </c>
      <c r="B21" s="337" t="s">
        <v>347</v>
      </c>
      <c r="C21" s="338"/>
      <c r="D21" s="338"/>
      <c r="E21" s="338"/>
      <c r="F21" s="338"/>
      <c r="G21" s="338"/>
      <c r="H21" s="339"/>
      <c r="I21" s="73">
        <f>SUMIF(FP!I:I,Doklady!$B$1&amp;A21,FP!D:D)</f>
        <v>0</v>
      </c>
      <c r="T21" s="86"/>
    </row>
    <row r="22" spans="1:20" x14ac:dyDescent="0.15">
      <c r="A22" s="135" t="s">
        <v>348</v>
      </c>
      <c r="B22" s="344" t="s">
        <v>349</v>
      </c>
      <c r="C22" s="345"/>
      <c r="D22" s="345"/>
      <c r="E22" s="345"/>
      <c r="F22" s="345"/>
      <c r="G22" s="345"/>
      <c r="H22" s="346"/>
      <c r="I22" s="73">
        <f>SUMIF(FP!I:I,Doklady!$B$1&amp;A22,FP!D:D)</f>
        <v>0</v>
      </c>
      <c r="T22" s="86"/>
    </row>
    <row r="23" spans="1:20" ht="12" x14ac:dyDescent="0.15">
      <c r="A23" s="115" t="s">
        <v>350</v>
      </c>
      <c r="B23" s="337" t="s">
        <v>351</v>
      </c>
      <c r="C23" s="338"/>
      <c r="D23" s="338"/>
      <c r="E23" s="338"/>
      <c r="F23" s="338"/>
      <c r="G23" s="338"/>
      <c r="H23" s="339"/>
      <c r="I23" s="73">
        <f>SUMIF(FP!I:I,Doklady!$B$1&amp;A23,FP!D:D)</f>
        <v>0</v>
      </c>
      <c r="T23" s="86"/>
    </row>
    <row r="24" spans="1:20" x14ac:dyDescent="0.15">
      <c r="A24" s="135" t="s">
        <v>352</v>
      </c>
      <c r="B24" s="337" t="s">
        <v>353</v>
      </c>
      <c r="C24" s="338"/>
      <c r="D24" s="338"/>
      <c r="E24" s="338"/>
      <c r="F24" s="338"/>
      <c r="G24" s="338"/>
      <c r="H24" s="339"/>
      <c r="I24" s="73">
        <f>SUMIF(FP!I:I,Doklady!$B$1&amp;A24,FP!D:D)</f>
        <v>0</v>
      </c>
      <c r="T24" s="86"/>
    </row>
    <row r="25" spans="1:20" ht="12" x14ac:dyDescent="0.15">
      <c r="A25" s="115" t="s">
        <v>354</v>
      </c>
      <c r="B25" s="360" t="s">
        <v>355</v>
      </c>
      <c r="C25" s="361"/>
      <c r="D25" s="361"/>
      <c r="E25" s="361"/>
      <c r="F25" s="361"/>
      <c r="G25" s="361"/>
      <c r="H25" s="362"/>
      <c r="I25" s="73">
        <f>SUMIF(FP!I:I,Doklady!$B$1&amp;A25,FP!D:D)</f>
        <v>0</v>
      </c>
      <c r="T25" s="86"/>
    </row>
    <row r="26" spans="1:20" x14ac:dyDescent="0.15">
      <c r="A26" s="135" t="s">
        <v>356</v>
      </c>
      <c r="B26" s="337" t="s">
        <v>357</v>
      </c>
      <c r="C26" s="338"/>
      <c r="D26" s="338"/>
      <c r="E26" s="338"/>
      <c r="F26" s="338"/>
      <c r="G26" s="338"/>
      <c r="H26" s="339"/>
      <c r="I26" s="73">
        <f>SUMIF(FP!I:I,Doklady!$B$1&amp;A26,FP!D:D)</f>
        <v>0</v>
      </c>
      <c r="T26" s="86"/>
    </row>
    <row r="27" spans="1:20" ht="12" x14ac:dyDescent="0.15">
      <c r="A27" s="115" t="s">
        <v>358</v>
      </c>
      <c r="B27" s="337" t="s">
        <v>359</v>
      </c>
      <c r="C27" s="338"/>
      <c r="D27" s="338"/>
      <c r="E27" s="338"/>
      <c r="F27" s="338"/>
      <c r="G27" s="338"/>
      <c r="H27" s="339"/>
      <c r="I27" s="73">
        <f>SUMIF(FP!I:I,Doklady!$B$1&amp;A27,FP!D:D)</f>
        <v>0</v>
      </c>
      <c r="T27" s="86"/>
    </row>
    <row r="28" spans="1:20" x14ac:dyDescent="0.15">
      <c r="A28" s="135" t="s">
        <v>360</v>
      </c>
      <c r="B28" s="337" t="s">
        <v>361</v>
      </c>
      <c r="C28" s="338"/>
      <c r="D28" s="338"/>
      <c r="E28" s="338"/>
      <c r="F28" s="338"/>
      <c r="G28" s="338"/>
      <c r="H28" s="339"/>
      <c r="I28" s="73">
        <f>SUMIF(FP!I:I,Doklady!$B$1&amp;A28,FP!D:D)</f>
        <v>0</v>
      </c>
      <c r="T28" s="86"/>
    </row>
    <row r="29" spans="1:20" ht="12" x14ac:dyDescent="0.15">
      <c r="A29" s="115" t="s">
        <v>362</v>
      </c>
      <c r="B29" s="337" t="s">
        <v>363</v>
      </c>
      <c r="C29" s="338"/>
      <c r="D29" s="338"/>
      <c r="E29" s="338"/>
      <c r="F29" s="338"/>
      <c r="G29" s="338"/>
      <c r="H29" s="339"/>
      <c r="I29" s="73">
        <f>SUMIF(FP!I:I,Doklady!$B$1&amp;A29,FP!D:D)</f>
        <v>0</v>
      </c>
      <c r="T29" s="86"/>
    </row>
    <row r="30" spans="1:20" hidden="1" x14ac:dyDescent="0.15">
      <c r="A30" s="135" t="s">
        <v>364</v>
      </c>
      <c r="B30" s="337"/>
      <c r="C30" s="338"/>
      <c r="D30" s="338"/>
      <c r="E30" s="338"/>
      <c r="F30" s="338"/>
      <c r="G30" s="338"/>
      <c r="H30" s="339"/>
      <c r="I30" s="73">
        <f>SUMIF(FP!I:I,Doklady!$B$1&amp;A30,FP!D:D)</f>
        <v>0</v>
      </c>
      <c r="T30" s="86"/>
    </row>
    <row r="31" spans="1:20" ht="12" hidden="1" x14ac:dyDescent="0.15">
      <c r="A31" s="115" t="s">
        <v>365</v>
      </c>
      <c r="B31" s="337"/>
      <c r="C31" s="338"/>
      <c r="D31" s="338"/>
      <c r="E31" s="338"/>
      <c r="F31" s="338"/>
      <c r="G31" s="338"/>
      <c r="H31" s="339"/>
      <c r="I31" s="73">
        <f>SUMIF(FP!I:I,Doklady!$B$1&amp;A31,FP!D:D)</f>
        <v>0</v>
      </c>
      <c r="T31" s="86"/>
    </row>
    <row r="32" spans="1:20" hidden="1" x14ac:dyDescent="0.15">
      <c r="A32" s="135" t="s">
        <v>366</v>
      </c>
      <c r="B32" s="333"/>
      <c r="C32" s="334"/>
      <c r="D32" s="334"/>
      <c r="E32" s="334"/>
      <c r="F32" s="334"/>
      <c r="G32" s="334"/>
      <c r="H32" s="335"/>
      <c r="I32" s="73">
        <f>SUMIF(FP!I:I,Doklady!$B$1&amp;A32,FP!D:D)</f>
        <v>0</v>
      </c>
      <c r="T32" s="86"/>
    </row>
    <row r="33" spans="1:21" ht="12" hidden="1" x14ac:dyDescent="0.15">
      <c r="A33" s="115" t="s">
        <v>367</v>
      </c>
      <c r="B33" s="333"/>
      <c r="C33" s="334"/>
      <c r="D33" s="334"/>
      <c r="E33" s="334"/>
      <c r="F33" s="334"/>
      <c r="G33" s="334"/>
      <c r="H33" s="335"/>
      <c r="I33" s="73">
        <f>SUMIF(FP!I:I,Doklady!$B$1&amp;A33,FP!D:D)</f>
        <v>0</v>
      </c>
      <c r="T33" s="86"/>
    </row>
    <row r="34" spans="1:21" hidden="1" x14ac:dyDescent="0.15">
      <c r="A34" s="135" t="s">
        <v>368</v>
      </c>
      <c r="B34" s="336"/>
      <c r="C34" s="336"/>
      <c r="D34" s="336"/>
      <c r="E34" s="336"/>
      <c r="F34" s="336"/>
      <c r="G34" s="336"/>
      <c r="H34" s="336"/>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taekwondo</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7568.4000000000005</v>
      </c>
      <c r="G39" s="78">
        <f>+MAX(I39-C39-D39-E39-F39-H39,0)</f>
        <v>30273.599999999999</v>
      </c>
      <c r="H39" s="78">
        <f>+IFERROR(VLOOKUP(K40&amp;" - kapitálové transfery",B$53:C$90,2,0),0)</f>
        <v>0</v>
      </c>
      <c r="I39" s="73">
        <f>SUMIF(FP!K:K,K40,FP!D:D)</f>
        <v>37842</v>
      </c>
      <c r="L39" s="84">
        <f>COUNTIF(FP!N:N,Doklady!B1&amp;"aK")</f>
        <v>0</v>
      </c>
      <c r="T39" s="86"/>
    </row>
    <row r="40" spans="1:21" ht="12" x14ac:dyDescent="0.15">
      <c r="A40" s="115" t="s">
        <v>338</v>
      </c>
      <c r="B40" s="116" t="s">
        <v>377</v>
      </c>
      <c r="C40" s="78">
        <f>DSUM(Doklady!A103:J9996,"GGG",Spolu!L40:M42)</f>
        <v>961.33999999999992</v>
      </c>
      <c r="D40" s="78">
        <f>DSUM(Doklady!A103:J9996,"GGG",Spolu!N40:O42)</f>
        <v>1256.79</v>
      </c>
      <c r="E40" s="78">
        <f>DSUM(Doklady!A103:J9996,"GGG",Spolu!P40:Q42)</f>
        <v>1775.27</v>
      </c>
      <c r="F40" s="78">
        <f>DSUM(Doklady!A103:J9996,"GGG",Spolu!R40:S42)</f>
        <v>1530</v>
      </c>
      <c r="G40" s="78">
        <f>DSUM(Doklady!A103:J9996,"GGG",Spolu!T40:U42)-H40</f>
        <v>2072.2399999999998</v>
      </c>
      <c r="H40" s="78">
        <f>+IFERROR(VLOOKUP(K40&amp;" - kapitálové transfery",B$53:D$90,3,0),0)</f>
        <v>0</v>
      </c>
      <c r="I40" s="73">
        <f>+C40+D40+E40+F40+G40+H40</f>
        <v>7595.6399999999994</v>
      </c>
      <c r="J40" s="218" t="str">
        <f>+K45</f>
        <v>.</v>
      </c>
      <c r="K40" s="218" t="str">
        <f>IF(L38&gt;0,INDEX(FP!K:K,Doklady!B2),".")</f>
        <v>taekwondo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30246.36</v>
      </c>
      <c r="J41" s="219">
        <f>+K46</f>
        <v>0</v>
      </c>
      <c r="K41" s="219">
        <f>+I41-H41</f>
        <v>30246.36</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338</v>
      </c>
      <c r="B42" s="116" t="s">
        <v>380</v>
      </c>
      <c r="C42" s="73">
        <f>+C40</f>
        <v>961.33999999999992</v>
      </c>
      <c r="D42" s="216">
        <f>+D40</f>
        <v>1256.79</v>
      </c>
      <c r="E42" s="216">
        <f>+E40</f>
        <v>1775.27</v>
      </c>
      <c r="F42" s="216">
        <f>+MIN(F39:F40)</f>
        <v>1530</v>
      </c>
      <c r="G42" s="216">
        <f>+MIN(G39+MAX(F39-F40,0)-MAX(E40-E39,0)-MAX(D40-D39,0)-MAX(C40-C39,0),G40)</f>
        <v>2072.2399999999998</v>
      </c>
      <c r="H42" s="216">
        <f>+MIN(H39:H40)</f>
        <v>0</v>
      </c>
      <c r="I42" s="73">
        <f>+C42+D42+E42+MIN(F39:F40)+G42+H42</f>
        <v>7595.6399999999994</v>
      </c>
      <c r="J42" s="219">
        <f>+K47</f>
        <v>0</v>
      </c>
      <c r="K42" s="219">
        <f>+I42-H42</f>
        <v>7595.6399999999994</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DSUM(Doklady!A103:J9996,"GGG",Spolu!L45:M47)</f>
        <v>0</v>
      </c>
      <c r="D45" s="78">
        <f>DSUM(Doklady!A103:J9996,"GGG",Spolu!N45:O47)</f>
        <v>0</v>
      </c>
      <c r="E45" s="78">
        <f>DSUM(Doklady!A103:J9996,"GGG",Spolu!P45:Q47)</f>
        <v>0</v>
      </c>
      <c r="F45" s="78">
        <f>DSUM(Doklady!A103:J9996,"GGG",Spolu!R45:S47)</f>
        <v>0</v>
      </c>
      <c r="G45" s="78">
        <f>DSUM(Doklady!A103:J9996,"GGG",Spolu!T45:U47)-H45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0"/>
      <c r="B50" s="351"/>
      <c r="C50" s="351"/>
      <c r="D50" s="351"/>
      <c r="E50" s="351"/>
      <c r="F50" s="351"/>
      <c r="G50" s="351"/>
      <c r="H50" s="351"/>
      <c r="I50" s="351"/>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taekwondo - bežné transfery</v>
      </c>
      <c r="C53" s="73">
        <f>IF(A53&lt;&gt;"",INDEX(FP!D:D,Doklady!B$2+(ROW()-53)),"")</f>
        <v>37842</v>
      </c>
      <c r="D53" s="73">
        <f>IF(A53&lt;&gt;"",Doklady!I1-Doklady!J1,"")</f>
        <v>7595.6399999999994</v>
      </c>
      <c r="E53" s="73">
        <f>IF(A53&lt;&gt;"",MIN(D53,C53)*Doklady!C1/(1-Doklady!C1),"")</f>
        <v>0</v>
      </c>
      <c r="F53" s="71">
        <f>IF(A53&lt;&gt;"",Doklady!J1,"")</f>
        <v>0</v>
      </c>
      <c r="G53" s="73">
        <f>+IFERROR(HLOOKUP(IF(RIGHT(B53,15)="bežné transfery",LEFT(B53,LEN(B53)-18),0),$J$40:$K$42,3,0),MIN(C53,D53))</f>
        <v>7595.6399999999994</v>
      </c>
      <c r="H53" s="71"/>
      <c r="I53" s="73">
        <f>IF(A53&lt;&gt;"",MAX(IF(G53&lt;C53,C53-G53,0)+IF(F53&lt;E53,E53-F53,0),0),0)</f>
        <v>30246.36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37842</v>
      </c>
      <c r="D130" s="228">
        <f t="shared" ref="D130:I130" si="9">SUM(D53:D129)</f>
        <v>7595.6399999999994</v>
      </c>
      <c r="E130" s="228">
        <f t="shared" si="9"/>
        <v>0</v>
      </c>
      <c r="F130" s="228">
        <f t="shared" si="9"/>
        <v>0</v>
      </c>
      <c r="G130" s="228">
        <f t="shared" si="9"/>
        <v>7595.6399999999994</v>
      </c>
      <c r="H130" s="228">
        <f t="shared" si="9"/>
        <v>0</v>
      </c>
      <c r="I130" s="228">
        <f t="shared" si="9"/>
        <v>30246.36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c r="C140" s="229"/>
      <c r="D140" s="363"/>
      <c r="E140" s="363"/>
      <c r="F140" s="363"/>
      <c r="G140" s="363"/>
      <c r="H140" s="363"/>
      <c r="I140" s="363"/>
      <c r="J140" s="85"/>
    </row>
    <row r="141" spans="1:26" ht="68.25" customHeight="1" x14ac:dyDescent="0.15">
      <c r="A141" s="9"/>
      <c r="B141" s="283" t="s">
        <v>397</v>
      </c>
      <c r="C141" s="214"/>
      <c r="D141" s="347" t="s">
        <v>398</v>
      </c>
      <c r="E141" s="347"/>
      <c r="F141" s="347"/>
      <c r="G141" s="347"/>
      <c r="H141" s="347"/>
      <c r="I141" s="347"/>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1" priority="43" stopIfTrue="1" operator="lessThanOrEqual">
      <formula>0</formula>
    </cfRule>
    <cfRule type="cellIs" dxfId="100" priority="44" stopIfTrue="1" operator="greaterThan">
      <formula>0</formula>
    </cfRule>
  </conditionalFormatting>
  <conditionalFormatting sqref="D53:D129">
    <cfRule type="expression" dxfId="99" priority="31" stopIfTrue="1">
      <formula>$C53=$D53</formula>
    </cfRule>
    <cfRule type="expression" dxfId="98" priority="33" stopIfTrue="1">
      <formula>$C53&lt;&gt;$D53</formula>
    </cfRule>
  </conditionalFormatting>
  <conditionalFormatting sqref="E9:F9">
    <cfRule type="expression" dxfId="97" priority="38" stopIfTrue="1">
      <formula>SUM($E$10:$F$14)&gt;0</formula>
    </cfRule>
  </conditionalFormatting>
  <conditionalFormatting sqref="G53:G129">
    <cfRule type="expression" dxfId="96" priority="13" stopIfTrue="1">
      <formula>$C53=$G53</formula>
    </cfRule>
    <cfRule type="expression" dxfId="95" priority="14" stopIfTrue="1">
      <formula>$C53&lt;&gt;$G53</formula>
    </cfRule>
  </conditionalFormatting>
  <conditionalFormatting sqref="I42">
    <cfRule type="cellIs" dxfId="94" priority="1" stopIfTrue="1" operator="greaterThan">
      <formula>0</formula>
    </cfRule>
  </conditionalFormatting>
  <conditionalFormatting sqref="I47">
    <cfRule type="cellIs" dxfId="93" priority="15" stopIfTrue="1" operator="greaterThan">
      <formula>0</formula>
    </cfRule>
  </conditionalFormatting>
  <conditionalFormatting sqref="I53:I129">
    <cfRule type="cellIs" dxfId="92" priority="40" stopIfTrue="1" operator="equal">
      <formula>0</formula>
    </cfRule>
    <cfRule type="cellIs" dxfId="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6"/>
  <sheetViews>
    <sheetView tabSelected="1" topLeftCell="A136" zoomScaleNormal="100" workbookViewId="0">
      <selection activeCell="A118" sqref="A118"/>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11.164062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IF(ROW()&lt;=B$3,SUMIF(A$107:A$10038,A1,I$107:I$10038),"")</f>
        <v>7595.6399999999994</v>
      </c>
      <c r="J1" s="236">
        <f t="shared" ref="J1:J32" si="1">IF(ROW()&lt;=B$3,SUMIFS(I$103:I$50038,A$103:A$50038,K1,J$103:J$50038,L1),"")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IF(ROW()&lt;=B$3,SUMIF(A$107:A$10038,A33,I$107:I$10038),"")</f>
        <v/>
      </c>
      <c r="J33" s="236" t="str">
        <f t="shared" ref="J33:J64" si="4">IF(ROW()&lt;=B$3,SUMIFS(I$103:I$50038,A$103:A$50038,K33,J$103:J$50038,L33),"")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IF(ROW()&lt;=B$3,SUMIF(A$107:A$10038,A65,I$107:I$10038),"")</f>
        <v/>
      </c>
      <c r="J65" s="236" t="str">
        <f t="shared" ref="J65:J94" si="6">IF(ROW()&lt;=B$3,SUMIFS(I$103:I$50038,A$103:A$50038,K65,J$103:J$50038,L65),"")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4" t="s">
        <v>1505</v>
      </c>
      <c r="B100" s="364"/>
      <c r="C100" s="364"/>
      <c r="D100" s="364"/>
      <c r="E100" s="364"/>
      <c r="F100" s="364"/>
      <c r="G100" s="364"/>
      <c r="H100" s="364"/>
      <c r="I100" s="366" t="s">
        <v>1488</v>
      </c>
      <c r="J100" s="366"/>
      <c r="K100" s="89"/>
    </row>
    <row r="101" spans="1:25" ht="16" x14ac:dyDescent="0.2">
      <c r="A101" s="367"/>
      <c r="B101" s="367"/>
      <c r="C101" s="367"/>
      <c r="D101" s="367"/>
      <c r="E101" s="367"/>
      <c r="F101" s="367"/>
      <c r="G101" s="367"/>
      <c r="H101" s="367"/>
      <c r="I101" s="365">
        <v>45887</v>
      </c>
      <c r="J101" s="365"/>
    </row>
    <row r="102" spans="1:25" ht="14" x14ac:dyDescent="0.15">
      <c r="A102" s="249" t="s">
        <v>403</v>
      </c>
      <c r="B102" s="250">
        <v>11</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8" t="s">
        <v>412</v>
      </c>
      <c r="B105" s="369"/>
      <c r="C105" s="369"/>
      <c r="D105" s="369"/>
      <c r="E105" s="369"/>
      <c r="F105" s="369"/>
      <c r="G105" s="369"/>
      <c r="H105" s="369"/>
      <c r="I105" s="369"/>
      <c r="J105" s="370"/>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1506</v>
      </c>
      <c r="B107" s="14" t="s">
        <v>1507</v>
      </c>
      <c r="C107" s="14" t="s">
        <v>1508</v>
      </c>
      <c r="D107" s="16">
        <v>45681</v>
      </c>
      <c r="E107" s="16"/>
      <c r="F107" s="14" t="s">
        <v>1509</v>
      </c>
      <c r="G107" s="14"/>
      <c r="H107" s="14" t="s">
        <v>1510</v>
      </c>
      <c r="I107" s="15">
        <v>240</v>
      </c>
      <c r="J107" s="77">
        <v>1</v>
      </c>
      <c r="K107" s="92"/>
    </row>
    <row r="108" spans="1:25" ht="13" x14ac:dyDescent="0.15">
      <c r="A108" s="14" t="s">
        <v>1506</v>
      </c>
      <c r="B108" s="14" t="s">
        <v>1511</v>
      </c>
      <c r="C108" s="14" t="s">
        <v>1512</v>
      </c>
      <c r="D108" s="16">
        <v>45681</v>
      </c>
      <c r="E108" s="16">
        <v>45684</v>
      </c>
      <c r="F108" s="14" t="s">
        <v>1513</v>
      </c>
      <c r="G108" s="14" t="s">
        <v>1514</v>
      </c>
      <c r="H108" s="14" t="s">
        <v>1515</v>
      </c>
      <c r="I108" s="15">
        <v>160</v>
      </c>
      <c r="J108" s="77">
        <v>1</v>
      </c>
      <c r="K108" s="92"/>
    </row>
    <row r="109" spans="1:25" ht="13" x14ac:dyDescent="0.15">
      <c r="A109" s="14" t="s">
        <v>1506</v>
      </c>
      <c r="B109" s="14" t="s">
        <v>1516</v>
      </c>
      <c r="C109" s="14"/>
      <c r="D109" s="16">
        <v>45684</v>
      </c>
      <c r="E109" s="16"/>
      <c r="F109" s="14" t="s">
        <v>1517</v>
      </c>
      <c r="G109" s="14"/>
      <c r="H109" s="14" t="s">
        <v>1518</v>
      </c>
      <c r="I109" s="15">
        <v>270.39999999999998</v>
      </c>
      <c r="J109" s="77">
        <v>1</v>
      </c>
      <c r="K109" s="92"/>
    </row>
    <row r="110" spans="1:25" ht="24" x14ac:dyDescent="0.15">
      <c r="A110" s="14" t="s">
        <v>1506</v>
      </c>
      <c r="B110" s="14" t="s">
        <v>1519</v>
      </c>
      <c r="C110" s="14" t="s">
        <v>1520</v>
      </c>
      <c r="D110" s="16">
        <v>45698</v>
      </c>
      <c r="E110" s="16"/>
      <c r="F110" s="14" t="s">
        <v>1521</v>
      </c>
      <c r="G110" s="14" t="s">
        <v>1522</v>
      </c>
      <c r="H110" s="14" t="s">
        <v>1523</v>
      </c>
      <c r="I110" s="15">
        <v>100</v>
      </c>
      <c r="J110" s="77">
        <v>1</v>
      </c>
      <c r="K110" s="92"/>
    </row>
    <row r="111" spans="1:25" ht="24" x14ac:dyDescent="0.15">
      <c r="A111" s="14" t="s">
        <v>1506</v>
      </c>
      <c r="B111" s="14" t="s">
        <v>1524</v>
      </c>
      <c r="C111" s="14" t="s">
        <v>1525</v>
      </c>
      <c r="D111" s="16">
        <v>45698</v>
      </c>
      <c r="E111" s="16"/>
      <c r="F111" s="14" t="s">
        <v>1526</v>
      </c>
      <c r="G111" s="14" t="s">
        <v>1522</v>
      </c>
      <c r="H111" s="14" t="s">
        <v>1523</v>
      </c>
      <c r="I111" s="15">
        <v>50</v>
      </c>
      <c r="J111" s="77">
        <v>1</v>
      </c>
      <c r="K111" s="92"/>
    </row>
    <row r="112" spans="1:25" ht="13" x14ac:dyDescent="0.15">
      <c r="A112" s="14" t="s">
        <v>1506</v>
      </c>
      <c r="B112" s="14" t="s">
        <v>1527</v>
      </c>
      <c r="C112" s="14" t="s">
        <v>1528</v>
      </c>
      <c r="D112" s="16">
        <v>45675</v>
      </c>
      <c r="E112" s="16">
        <v>45703</v>
      </c>
      <c r="F112" s="14" t="s">
        <v>1529</v>
      </c>
      <c r="G112" s="14" t="s">
        <v>1530</v>
      </c>
      <c r="H112" s="14" t="s">
        <v>1531</v>
      </c>
      <c r="I112" s="15">
        <v>84.4</v>
      </c>
      <c r="J112" s="77">
        <v>1</v>
      </c>
      <c r="K112" s="92"/>
    </row>
    <row r="113" spans="1:11" ht="13" x14ac:dyDescent="0.15">
      <c r="A113" s="14" t="s">
        <v>1506</v>
      </c>
      <c r="B113" s="14" t="s">
        <v>1532</v>
      </c>
      <c r="C113" s="14" t="s">
        <v>1533</v>
      </c>
      <c r="D113" s="16">
        <v>45709</v>
      </c>
      <c r="E113" s="16"/>
      <c r="F113" s="14" t="s">
        <v>1534</v>
      </c>
      <c r="G113" s="14" t="s">
        <v>1535</v>
      </c>
      <c r="H113" s="14" t="s">
        <v>1536</v>
      </c>
      <c r="I113" s="15">
        <v>50</v>
      </c>
      <c r="J113" s="77">
        <v>1</v>
      </c>
      <c r="K113" s="92"/>
    </row>
    <row r="114" spans="1:11" ht="24" x14ac:dyDescent="0.15">
      <c r="A114" s="14" t="s">
        <v>1506</v>
      </c>
      <c r="B114" s="14" t="s">
        <v>1537</v>
      </c>
      <c r="C114" s="14" t="s">
        <v>1538</v>
      </c>
      <c r="D114" s="16">
        <v>45679</v>
      </c>
      <c r="E114" s="16">
        <v>45770</v>
      </c>
      <c r="F114" s="14" t="s">
        <v>1539</v>
      </c>
      <c r="G114" s="14" t="s">
        <v>1540</v>
      </c>
      <c r="H114" s="14" t="s">
        <v>1541</v>
      </c>
      <c r="I114" s="15">
        <v>6.54</v>
      </c>
      <c r="J114" s="77">
        <v>1</v>
      </c>
      <c r="K114" s="92"/>
    </row>
    <row r="115" spans="1:11" ht="13" x14ac:dyDescent="0.15">
      <c r="A115" s="14" t="s">
        <v>1506</v>
      </c>
      <c r="B115" s="14" t="s">
        <v>1507</v>
      </c>
      <c r="C115" s="14" t="s">
        <v>1508</v>
      </c>
      <c r="D115" s="16">
        <v>45681</v>
      </c>
      <c r="E115" s="16"/>
      <c r="F115" s="14" t="s">
        <v>1542</v>
      </c>
      <c r="G115" s="14"/>
      <c r="H115" s="14" t="s">
        <v>1510</v>
      </c>
      <c r="I115" s="15">
        <v>120</v>
      </c>
      <c r="J115" s="77">
        <v>2</v>
      </c>
      <c r="K115" s="92"/>
    </row>
    <row r="116" spans="1:11" ht="24" x14ac:dyDescent="0.15">
      <c r="A116" s="14" t="s">
        <v>1506</v>
      </c>
      <c r="B116" s="14"/>
      <c r="C116" s="14"/>
      <c r="D116" s="16">
        <v>45691</v>
      </c>
      <c r="E116" s="16">
        <v>45692</v>
      </c>
      <c r="F116" s="14" t="s">
        <v>1543</v>
      </c>
      <c r="G116" s="14"/>
      <c r="H116" s="14" t="s">
        <v>1544</v>
      </c>
      <c r="I116" s="15">
        <v>240</v>
      </c>
      <c r="J116" s="77">
        <v>2</v>
      </c>
      <c r="K116" s="92"/>
    </row>
    <row r="117" spans="1:11" ht="24" x14ac:dyDescent="0.15">
      <c r="A117" s="14" t="s">
        <v>1506</v>
      </c>
      <c r="B117" s="14" t="s">
        <v>1524</v>
      </c>
      <c r="C117" s="14" t="s">
        <v>1525</v>
      </c>
      <c r="D117" s="16">
        <v>45698</v>
      </c>
      <c r="E117" s="16"/>
      <c r="F117" s="14" t="s">
        <v>1545</v>
      </c>
      <c r="G117" s="14" t="s">
        <v>1522</v>
      </c>
      <c r="H117" s="14" t="s">
        <v>1523</v>
      </c>
      <c r="I117" s="15">
        <v>50</v>
      </c>
      <c r="J117" s="77">
        <v>2</v>
      </c>
      <c r="K117" s="92"/>
    </row>
    <row r="118" spans="1:11" ht="13" x14ac:dyDescent="0.15">
      <c r="A118" s="14" t="s">
        <v>1506</v>
      </c>
      <c r="B118" s="14" t="s">
        <v>1546</v>
      </c>
      <c r="C118" s="14" t="s">
        <v>1546</v>
      </c>
      <c r="D118" s="16">
        <v>45701</v>
      </c>
      <c r="E118" s="16"/>
      <c r="F118" s="14" t="s">
        <v>1547</v>
      </c>
      <c r="G118" s="14"/>
      <c r="H118" s="14" t="s">
        <v>1548</v>
      </c>
      <c r="I118" s="15">
        <v>75</v>
      </c>
      <c r="J118" s="77">
        <v>2</v>
      </c>
      <c r="K118" s="92"/>
    </row>
    <row r="119" spans="1:11" ht="13" x14ac:dyDescent="0.15">
      <c r="A119" s="14" t="s">
        <v>1506</v>
      </c>
      <c r="B119" s="14" t="s">
        <v>1527</v>
      </c>
      <c r="C119" s="14" t="s">
        <v>1528</v>
      </c>
      <c r="D119" s="16">
        <v>45675</v>
      </c>
      <c r="E119" s="16">
        <v>45703</v>
      </c>
      <c r="F119" s="14" t="s">
        <v>1529</v>
      </c>
      <c r="G119" s="14" t="s">
        <v>1530</v>
      </c>
      <c r="H119" s="14" t="s">
        <v>1531</v>
      </c>
      <c r="I119" s="15">
        <v>140.66</v>
      </c>
      <c r="J119" s="77">
        <v>2</v>
      </c>
      <c r="K119" s="92"/>
    </row>
    <row r="120" spans="1:11" ht="13" x14ac:dyDescent="0.15">
      <c r="A120" s="14" t="s">
        <v>1506</v>
      </c>
      <c r="B120" s="14" t="s">
        <v>1549</v>
      </c>
      <c r="C120" s="14" t="s">
        <v>1549</v>
      </c>
      <c r="D120" s="16">
        <v>45707</v>
      </c>
      <c r="E120" s="16"/>
      <c r="F120" s="14" t="s">
        <v>1550</v>
      </c>
      <c r="G120" s="14"/>
      <c r="H120" s="14" t="s">
        <v>1548</v>
      </c>
      <c r="I120" s="15">
        <v>31.12</v>
      </c>
      <c r="J120" s="77">
        <v>2</v>
      </c>
      <c r="K120" s="92"/>
    </row>
    <row r="121" spans="1:11" ht="13" x14ac:dyDescent="0.15">
      <c r="A121" s="14" t="s">
        <v>1506</v>
      </c>
      <c r="B121" s="14" t="s">
        <v>1532</v>
      </c>
      <c r="C121" s="14" t="s">
        <v>1533</v>
      </c>
      <c r="D121" s="16">
        <v>45709</v>
      </c>
      <c r="E121" s="16"/>
      <c r="F121" s="14" t="s">
        <v>1551</v>
      </c>
      <c r="G121" s="14" t="s">
        <v>1535</v>
      </c>
      <c r="H121" s="14" t="s">
        <v>1536</v>
      </c>
      <c r="I121" s="15">
        <v>100</v>
      </c>
      <c r="J121" s="77">
        <v>2</v>
      </c>
      <c r="K121" s="92"/>
    </row>
    <row r="122" spans="1:11" ht="72" x14ac:dyDescent="0.15">
      <c r="A122" s="14" t="s">
        <v>1506</v>
      </c>
      <c r="B122" s="14" t="s">
        <v>1552</v>
      </c>
      <c r="C122" s="14" t="s">
        <v>1553</v>
      </c>
      <c r="D122" s="16">
        <v>45715</v>
      </c>
      <c r="E122" s="16"/>
      <c r="F122" s="14" t="s">
        <v>1554</v>
      </c>
      <c r="G122" s="14" t="s">
        <v>1555</v>
      </c>
      <c r="H122" s="14" t="s">
        <v>1556</v>
      </c>
      <c r="I122" s="15">
        <v>300</v>
      </c>
      <c r="J122" s="77">
        <v>2</v>
      </c>
      <c r="K122" s="92"/>
    </row>
    <row r="123" spans="1:11" ht="24" x14ac:dyDescent="0.15">
      <c r="A123" s="14" t="s">
        <v>1506</v>
      </c>
      <c r="B123" s="14" t="s">
        <v>1537</v>
      </c>
      <c r="C123" s="14" t="s">
        <v>1538</v>
      </c>
      <c r="D123" s="16">
        <v>45679</v>
      </c>
      <c r="E123" s="16">
        <v>45770</v>
      </c>
      <c r="F123" s="14" t="s">
        <v>1539</v>
      </c>
      <c r="G123" s="14" t="s">
        <v>1540</v>
      </c>
      <c r="H123" s="14" t="s">
        <v>1541</v>
      </c>
      <c r="I123" s="15">
        <v>200.01</v>
      </c>
      <c r="J123" s="77">
        <v>2</v>
      </c>
      <c r="K123" s="92"/>
    </row>
    <row r="124" spans="1:11" ht="13" x14ac:dyDescent="0.15">
      <c r="A124" s="14" t="s">
        <v>1506</v>
      </c>
      <c r="B124" s="14" t="s">
        <v>1532</v>
      </c>
      <c r="C124" s="14" t="s">
        <v>1533</v>
      </c>
      <c r="D124" s="16">
        <v>45709</v>
      </c>
      <c r="E124" s="16"/>
      <c r="F124" s="14" t="s">
        <v>1534</v>
      </c>
      <c r="G124" s="14" t="s">
        <v>1535</v>
      </c>
      <c r="H124" s="14" t="s">
        <v>1536</v>
      </c>
      <c r="I124" s="15">
        <v>120</v>
      </c>
      <c r="J124" s="77">
        <v>3</v>
      </c>
      <c r="K124" s="92"/>
    </row>
    <row r="125" spans="1:11" ht="13" x14ac:dyDescent="0.15">
      <c r="A125" s="14" t="s">
        <v>1506</v>
      </c>
      <c r="B125" s="14"/>
      <c r="C125" s="14"/>
      <c r="D125" s="16">
        <v>45714</v>
      </c>
      <c r="E125" s="16"/>
      <c r="F125" s="14" t="s">
        <v>1557</v>
      </c>
      <c r="G125" s="14"/>
      <c r="H125" s="14" t="s">
        <v>1558</v>
      </c>
      <c r="I125" s="15">
        <v>450</v>
      </c>
      <c r="J125" s="77">
        <v>3</v>
      </c>
      <c r="K125" s="92"/>
    </row>
    <row r="126" spans="1:11" ht="72" x14ac:dyDescent="0.15">
      <c r="A126" s="14" t="s">
        <v>1506</v>
      </c>
      <c r="B126" s="14" t="s">
        <v>1552</v>
      </c>
      <c r="C126" s="14" t="s">
        <v>1553</v>
      </c>
      <c r="D126" s="16">
        <v>45715</v>
      </c>
      <c r="E126" s="16"/>
      <c r="F126" s="14" t="s">
        <v>1559</v>
      </c>
      <c r="G126" s="14" t="s">
        <v>1555</v>
      </c>
      <c r="H126" s="14" t="s">
        <v>1556</v>
      </c>
      <c r="I126" s="15">
        <v>1055.27</v>
      </c>
      <c r="J126" s="77">
        <v>3</v>
      </c>
      <c r="K126" s="92"/>
    </row>
    <row r="127" spans="1:11" ht="12" x14ac:dyDescent="0.15">
      <c r="A127" s="14" t="s">
        <v>1506</v>
      </c>
      <c r="B127" s="14" t="s">
        <v>1560</v>
      </c>
      <c r="C127" s="14" t="s">
        <v>1561</v>
      </c>
      <c r="D127" s="16">
        <v>45716</v>
      </c>
      <c r="E127" s="16"/>
      <c r="F127" s="14" t="s">
        <v>1562</v>
      </c>
      <c r="G127" s="14"/>
      <c r="H127" s="14" t="s">
        <v>1563</v>
      </c>
      <c r="I127" s="15">
        <v>150</v>
      </c>
      <c r="J127" s="77">
        <v>3</v>
      </c>
      <c r="K127" s="316"/>
    </row>
    <row r="128" spans="1:11" ht="24" x14ac:dyDescent="0.15">
      <c r="A128" s="14" t="s">
        <v>1506</v>
      </c>
      <c r="B128" s="14" t="s">
        <v>1564</v>
      </c>
      <c r="C128" s="14" t="s">
        <v>1565</v>
      </c>
      <c r="D128" s="16">
        <v>45679</v>
      </c>
      <c r="E128" s="16">
        <v>45770</v>
      </c>
      <c r="F128" s="14" t="s">
        <v>1566</v>
      </c>
      <c r="G128" s="14" t="s">
        <v>1540</v>
      </c>
      <c r="H128" s="14" t="s">
        <v>1541</v>
      </c>
      <c r="I128" s="15">
        <v>420</v>
      </c>
      <c r="J128" s="77">
        <v>5</v>
      </c>
      <c r="K128" s="90"/>
    </row>
    <row r="129" spans="1:11" ht="12" x14ac:dyDescent="0.15">
      <c r="A129" s="14" t="s">
        <v>1506</v>
      </c>
      <c r="B129" s="14" t="s">
        <v>1567</v>
      </c>
      <c r="C129" s="14" t="s">
        <v>1520</v>
      </c>
      <c r="D129" s="16">
        <v>45691</v>
      </c>
      <c r="E129" s="16"/>
      <c r="F129" s="14" t="s">
        <v>1568</v>
      </c>
      <c r="G129" s="14" t="s">
        <v>1569</v>
      </c>
      <c r="H129" s="14" t="s">
        <v>1570</v>
      </c>
      <c r="I129" s="15">
        <v>200</v>
      </c>
      <c r="J129" s="77">
        <v>4</v>
      </c>
      <c r="K129" s="90"/>
    </row>
    <row r="130" spans="1:11" ht="13" x14ac:dyDescent="0.15">
      <c r="A130" s="14" t="s">
        <v>1506</v>
      </c>
      <c r="B130" s="14" t="s">
        <v>1571</v>
      </c>
      <c r="C130" s="14" t="s">
        <v>1572</v>
      </c>
      <c r="D130" s="16">
        <v>45692</v>
      </c>
      <c r="E130" s="16"/>
      <c r="F130" s="14" t="s">
        <v>1573</v>
      </c>
      <c r="G130" s="14" t="s">
        <v>1574</v>
      </c>
      <c r="H130" s="14" t="s">
        <v>1575</v>
      </c>
      <c r="I130" s="15">
        <v>400</v>
      </c>
      <c r="J130" s="77">
        <v>4</v>
      </c>
      <c r="K130" s="92"/>
    </row>
    <row r="131" spans="1:11" ht="13" x14ac:dyDescent="0.15">
      <c r="A131" s="14" t="s">
        <v>1506</v>
      </c>
      <c r="B131" s="14" t="s">
        <v>1576</v>
      </c>
      <c r="C131" s="14" t="s">
        <v>1577</v>
      </c>
      <c r="D131" s="16">
        <v>45708</v>
      </c>
      <c r="E131" s="16"/>
      <c r="F131" s="14" t="s">
        <v>1578</v>
      </c>
      <c r="G131" s="14" t="s">
        <v>1579</v>
      </c>
      <c r="H131" s="14" t="s">
        <v>1580</v>
      </c>
      <c r="I131" s="15">
        <v>730</v>
      </c>
      <c r="J131" s="77">
        <v>4</v>
      </c>
      <c r="K131" s="92"/>
    </row>
    <row r="132" spans="1:11" ht="13" x14ac:dyDescent="0.15">
      <c r="A132" s="14" t="s">
        <v>1506</v>
      </c>
      <c r="B132" s="14" t="s">
        <v>1581</v>
      </c>
      <c r="C132" s="14" t="s">
        <v>1582</v>
      </c>
      <c r="D132" s="16">
        <v>45715</v>
      </c>
      <c r="E132" s="16"/>
      <c r="F132" s="14" t="s">
        <v>1583</v>
      </c>
      <c r="G132" s="14" t="s">
        <v>1584</v>
      </c>
      <c r="H132" s="14" t="s">
        <v>1585</v>
      </c>
      <c r="I132" s="15">
        <v>200</v>
      </c>
      <c r="J132" s="77">
        <v>4</v>
      </c>
      <c r="K132" s="92"/>
    </row>
    <row r="133" spans="1:11" ht="72" x14ac:dyDescent="0.15">
      <c r="A133" s="14" t="s">
        <v>1506</v>
      </c>
      <c r="B133" s="14" t="s">
        <v>1586</v>
      </c>
      <c r="C133" s="14" t="s">
        <v>1587</v>
      </c>
      <c r="D133" s="16">
        <v>45675</v>
      </c>
      <c r="E133" s="16">
        <v>45684</v>
      </c>
      <c r="F133" s="14" t="s">
        <v>1588</v>
      </c>
      <c r="G133" s="14" t="s">
        <v>1589</v>
      </c>
      <c r="H133" s="14" t="s">
        <v>1590</v>
      </c>
      <c r="I133" s="15">
        <v>298.07</v>
      </c>
      <c r="J133" s="77">
        <v>5</v>
      </c>
      <c r="K133" s="92"/>
    </row>
    <row r="134" spans="1:11" ht="72" x14ac:dyDescent="0.15">
      <c r="A134" s="14" t="s">
        <v>1506</v>
      </c>
      <c r="B134" s="14" t="s">
        <v>1591</v>
      </c>
      <c r="C134" s="14" t="s">
        <v>1592</v>
      </c>
      <c r="D134" s="16">
        <v>45678</v>
      </c>
      <c r="E134" s="16">
        <v>45684</v>
      </c>
      <c r="F134" s="14" t="s">
        <v>1593</v>
      </c>
      <c r="G134" s="14" t="s">
        <v>1594</v>
      </c>
      <c r="H134" s="14" t="s">
        <v>1595</v>
      </c>
      <c r="I134" s="15">
        <v>14.97</v>
      </c>
      <c r="J134" s="77">
        <v>5</v>
      </c>
      <c r="K134" s="92"/>
    </row>
    <row r="135" spans="1:11" ht="24" x14ac:dyDescent="0.15">
      <c r="A135" s="14" t="s">
        <v>1506</v>
      </c>
      <c r="B135" s="14" t="s">
        <v>1596</v>
      </c>
      <c r="C135" s="14" t="s">
        <v>1597</v>
      </c>
      <c r="D135" s="16">
        <v>45686</v>
      </c>
      <c r="E135" s="16"/>
      <c r="F135" s="14" t="s">
        <v>1598</v>
      </c>
      <c r="G135" s="14"/>
      <c r="H135" s="14" t="s">
        <v>1599</v>
      </c>
      <c r="I135" s="15">
        <v>1320</v>
      </c>
      <c r="J135" s="77">
        <v>5</v>
      </c>
      <c r="K135" s="92"/>
    </row>
    <row r="136" spans="1:11" ht="13" x14ac:dyDescent="0.15">
      <c r="A136" s="14" t="s">
        <v>1506</v>
      </c>
      <c r="B136" s="14" t="s">
        <v>1600</v>
      </c>
      <c r="C136" s="14" t="s">
        <v>1600</v>
      </c>
      <c r="D136" s="16">
        <v>45712</v>
      </c>
      <c r="E136" s="16"/>
      <c r="F136" s="14" t="s">
        <v>1601</v>
      </c>
      <c r="G136" s="14" t="s">
        <v>1602</v>
      </c>
      <c r="H136" s="14" t="s">
        <v>1603</v>
      </c>
      <c r="I136" s="15">
        <v>19.2</v>
      </c>
      <c r="J136" s="77">
        <v>5</v>
      </c>
      <c r="K136" s="314"/>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314"/>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2" ht="13" x14ac:dyDescent="0.15">
      <c r="A161" s="14"/>
      <c r="B161" s="14"/>
      <c r="C161" s="14"/>
      <c r="D161" s="16"/>
      <c r="E161" s="16"/>
      <c r="F161" s="14"/>
      <c r="G161" s="14"/>
      <c r="H161" s="14"/>
      <c r="I161" s="15"/>
      <c r="J161" s="77"/>
      <c r="K161" s="92"/>
    </row>
    <row r="162" spans="1:12" ht="13" x14ac:dyDescent="0.15">
      <c r="A162" s="14"/>
      <c r="B162" s="14"/>
      <c r="C162" s="14"/>
      <c r="D162" s="16"/>
      <c r="E162" s="16"/>
      <c r="F162" s="14"/>
      <c r="G162" s="14"/>
      <c r="H162" s="14"/>
      <c r="I162" s="15"/>
      <c r="J162" s="77"/>
      <c r="K162" s="92"/>
    </row>
    <row r="163" spans="1:12" ht="13" x14ac:dyDescent="0.15">
      <c r="A163" s="14"/>
      <c r="B163" s="14"/>
      <c r="C163" s="14"/>
      <c r="D163" s="16"/>
      <c r="E163" s="16"/>
      <c r="F163" s="14"/>
      <c r="G163" s="14"/>
      <c r="H163" s="14"/>
      <c r="I163" s="15"/>
      <c r="J163" s="77"/>
      <c r="K163" s="92"/>
    </row>
    <row r="164" spans="1:12" ht="13" x14ac:dyDescent="0.15">
      <c r="A164" s="14"/>
      <c r="B164" s="14"/>
      <c r="C164" s="14"/>
      <c r="D164" s="16"/>
      <c r="E164" s="16"/>
      <c r="F164" s="14"/>
      <c r="G164" s="14"/>
      <c r="H164" s="14"/>
      <c r="I164" s="15"/>
      <c r="J164" s="77"/>
      <c r="K164" s="92"/>
      <c r="L164" s="316"/>
    </row>
    <row r="165" spans="1:12" ht="13" x14ac:dyDescent="0.15">
      <c r="A165" s="14"/>
      <c r="B165" s="14"/>
      <c r="C165" s="14"/>
      <c r="D165" s="16"/>
      <c r="E165" s="16"/>
      <c r="F165" s="14"/>
      <c r="G165" s="14"/>
      <c r="H165" s="14"/>
      <c r="I165" s="15"/>
      <c r="J165" s="77"/>
      <c r="K165" s="92"/>
    </row>
    <row r="166" spans="1:12" ht="13" x14ac:dyDescent="0.15">
      <c r="A166" s="14"/>
      <c r="B166" s="14"/>
      <c r="C166" s="14"/>
      <c r="D166" s="16"/>
      <c r="E166" s="16"/>
      <c r="F166" s="14"/>
      <c r="G166" s="14"/>
      <c r="H166" s="14"/>
      <c r="I166" s="15"/>
      <c r="J166" s="77"/>
      <c r="K166" s="92"/>
    </row>
    <row r="167" spans="1:12" ht="13" x14ac:dyDescent="0.15">
      <c r="A167" s="14"/>
      <c r="B167" s="14"/>
      <c r="C167" s="14"/>
      <c r="D167" s="16"/>
      <c r="E167" s="16"/>
      <c r="F167" s="14"/>
      <c r="G167" s="14"/>
      <c r="H167" s="14"/>
      <c r="I167" s="15"/>
      <c r="J167" s="77"/>
      <c r="K167" s="92"/>
    </row>
    <row r="168" spans="1:12" ht="13" x14ac:dyDescent="0.15">
      <c r="A168" s="14"/>
      <c r="B168" s="14"/>
      <c r="C168" s="14"/>
      <c r="D168" s="16"/>
      <c r="E168" s="16"/>
      <c r="F168" s="14"/>
      <c r="G168" s="14"/>
      <c r="H168" s="14"/>
      <c r="I168" s="15"/>
      <c r="J168" s="77"/>
      <c r="K168" s="92"/>
    </row>
    <row r="169" spans="1:12" ht="13" x14ac:dyDescent="0.15">
      <c r="A169" s="14"/>
      <c r="B169" s="14"/>
      <c r="C169" s="14"/>
      <c r="D169" s="16"/>
      <c r="E169" s="16"/>
      <c r="F169" s="14"/>
      <c r="G169" s="14"/>
      <c r="H169" s="14"/>
      <c r="I169" s="15"/>
      <c r="J169" s="77"/>
      <c r="K169" s="92"/>
    </row>
    <row r="170" spans="1:12" ht="13" x14ac:dyDescent="0.15">
      <c r="A170" s="14"/>
      <c r="B170" s="14"/>
      <c r="C170" s="14"/>
      <c r="D170" s="16"/>
      <c r="E170" s="16"/>
      <c r="F170" s="14"/>
      <c r="G170" s="14"/>
      <c r="H170" s="14"/>
      <c r="I170" s="15"/>
      <c r="J170" s="77"/>
      <c r="K170" s="92"/>
    </row>
    <row r="171" spans="1:12" ht="13" x14ac:dyDescent="0.15">
      <c r="A171" s="14"/>
      <c r="B171" s="14"/>
      <c r="C171" s="14"/>
      <c r="D171" s="16"/>
      <c r="E171" s="16"/>
      <c r="F171" s="14"/>
      <c r="G171" s="14"/>
      <c r="H171" s="14"/>
      <c r="I171" s="15"/>
      <c r="J171" s="77"/>
      <c r="K171" s="92"/>
    </row>
    <row r="172" spans="1:12" ht="13" x14ac:dyDescent="0.15">
      <c r="A172" s="14"/>
      <c r="B172" s="14"/>
      <c r="C172" s="14"/>
      <c r="D172" s="16"/>
      <c r="E172" s="16"/>
      <c r="F172" s="14"/>
      <c r="G172" s="14"/>
      <c r="H172" s="14"/>
      <c r="I172" s="15"/>
      <c r="J172" s="77"/>
      <c r="K172" s="92"/>
    </row>
    <row r="173" spans="1:12" ht="13" x14ac:dyDescent="0.15">
      <c r="A173" s="14"/>
      <c r="B173" s="14"/>
      <c r="C173" s="14"/>
      <c r="D173" s="16"/>
      <c r="E173" s="16"/>
      <c r="F173" s="14"/>
      <c r="G173" s="14"/>
      <c r="H173" s="14"/>
      <c r="I173" s="15"/>
      <c r="J173" s="77"/>
      <c r="K173" s="92"/>
    </row>
    <row r="174" spans="1:12" ht="13" x14ac:dyDescent="0.15">
      <c r="A174" s="14"/>
      <c r="B174" s="14"/>
      <c r="C174" s="14"/>
      <c r="D174" s="16"/>
      <c r="E174" s="16"/>
      <c r="F174" s="14"/>
      <c r="G174" s="14"/>
      <c r="H174" s="14"/>
      <c r="I174" s="15"/>
      <c r="J174" s="77"/>
      <c r="K174" s="92"/>
    </row>
    <row r="175" spans="1:12" ht="13" x14ac:dyDescent="0.15">
      <c r="A175" s="14"/>
      <c r="B175" s="14"/>
      <c r="C175" s="14"/>
      <c r="D175" s="16"/>
      <c r="E175" s="16"/>
      <c r="F175" s="14"/>
      <c r="G175" s="14"/>
      <c r="H175" s="14"/>
      <c r="I175" s="15"/>
      <c r="J175" s="77"/>
      <c r="K175" s="92"/>
    </row>
    <row r="176" spans="1:12"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x14ac:dyDescent="0.15">
      <c r="A182" s="14"/>
      <c r="B182" s="14"/>
      <c r="C182" s="14"/>
      <c r="D182" s="16"/>
      <c r="E182" s="16"/>
      <c r="F182" s="14"/>
      <c r="G182" s="14"/>
      <c r="H182" s="14"/>
      <c r="I182" s="15"/>
      <c r="J182" s="77"/>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x14ac:dyDescent="0.15">
      <c r="A198" s="14"/>
      <c r="B198" s="14"/>
      <c r="C198" s="14"/>
      <c r="D198" s="16"/>
      <c r="E198" s="16"/>
      <c r="F198" s="14"/>
      <c r="G198" s="14"/>
      <c r="H198" s="14"/>
      <c r="I198" s="15"/>
      <c r="J198" s="77"/>
    </row>
    <row r="199" spans="1:11" x14ac:dyDescent="0.15">
      <c r="A199" s="14"/>
      <c r="B199" s="14"/>
      <c r="C199" s="14"/>
      <c r="D199" s="16"/>
      <c r="E199" s="16"/>
      <c r="F199" s="14"/>
      <c r="G199" s="14"/>
      <c r="H199" s="14"/>
      <c r="I199" s="15"/>
      <c r="J199" s="77"/>
    </row>
    <row r="200" spans="1:11" x14ac:dyDescent="0.15">
      <c r="A200" s="14"/>
      <c r="B200" s="14"/>
      <c r="C200" s="14"/>
      <c r="D200" s="16"/>
      <c r="E200" s="16"/>
      <c r="F200" s="14"/>
      <c r="G200" s="14"/>
      <c r="H200" s="14"/>
      <c r="I200" s="15"/>
      <c r="J200" s="77"/>
    </row>
    <row r="201" spans="1:11" x14ac:dyDescent="0.15">
      <c r="A201" s="14"/>
      <c r="B201" s="14"/>
      <c r="C201" s="14"/>
      <c r="D201" s="16"/>
      <c r="E201" s="16"/>
      <c r="F201" s="14"/>
      <c r="G201" s="14"/>
      <c r="H201" s="14"/>
      <c r="I201" s="15"/>
      <c r="J201" s="77"/>
    </row>
    <row r="202" spans="1:11" x14ac:dyDescent="0.15">
      <c r="A202" s="14"/>
      <c r="B202" s="14"/>
      <c r="C202" s="14"/>
      <c r="D202" s="16"/>
      <c r="E202" s="16"/>
      <c r="F202" s="14"/>
      <c r="G202" s="14"/>
      <c r="H202" s="14"/>
      <c r="I202" s="15"/>
      <c r="J202" s="77"/>
    </row>
    <row r="203" spans="1:11" x14ac:dyDescent="0.15">
      <c r="A203" s="14"/>
      <c r="B203" s="14"/>
      <c r="C203" s="14"/>
      <c r="D203" s="16"/>
      <c r="E203" s="16"/>
      <c r="F203" s="14"/>
      <c r="G203" s="14"/>
      <c r="H203" s="14"/>
      <c r="I203" s="15"/>
      <c r="J203" s="77"/>
    </row>
    <row r="204" spans="1:11" x14ac:dyDescent="0.15">
      <c r="A204" s="14"/>
      <c r="B204" s="14"/>
      <c r="C204" s="14"/>
      <c r="D204" s="16"/>
      <c r="E204" s="16"/>
      <c r="F204" s="14"/>
      <c r="G204" s="14"/>
      <c r="H204" s="14"/>
      <c r="I204" s="15"/>
      <c r="J204" s="77"/>
    </row>
    <row r="205" spans="1:11" x14ac:dyDescent="0.15">
      <c r="A205" s="14"/>
      <c r="B205" s="14"/>
      <c r="C205" s="14"/>
      <c r="D205" s="16"/>
      <c r="E205" s="16"/>
      <c r="F205" s="14"/>
      <c r="G205" s="14"/>
      <c r="H205" s="14"/>
      <c r="I205" s="15"/>
      <c r="J205" s="77"/>
    </row>
    <row r="206" spans="1:11" x14ac:dyDescent="0.15">
      <c r="A206" s="14"/>
      <c r="B206" s="14"/>
      <c r="C206" s="14"/>
      <c r="D206" s="16"/>
      <c r="E206" s="16"/>
      <c r="F206" s="14"/>
      <c r="G206" s="14"/>
      <c r="H206" s="14"/>
      <c r="I206" s="15"/>
      <c r="J206" s="77"/>
      <c r="K206" s="315"/>
    </row>
    <row r="207" spans="1:11" ht="13" x14ac:dyDescent="0.15">
      <c r="A207" s="14"/>
      <c r="B207" s="14"/>
      <c r="C207" s="14"/>
      <c r="D207" s="16"/>
      <c r="E207" s="16"/>
      <c r="F207" s="14"/>
      <c r="G207" s="14"/>
      <c r="H207" s="14"/>
      <c r="I207" s="15"/>
      <c r="J207" s="77"/>
      <c r="K207" s="314"/>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8"/>
      <c r="B227" s="8"/>
      <c r="C227" s="8"/>
      <c r="D227" s="8"/>
      <c r="E227" s="8"/>
      <c r="F227" s="8"/>
      <c r="G227" s="8"/>
      <c r="H227" s="8"/>
      <c r="I227" s="8"/>
      <c r="J227" s="8"/>
      <c r="K227" s="92"/>
    </row>
    <row r="228" spans="1:11" ht="13" x14ac:dyDescent="0.15">
      <c r="A228" s="8"/>
      <c r="B228" s="8"/>
      <c r="C228" s="8"/>
      <c r="D228" s="8"/>
      <c r="E228" s="8"/>
      <c r="F228" s="8"/>
      <c r="G228" s="8"/>
      <c r="H228" s="8"/>
      <c r="I228" s="8"/>
      <c r="J228" s="8"/>
      <c r="K228" s="92"/>
    </row>
    <row r="229" spans="1:11" ht="13" x14ac:dyDescent="0.15">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x14ac:dyDescent="0.15">
      <c r="A4479" s="14"/>
      <c r="B4479" s="14"/>
      <c r="C4479" s="14"/>
      <c r="D4479" s="16"/>
      <c r="E4479" s="16"/>
      <c r="F4479" s="14"/>
      <c r="G4479" s="14"/>
      <c r="H4479" s="14"/>
      <c r="I4479" s="15"/>
      <c r="J4479" s="77"/>
    </row>
    <row r="4480" spans="1:11" x14ac:dyDescent="0.15">
      <c r="A4480" s="14"/>
      <c r="B4480" s="14"/>
      <c r="C4480" s="14"/>
      <c r="D4480" s="16"/>
      <c r="E4480" s="16"/>
      <c r="F4480" s="14"/>
      <c r="G4480" s="14"/>
      <c r="H4480" s="14"/>
      <c r="I4480" s="15"/>
      <c r="J4480" s="77"/>
    </row>
    <row r="4481" spans="1:10" x14ac:dyDescent="0.15">
      <c r="A4481" s="14"/>
      <c r="B4481" s="14"/>
      <c r="C4481" s="14"/>
      <c r="D4481" s="16"/>
      <c r="E4481" s="16"/>
      <c r="F4481" s="14"/>
      <c r="G4481" s="14"/>
      <c r="H4481" s="14"/>
      <c r="I4481" s="15"/>
      <c r="J4481" s="77"/>
    </row>
    <row r="4482" spans="1:10" x14ac:dyDescent="0.15">
      <c r="A4482" s="14"/>
      <c r="B4482" s="14"/>
      <c r="C4482" s="14"/>
      <c r="D4482" s="16"/>
      <c r="E4482" s="16"/>
      <c r="F4482" s="14"/>
      <c r="G4482" s="14"/>
      <c r="H4482" s="14"/>
      <c r="I4482" s="15"/>
      <c r="J4482" s="77"/>
    </row>
    <row r="4483" spans="1:10" x14ac:dyDescent="0.15">
      <c r="A4483" s="14"/>
      <c r="B4483" s="14"/>
      <c r="C4483" s="14"/>
      <c r="D4483" s="16"/>
      <c r="E4483" s="16"/>
      <c r="F4483" s="14"/>
      <c r="G4483" s="14"/>
      <c r="H4483" s="14"/>
      <c r="I4483" s="15"/>
      <c r="J4483" s="77"/>
    </row>
    <row r="4484" spans="1:10" x14ac:dyDescent="0.15">
      <c r="A4484" s="14"/>
      <c r="B4484" s="14"/>
      <c r="C4484" s="14"/>
      <c r="D4484" s="16"/>
      <c r="E4484" s="16"/>
      <c r="F4484" s="14"/>
      <c r="G4484" s="14"/>
      <c r="H4484" s="14"/>
      <c r="I4484" s="15"/>
      <c r="J4484" s="77"/>
    </row>
    <row r="4485" spans="1:10" x14ac:dyDescent="0.15">
      <c r="A4485" s="14"/>
      <c r="B4485" s="14"/>
      <c r="C4485" s="14"/>
      <c r="D4485" s="16"/>
      <c r="E4485" s="16"/>
      <c r="F4485" s="14"/>
      <c r="G4485" s="14"/>
      <c r="H4485" s="14"/>
      <c r="I4485" s="15"/>
      <c r="J4485" s="77"/>
    </row>
    <row r="4486" spans="1:10" x14ac:dyDescent="0.15">
      <c r="A4486" s="14"/>
      <c r="B4486" s="14"/>
      <c r="C4486" s="14"/>
      <c r="D4486" s="16"/>
      <c r="E4486" s="16"/>
      <c r="F4486" s="14"/>
      <c r="G4486" s="14"/>
      <c r="H4486" s="14"/>
      <c r="I4486" s="15"/>
      <c r="J4486" s="77"/>
    </row>
    <row r="4487" spans="1:10" x14ac:dyDescent="0.15">
      <c r="A4487" s="14"/>
      <c r="B4487" s="14"/>
      <c r="C4487" s="14"/>
      <c r="D4487" s="16"/>
      <c r="E4487" s="16"/>
      <c r="F4487" s="14"/>
      <c r="G4487" s="14"/>
      <c r="H4487" s="14"/>
      <c r="I4487" s="15"/>
      <c r="J4487" s="77"/>
    </row>
    <row r="4488" spans="1:10" x14ac:dyDescent="0.15">
      <c r="A4488" s="14"/>
      <c r="B4488" s="14"/>
      <c r="C4488" s="14"/>
      <c r="D4488" s="16"/>
      <c r="E4488" s="16"/>
      <c r="F4488" s="14"/>
      <c r="G4488" s="14"/>
      <c r="H4488" s="14"/>
      <c r="I4488" s="15"/>
      <c r="J4488" s="77"/>
    </row>
    <row r="4489" spans="1:10" x14ac:dyDescent="0.15">
      <c r="A4489" s="14"/>
      <c r="B4489" s="14"/>
      <c r="C4489" s="14"/>
      <c r="D4489" s="16"/>
      <c r="E4489" s="16"/>
      <c r="F4489" s="14"/>
      <c r="G4489" s="14"/>
      <c r="H4489" s="14"/>
      <c r="I4489" s="15"/>
      <c r="J4489" s="77"/>
    </row>
    <row r="4490" spans="1:10" x14ac:dyDescent="0.15">
      <c r="A4490" s="14"/>
      <c r="B4490" s="14"/>
      <c r="C4490" s="14"/>
      <c r="D4490" s="16"/>
      <c r="E4490" s="16"/>
      <c r="F4490" s="14"/>
      <c r="G4490" s="14"/>
      <c r="H4490" s="14"/>
      <c r="I4490" s="15"/>
      <c r="J4490" s="77"/>
    </row>
    <row r="4491" spans="1:10" x14ac:dyDescent="0.15">
      <c r="A4491" s="14"/>
      <c r="B4491" s="14"/>
      <c r="C4491" s="14"/>
      <c r="D4491" s="16"/>
      <c r="E4491" s="16"/>
      <c r="F4491" s="14"/>
      <c r="G4491" s="14"/>
      <c r="H4491" s="14"/>
      <c r="I4491" s="15"/>
      <c r="J4491" s="77"/>
    </row>
    <row r="4492" spans="1:10" x14ac:dyDescent="0.15">
      <c r="A4492" s="14"/>
      <c r="B4492" s="14"/>
      <c r="C4492" s="14"/>
      <c r="D4492" s="16"/>
      <c r="E4492" s="16"/>
      <c r="F4492" s="14"/>
      <c r="G4492" s="14"/>
      <c r="H4492" s="14"/>
      <c r="I4492" s="15"/>
      <c r="J4492" s="77"/>
    </row>
    <row r="4493" spans="1:10" x14ac:dyDescent="0.15">
      <c r="A4493" s="14"/>
      <c r="B4493" s="14"/>
      <c r="C4493" s="14"/>
      <c r="D4493" s="16"/>
      <c r="E4493" s="16"/>
      <c r="F4493" s="14"/>
      <c r="G4493" s="14"/>
      <c r="H4493" s="14"/>
      <c r="I4493" s="15"/>
      <c r="J4493" s="77"/>
    </row>
    <row r="4494" spans="1:10" x14ac:dyDescent="0.15">
      <c r="A4494" s="14"/>
      <c r="B4494" s="14"/>
      <c r="C4494" s="14"/>
      <c r="D4494" s="16"/>
      <c r="E4494" s="16"/>
      <c r="F4494" s="14"/>
      <c r="G4494" s="14"/>
      <c r="H4494" s="14"/>
      <c r="I4494" s="15"/>
      <c r="J4494" s="77"/>
    </row>
    <row r="4495" spans="1:10" x14ac:dyDescent="0.15">
      <c r="A4495" s="14"/>
      <c r="B4495" s="14"/>
      <c r="C4495" s="14"/>
      <c r="D4495" s="16"/>
      <c r="E4495" s="16"/>
      <c r="F4495" s="14"/>
      <c r="G4495" s="14"/>
      <c r="H4495" s="14"/>
      <c r="I4495" s="15"/>
      <c r="J4495" s="77"/>
    </row>
    <row r="4496" spans="1:10"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sheetData>
  <dataConsolidate/>
  <mergeCells count="5">
    <mergeCell ref="A100:H100"/>
    <mergeCell ref="I101:J101"/>
    <mergeCell ref="I100:J100"/>
    <mergeCell ref="A101:H101"/>
    <mergeCell ref="A105:J105"/>
  </mergeCells>
  <conditionalFormatting sqref="A168:E168">
    <cfRule type="expression" dxfId="90" priority="7" stopIfTrue="1">
      <formula>$A168&lt;&gt;""</formula>
    </cfRule>
  </conditionalFormatting>
  <conditionalFormatting sqref="A137:J167">
    <cfRule type="expression" dxfId="89" priority="6" stopIfTrue="1">
      <formula>$A137&lt;&gt;""</formula>
    </cfRule>
  </conditionalFormatting>
  <conditionalFormatting sqref="A230:J4996">
    <cfRule type="expression" dxfId="88" priority="73" stopIfTrue="1">
      <formula>$A230&lt;&gt;""</formula>
    </cfRule>
  </conditionalFormatting>
  <conditionalFormatting sqref="B163:E167 B169:E173 J238:J316 F245:I271 B466:I467 J466:J495 J641:J699 B696:I696 B698:I699 B807:E807 H807:J807 H815:J815 B822:E822 H822:J822 I1051:J1078 B1107:H1107 I1107:J1122 H1110:H1122 B1111:G1122 I1127:J1132 F1249:H1249 B1257:H1266 J1267:J1284 B1298:H1298 B1323:H1355 I1360:J1363 J1364:J1381 F1409:H1443 F1444:J1446 B1447:H1448">
    <cfRule type="expression" dxfId="87" priority="317" stopIfTrue="1">
      <formula>$A163&lt;&gt;""</formula>
    </cfRule>
  </conditionalFormatting>
  <conditionalFormatting sqref="B468:E473">
    <cfRule type="expression" dxfId="86" priority="164" stopIfTrue="1">
      <formula>$A468&lt;&gt;""</formula>
    </cfRule>
  </conditionalFormatting>
  <conditionalFormatting sqref="B480:E484">
    <cfRule type="expression" dxfId="85" priority="199" stopIfTrue="1">
      <formula>$A480&lt;&gt;""</formula>
    </cfRule>
  </conditionalFormatting>
  <conditionalFormatting sqref="B685:E685">
    <cfRule type="expression" dxfId="84" priority="91" stopIfTrue="1">
      <formula>$A685&lt;&gt;""</formula>
    </cfRule>
  </conditionalFormatting>
  <conditionalFormatting sqref="B687:E687 H687:I687 B688:I689 B690:E695 H690:I695">
    <cfRule type="expression" dxfId="83" priority="51" stopIfTrue="1">
      <formula>$A687&lt;&gt;""</formula>
    </cfRule>
  </conditionalFormatting>
  <conditionalFormatting sqref="B697:E697 H697:I697">
    <cfRule type="expression" dxfId="82" priority="42" stopIfTrue="1">
      <formula>$A697&lt;&gt;""</formula>
    </cfRule>
  </conditionalFormatting>
  <conditionalFormatting sqref="B815:E815">
    <cfRule type="expression" dxfId="81" priority="114" stopIfTrue="1">
      <formula>$A815&lt;&gt;""</formula>
    </cfRule>
  </conditionalFormatting>
  <conditionalFormatting sqref="B1106:E1106">
    <cfRule type="expression" dxfId="80" priority="160" stopIfTrue="1">
      <formula>$A1106&lt;&gt;""</formula>
    </cfRule>
  </conditionalFormatting>
  <conditionalFormatting sqref="B1110:E1110">
    <cfRule type="expression" dxfId="79" priority="216" stopIfTrue="1">
      <formula>$A1110&lt;&gt;""</formula>
    </cfRule>
  </conditionalFormatting>
  <conditionalFormatting sqref="B1127:E1132">
    <cfRule type="expression" dxfId="78" priority="206" stopIfTrue="1">
      <formula>$A1127&lt;&gt;""</formula>
    </cfRule>
  </conditionalFormatting>
  <conditionalFormatting sqref="B1134:E1144">
    <cfRule type="expression" dxfId="77" priority="74" stopIfTrue="1">
      <formula>$A1134&lt;&gt;""</formula>
    </cfRule>
  </conditionalFormatting>
  <conditionalFormatting sqref="B1148:E1148">
    <cfRule type="expression" dxfId="76" priority="100" stopIfTrue="1">
      <formula>$A1148&lt;&gt;""</formula>
    </cfRule>
  </conditionalFormatting>
  <conditionalFormatting sqref="B1249:E1256 I1249:J1266">
    <cfRule type="expression" dxfId="75" priority="150" stopIfTrue="1">
      <formula>$A1249&lt;&gt;""</formula>
    </cfRule>
  </conditionalFormatting>
  <conditionalFormatting sqref="B1289:E1297">
    <cfRule type="expression" dxfId="74" priority="185" stopIfTrue="1">
      <formula>$A1289&lt;&gt;""</formula>
    </cfRule>
  </conditionalFormatting>
  <conditionalFormatting sqref="B1299:E1322">
    <cfRule type="expression" dxfId="73" priority="64" stopIfTrue="1">
      <formula>$A1299&lt;&gt;""</formula>
    </cfRule>
  </conditionalFormatting>
  <conditionalFormatting sqref="B1356:E1359">
    <cfRule type="expression" dxfId="72" priority="81" stopIfTrue="1">
      <formula>$A1356&lt;&gt;""</formula>
    </cfRule>
  </conditionalFormatting>
  <conditionalFormatting sqref="B1361:E1363">
    <cfRule type="expression" dxfId="71" priority="286" stopIfTrue="1">
      <formula>$A1361&lt;&gt;""</formula>
    </cfRule>
  </conditionalFormatting>
  <conditionalFormatting sqref="B1365:E1375">
    <cfRule type="expression" dxfId="70" priority="105" stopIfTrue="1">
      <formula>$A1365&lt;&gt;""</formula>
    </cfRule>
  </conditionalFormatting>
  <conditionalFormatting sqref="B1389:E1400">
    <cfRule type="expression" dxfId="69" priority="143" stopIfTrue="1">
      <formula>$A1389&lt;&gt;""</formula>
    </cfRule>
  </conditionalFormatting>
  <conditionalFormatting sqref="B1408:E1446">
    <cfRule type="expression" dxfId="68" priority="180" stopIfTrue="1">
      <formula>$A1408&lt;&gt;""</formula>
    </cfRule>
  </conditionalFormatting>
  <conditionalFormatting sqref="B1449:E1454">
    <cfRule type="expression" dxfId="67" priority="250" stopIfTrue="1">
      <formula>$A1449&lt;&gt;""</formula>
    </cfRule>
  </conditionalFormatting>
  <conditionalFormatting sqref="B485:G485">
    <cfRule type="expression" dxfId="66" priority="200" stopIfTrue="1">
      <formula>$A485&lt;&gt;""</formula>
    </cfRule>
  </conditionalFormatting>
  <conditionalFormatting sqref="B474:H479">
    <cfRule type="expression" dxfId="65" priority="220" stopIfTrue="1">
      <formula>$A474&lt;&gt;""</formula>
    </cfRule>
  </conditionalFormatting>
  <conditionalFormatting sqref="B486:H492">
    <cfRule type="expression" dxfId="64" priority="176" stopIfTrue="1">
      <formula>$A486&lt;&gt;""</formula>
    </cfRule>
  </conditionalFormatting>
  <conditionalFormatting sqref="B1063:H1078">
    <cfRule type="expression" dxfId="63" priority="246" stopIfTrue="1">
      <formula>$A1063&lt;&gt;""</formula>
    </cfRule>
  </conditionalFormatting>
  <conditionalFormatting sqref="B1268:H1270 B1271:E1284 H1271:H1284">
    <cfRule type="expression" dxfId="62" priority="175" stopIfTrue="1">
      <formula>$A1268&lt;&gt;""</formula>
    </cfRule>
  </conditionalFormatting>
  <conditionalFormatting sqref="B1286:H1288">
    <cfRule type="expression" dxfId="61" priority="70" stopIfTrue="1">
      <formula>$A1286&lt;&gt;""</formula>
    </cfRule>
  </conditionalFormatting>
  <conditionalFormatting sqref="B1360:H1360">
    <cfRule type="expression" dxfId="60" priority="316" stopIfTrue="1">
      <formula>$A1360&lt;&gt;""</formula>
    </cfRule>
  </conditionalFormatting>
  <conditionalFormatting sqref="B1376:H1381">
    <cfRule type="expression" dxfId="59" priority="44" stopIfTrue="1">
      <formula>$A1376&lt;&gt;""</formula>
    </cfRule>
  </conditionalFormatting>
  <conditionalFormatting sqref="B1406:H1407">
    <cfRule type="expression" dxfId="58" priority="223" stopIfTrue="1">
      <formula>$A1406&lt;&gt;""</formula>
    </cfRule>
  </conditionalFormatting>
  <conditionalFormatting sqref="B238:I238 B239:E271">
    <cfRule type="expression" dxfId="57" priority="287" stopIfTrue="1">
      <formula>$A238&lt;&gt;""</formula>
    </cfRule>
  </conditionalFormatting>
  <conditionalFormatting sqref="B272:I316">
    <cfRule type="expression" dxfId="56" priority="120" stopIfTrue="1">
      <formula>$A272&lt;&gt;""</formula>
    </cfRule>
  </conditionalFormatting>
  <conditionalFormatting sqref="B493:I495">
    <cfRule type="expression" dxfId="55" priority="122" stopIfTrue="1">
      <formula>$A493&lt;&gt;""</formula>
    </cfRule>
  </conditionalFormatting>
  <conditionalFormatting sqref="B641:I684">
    <cfRule type="expression" dxfId="54" priority="283" stopIfTrue="1">
      <formula>$A641&lt;&gt;""</formula>
    </cfRule>
  </conditionalFormatting>
  <conditionalFormatting sqref="B686:I686">
    <cfRule type="expression" dxfId="53" priority="49" stopIfTrue="1">
      <formula>$A686&lt;&gt;""</formula>
    </cfRule>
  </conditionalFormatting>
  <conditionalFormatting sqref="B1133:I1133">
    <cfRule type="expression" dxfId="52" priority="174" stopIfTrue="1">
      <formula>$A1133&lt;&gt;""</formula>
    </cfRule>
  </conditionalFormatting>
  <conditionalFormatting sqref="B1145:I1147">
    <cfRule type="expression" dxfId="51" priority="43" stopIfTrue="1">
      <formula>$A1145&lt;&gt;""</formula>
    </cfRule>
  </conditionalFormatting>
  <conditionalFormatting sqref="B1149:I1153">
    <cfRule type="expression" dxfId="50" priority="45" stopIfTrue="1">
      <formula>$A1149&lt;&gt;""</formula>
    </cfRule>
  </conditionalFormatting>
  <conditionalFormatting sqref="B1267:I1267 I1268:I1284">
    <cfRule type="expression" dxfId="49" priority="178" stopIfTrue="1">
      <formula>$A1267&lt;&gt;""</formula>
    </cfRule>
  </conditionalFormatting>
  <conditionalFormatting sqref="B1364:I1364">
    <cfRule type="expression" dxfId="48" priority="173" stopIfTrue="1">
      <formula>$A1364&lt;&gt;""</formula>
    </cfRule>
  </conditionalFormatting>
  <conditionalFormatting sqref="B195:J196">
    <cfRule type="expression" dxfId="47" priority="23" stopIfTrue="1">
      <formula>$A195&lt;&gt;""</formula>
    </cfRule>
  </conditionalFormatting>
  <conditionalFormatting sqref="B356:J416">
    <cfRule type="expression" dxfId="46" priority="288" stopIfTrue="1">
      <formula>$A356&lt;&gt;""</formula>
    </cfRule>
  </conditionalFormatting>
  <conditionalFormatting sqref="B453:J454">
    <cfRule type="expression" dxfId="45" priority="249" stopIfTrue="1">
      <formula>$A453&lt;&gt;""</formula>
    </cfRule>
  </conditionalFormatting>
  <conditionalFormatting sqref="B595:J621">
    <cfRule type="expression" dxfId="44" priority="29" stopIfTrue="1">
      <formula>$A595&lt;&gt;""</formula>
    </cfRule>
  </conditionalFormatting>
  <conditionalFormatting sqref="B1049:J1050">
    <cfRule type="expression" dxfId="43" priority="244" stopIfTrue="1">
      <formula>$A1049&lt;&gt;""</formula>
    </cfRule>
  </conditionalFormatting>
  <conditionalFormatting sqref="B1123:J1126">
    <cfRule type="expression" dxfId="42" priority="34" stopIfTrue="1">
      <formula>$A1123&lt;&gt;""</formula>
    </cfRule>
  </conditionalFormatting>
  <conditionalFormatting sqref="B1154:J1248">
    <cfRule type="expression" dxfId="41" priority="60" stopIfTrue="1">
      <formula>$A1154&lt;&gt;""</formula>
    </cfRule>
  </conditionalFormatting>
  <conditionalFormatting sqref="B1402:J1402">
    <cfRule type="expression" dxfId="40" priority="225" stopIfTrue="1">
      <formula>$A1402&lt;&gt;""</formula>
    </cfRule>
  </conditionalFormatting>
  <conditionalFormatting sqref="B1457:J4370">
    <cfRule type="expression" dxfId="39" priority="69" stopIfTrue="1">
      <formula>$A1457&lt;&gt;""</formula>
    </cfRule>
  </conditionalFormatting>
  <conditionalFormatting sqref="D148:E148">
    <cfRule type="expression" dxfId="37" priority="13" stopIfTrue="1">
      <formula>$A148&lt;&gt;""</formula>
    </cfRule>
  </conditionalFormatting>
  <conditionalFormatting sqref="F468:H469">
    <cfRule type="expression" dxfId="36" priority="166" stopIfTrue="1">
      <formula>$A468&lt;&gt;""</formula>
    </cfRule>
  </conditionalFormatting>
  <conditionalFormatting sqref="F472:H473">
    <cfRule type="expression" dxfId="35" priority="256" stopIfTrue="1">
      <formula>$A472&lt;&gt;""</formula>
    </cfRule>
  </conditionalFormatting>
  <conditionalFormatting sqref="F480:H482 H483:H485">
    <cfRule type="expression" dxfId="34" priority="198" stopIfTrue="1">
      <formula>$A480&lt;&gt;""</formula>
    </cfRule>
  </conditionalFormatting>
  <conditionalFormatting sqref="F1127:H1127">
    <cfRule type="expression" dxfId="33" priority="307" stopIfTrue="1">
      <formula>$A1127&lt;&gt;""</formula>
    </cfRule>
  </conditionalFormatting>
  <conditionalFormatting sqref="F1251:H1256">
    <cfRule type="expression" dxfId="32" priority="149" stopIfTrue="1">
      <formula>$A1251&lt;&gt;""</formula>
    </cfRule>
  </conditionalFormatting>
  <conditionalFormatting sqref="F169:I171">
    <cfRule type="expression" dxfId="31" priority="277" stopIfTrue="1">
      <formula>$A169&lt;&gt;""</formula>
    </cfRule>
  </conditionalFormatting>
  <conditionalFormatting sqref="F243:I243">
    <cfRule type="expression" dxfId="30" priority="177" stopIfTrue="1">
      <formula>$A243&lt;&gt;""</formula>
    </cfRule>
  </conditionalFormatting>
  <conditionalFormatting sqref="F163:J168 A169:J226">
    <cfRule type="expression" dxfId="29" priority="14" stopIfTrue="1">
      <formula>$A163&lt;&gt;""</formula>
    </cfRule>
  </conditionalFormatting>
  <conditionalFormatting sqref="H470:H471">
    <cfRule type="expression" dxfId="28" priority="170" stopIfTrue="1">
      <formula>$A470&lt;&gt;""</formula>
    </cfRule>
  </conditionalFormatting>
  <conditionalFormatting sqref="H1128:H1132">
    <cfRule type="expression" dxfId="27" priority="208" stopIfTrue="1">
      <formula>$A1128&lt;&gt;""</formula>
    </cfRule>
  </conditionalFormatting>
  <conditionalFormatting sqref="H1250">
    <cfRule type="expression" dxfId="26" priority="219" stopIfTrue="1">
      <formula>$A1250&lt;&gt;""</formula>
    </cfRule>
  </conditionalFormatting>
  <conditionalFormatting sqref="H1289:H1297">
    <cfRule type="expression" dxfId="25" priority="187" stopIfTrue="1">
      <formula>$A1289&lt;&gt;""</formula>
    </cfRule>
  </conditionalFormatting>
  <conditionalFormatting sqref="H1299:H1322">
    <cfRule type="expression" dxfId="24" priority="66" stopIfTrue="1">
      <formula>$A1299&lt;&gt;""</formula>
    </cfRule>
  </conditionalFormatting>
  <conditionalFormatting sqref="H1361:H1363">
    <cfRule type="expression" dxfId="23" priority="285" stopIfTrue="1">
      <formula>$A1361&lt;&gt;""</formula>
    </cfRule>
  </conditionalFormatting>
  <conditionalFormatting sqref="H1365:H1375">
    <cfRule type="expression" dxfId="22" priority="46" stopIfTrue="1">
      <formula>$A1365&lt;&gt;""</formula>
    </cfRule>
  </conditionalFormatting>
  <conditionalFormatting sqref="H1408">
    <cfRule type="expression" dxfId="21" priority="182" stopIfTrue="1">
      <formula>$A1408&lt;&gt;""</formula>
    </cfRule>
  </conditionalFormatting>
  <conditionalFormatting sqref="H1449:H1454">
    <cfRule type="expression" dxfId="20" priority="252" stopIfTrue="1">
      <formula>$A1449&lt;&gt;""</formula>
    </cfRule>
  </conditionalFormatting>
  <conditionalFormatting sqref="H172:I173">
    <cfRule type="expression" dxfId="19" priority="274" stopIfTrue="1">
      <formula>$A172&lt;&gt;""</formula>
    </cfRule>
  </conditionalFormatting>
  <conditionalFormatting sqref="H239:I242">
    <cfRule type="expression" dxfId="18" priority="276" stopIfTrue="1">
      <formula>$A239&lt;&gt;""</formula>
    </cfRule>
  </conditionalFormatting>
  <conditionalFormatting sqref="H244:I244">
    <cfRule type="expression" dxfId="17" priority="152" stopIfTrue="1">
      <formula>$A244&lt;&gt;""</formula>
    </cfRule>
  </conditionalFormatting>
  <conditionalFormatting sqref="H685:I685">
    <cfRule type="expression" dxfId="16" priority="93" stopIfTrue="1">
      <formula>$A685&lt;&gt;""</formula>
    </cfRule>
  </conditionalFormatting>
  <conditionalFormatting sqref="H1134:I1144">
    <cfRule type="expression" dxfId="15" priority="77" stopIfTrue="1">
      <formula>$A1134&lt;&gt;""</formula>
    </cfRule>
  </conditionalFormatting>
  <conditionalFormatting sqref="H1148:I1148">
    <cfRule type="expression" dxfId="14" priority="103" stopIfTrue="1">
      <formula>$A1148&lt;&gt;""</formula>
    </cfRule>
  </conditionalFormatting>
  <conditionalFormatting sqref="H1106:J1106">
    <cfRule type="expression" dxfId="13" priority="159" stopIfTrue="1">
      <formula>$A1106&lt;&gt;""</formula>
    </cfRule>
  </conditionalFormatting>
  <conditionalFormatting sqref="H1356:J1359">
    <cfRule type="expression" dxfId="12" priority="82" stopIfTrue="1">
      <formula>$A1356&lt;&gt;""</formula>
    </cfRule>
  </conditionalFormatting>
  <conditionalFormatting sqref="H1389:J1400">
    <cfRule type="expression" dxfId="11" priority="41" stopIfTrue="1">
      <formula>$A1389&lt;&gt;""</formula>
    </cfRule>
  </conditionalFormatting>
  <conditionalFormatting sqref="I468:I492">
    <cfRule type="expression" dxfId="10" priority="167" stopIfTrue="1">
      <formula>$A468&lt;&gt;""</formula>
    </cfRule>
  </conditionalFormatting>
  <conditionalFormatting sqref="I1365:I1381">
    <cfRule type="expression" dxfId="9" priority="109" stopIfTrue="1">
      <formula>$A1365&lt;&gt;""</formula>
    </cfRule>
  </conditionalFormatting>
  <conditionalFormatting sqref="I1286:J1355">
    <cfRule type="expression" dxfId="8" priority="189" stopIfTrue="1">
      <formula>$A1286&lt;&gt;""</formula>
    </cfRule>
  </conditionalFormatting>
  <conditionalFormatting sqref="I1406:J1443">
    <cfRule type="expression" dxfId="7" priority="184" stopIfTrue="1">
      <formula>$A1406&lt;&gt;""</formula>
    </cfRule>
  </conditionalFormatting>
  <conditionalFormatting sqref="I1447:J1454">
    <cfRule type="expression" dxfId="6" priority="282" stopIfTrue="1">
      <formula>$A1447&lt;&gt;""</formula>
    </cfRule>
  </conditionalFormatting>
  <conditionalFormatting sqref="J1133:J1153">
    <cfRule type="expression" dxfId="5" priority="309" stopIfTrue="1">
      <formula>$A1133&lt;&gt;""</formula>
    </cfRule>
  </conditionalFormatting>
  <conditionalFormatting sqref="A107:J128">
    <cfRule type="expression" dxfId="4" priority="5" stopIfTrue="1">
      <formula>$A107&lt;&gt;""</formula>
    </cfRule>
  </conditionalFormatting>
  <conditionalFormatting sqref="D114:E114">
    <cfRule type="expression" dxfId="3" priority="4" stopIfTrue="1">
      <formula>$A114&lt;&gt;""</formula>
    </cfRule>
  </conditionalFormatting>
  <conditionalFormatting sqref="D123:E123">
    <cfRule type="expression" dxfId="2" priority="3" stopIfTrue="1">
      <formula>$A123&lt;&gt;""</formula>
    </cfRule>
  </conditionalFormatting>
  <conditionalFormatting sqref="B128:E128">
    <cfRule type="expression" dxfId="1" priority="2" stopIfTrue="1">
      <formula>$A128&lt;&gt;""</formula>
    </cfRule>
  </conditionalFormatting>
  <conditionalFormatting sqref="A129:J136 F128:J128">
    <cfRule type="expression" dxfId="0" priority="1" stopIfTrue="1">
      <formula>$A128&lt;&gt;""</formula>
    </cfRule>
  </conditionalFormatting>
  <dataValidations count="5">
    <dataValidation type="date" allowBlank="1" showInputMessage="1" showErrorMessage="1" sqref="D102:E102 D4997:E65532 D106:E106" xr:uid="{F5059AEA-A0D8-4B20-9D3C-8B76D9C427E6}">
      <formula1>42370</formula1>
      <formula2>42735</formula2>
    </dataValidation>
    <dataValidation type="list" allowBlank="1" sqref="F230:F4996 F107:F226" xr:uid="{255B499D-B3E6-47A9-A857-DBFE56F071D9}">
      <formula1>$F$96:$F$99</formula1>
    </dataValidation>
    <dataValidation type="list" allowBlank="1" showInputMessage="1" showErrorMessage="1" sqref="A230:A4996 A107:A226" xr:uid="{540C0DA9-E9CD-4805-B659-E67C1C32B21C}">
      <formula1>OFFSET($A$1,0,0,$B$3,1)</formula1>
    </dataValidation>
    <dataValidation allowBlank="1" sqref="G230:G4996 G107:G226" xr:uid="{B36265DD-F5DD-4F0A-AD93-4A0388363C0B}"/>
    <dataValidation type="list" allowBlank="1" showInputMessage="1" showErrorMessage="1" errorTitle="Chyba !" error="zadajte (vyberte zo zoznamu) platný analytický kód podľa nápovedy k bunke I104" sqref="J230:J9996 J107:J22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1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1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1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1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1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1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1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1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ht="12" x14ac:dyDescent="0.1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1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1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15">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ht="12" x14ac:dyDescent="0.1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ht="12" x14ac:dyDescent="0.15">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1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ht="12" x14ac:dyDescent="0.1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1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1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1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1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1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15">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ht="12" x14ac:dyDescent="0.1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1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1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1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1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1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ht="12" x14ac:dyDescent="0.1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ht="12" x14ac:dyDescent="0.1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ht="12" x14ac:dyDescent="0.15">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1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ht="12" x14ac:dyDescent="0.1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ht="12" x14ac:dyDescent="0.15">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1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1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1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15">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1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1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1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15">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1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ht="12" x14ac:dyDescent="0.1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ht="12" x14ac:dyDescent="0.1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ht="12" x14ac:dyDescent="0.1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15">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1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15">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1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ht="12" x14ac:dyDescent="0.1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ht="12" x14ac:dyDescent="0.1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15">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3" t="s">
        <v>1276</v>
      </c>
      <c r="F3" s="374"/>
      <c r="N3" s="137" t="str">
        <f t="shared" si="0"/>
        <v>c - príspevok Slovenskému paralympijskému výboru</v>
      </c>
      <c r="O3" s="137" t="s">
        <v>342</v>
      </c>
      <c r="P3" s="137" t="s">
        <v>343</v>
      </c>
    </row>
    <row r="4" spans="1:16" ht="45.75" customHeight="1" x14ac:dyDescent="0.15">
      <c r="E4" s="374"/>
      <c r="F4" s="374"/>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5" t="s">
        <v>1289</v>
      </c>
      <c r="B12" s="375"/>
      <c r="C12" s="375"/>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1291</v>
      </c>
    </row>
    <row r="15" spans="1:16" ht="32.25" customHeight="1" thickBot="1" x14ac:dyDescent="0.2">
      <c r="A15" s="139" t="s">
        <v>1292</v>
      </c>
      <c r="B15" s="377" t="s">
        <v>1293</v>
      </c>
      <c r="C15" s="378"/>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30814910</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71" t="s">
        <v>1303</v>
      </c>
      <c r="C22" s="371"/>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