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5/vyúčtovanie/FINAL/priečinok bez názvu/"/>
    </mc:Choice>
  </mc:AlternateContent>
  <xr:revisionPtr revIDLastSave="0" documentId="13_ncr:1_{1D9BE10D-076E-144D-A56D-042B477991ED}" xr6:coauthVersionLast="47" xr6:coauthVersionMax="47" xr10:uidLastSave="{00000000-0000-0000-0000-000000000000}"/>
  <bookViews>
    <workbookView xWindow="260" yWindow="2960" windowWidth="25580" windowHeight="1666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Doklady!$A$107:$J$226</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rgb="FF000000"/>
            <rFont val="Tahoma"/>
            <family val="2"/>
            <charset val="238"/>
          </rPr>
          <t xml:space="preserve">Číslo originálneho (externého) účtovného dokladu
</t>
        </r>
        <r>
          <rPr>
            <b/>
            <sz val="8"/>
            <color rgb="FF000000"/>
            <rFont val="Tahoma"/>
            <family val="2"/>
            <charset val="238"/>
          </rPr>
          <t xml:space="preserve">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Číslo externého dokladu nie je číslo bankového výpisu. 
</t>
        </r>
      </text>
    </comment>
    <comment ref="D104" authorId="0" shapeId="0" xr:uid="{40764A29-2B4C-4CE1-A6D0-CFA02D41F029}">
      <text>
        <r>
          <rPr>
            <b/>
            <sz val="8"/>
            <color rgb="FF000000"/>
            <rFont val="Tahoma"/>
            <family val="2"/>
            <charset val="238"/>
          </rPr>
          <t xml:space="preserve">Dátum skutočnej úhrady účtovného dokladu
</t>
        </r>
        <r>
          <rPr>
            <b/>
            <sz val="8"/>
            <color rgb="FF000000"/>
            <rFont val="Tahoma"/>
            <family val="2"/>
            <charset val="238"/>
          </rPr>
          <t xml:space="preserve">
</t>
        </r>
        <r>
          <rPr>
            <sz val="8"/>
            <color rgb="FF000000"/>
            <rFont val="Tahoma"/>
            <family val="2"/>
            <charset val="238"/>
          </rPr>
          <t xml:space="preserve">Uviesť dátum pôvodnej úhrady dokladu, a to dátum uvedený na výpise z účtu alebo dátum uvedený na pokladničnom doklade.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 neuvádzať dátum zadania príkazu na úhradu,
</t>
        </r>
        <r>
          <rPr>
            <sz val="8"/>
            <color rgb="FF000000"/>
            <rFont val="Tahoma"/>
            <family val="2"/>
            <charset val="238"/>
          </rPr>
          <t xml:space="preserve">- neuvádzať dátum splatnosti/vystavenia/zdaniteľného plnenia faktúry,
</t>
        </r>
        <r>
          <rPr>
            <sz val="8"/>
            <color rgb="FF000000"/>
            <rFont val="Tahoma"/>
            <family val="2"/>
            <charset val="238"/>
          </rPr>
          <t xml:space="preserve">-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<sst xmlns="http://schemas.openxmlformats.org/spreadsheetml/2006/main" count="3199" uniqueCount="1785">
  <si>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</si>
  <si>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</si>
  <si>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</si>
  <si>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</si>
  <si>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</si>
  <si>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</si>
  <si>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</si>
  <si>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</si>
  <si>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</si>
  <si>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</si>
  <si>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</si>
  <si>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</si>
  <si>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</si>
  <si>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</si>
  <si>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</si>
  <si>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</si>
  <si>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</si>
  <si>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</si>
  <si>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</si>
  <si>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</si>
  <si>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</si>
  <si>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</si>
  <si>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</si>
  <si>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</si>
  <si>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</si>
  <si>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</si>
  <si>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</si>
  <si>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</si>
  <si>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</si>
  <si>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</si>
  <si>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</si>
  <si>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</si>
  <si>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</si>
  <si>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</si>
  <si>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</si>
  <si>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</si>
  <si>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</si>
  <si>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</si>
  <si>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</si>
  <si>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</si>
  <si>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</si>
  <si>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</si>
  <si>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</si>
  <si>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</si>
  <si>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</si>
  <si>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</si>
  <si>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</si>
  <si>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</si>
  <si>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</si>
  <si>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</si>
  <si>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</si>
  <si>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</si>
  <si>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</si>
  <si>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</si>
  <si>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</si>
  <si>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</si>
  <si>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</si>
  <si>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</si>
  <si>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</si>
  <si>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</si>
  <si>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</si>
  <si>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</si>
  <si>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</si>
  <si>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</si>
  <si>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</si>
  <si>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</si>
  <si>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</si>
  <si>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</si>
  <si>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</si>
  <si>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</si>
  <si>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</si>
  <si>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</si>
  <si>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</si>
  <si>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</si>
  <si>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</si>
  <si>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</si>
  <si>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</si>
  <si>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</si>
  <si>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</si>
  <si>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</si>
  <si>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</si>
  <si>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</si>
  <si>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</si>
  <si>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</si>
  <si>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</si>
  <si>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</si>
  <si>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</si>
  <si>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</si>
  <si>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</si>
  <si>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</si>
  <si>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</si>
  <si>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</si>
  <si>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</si>
  <si>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</si>
  <si>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</si>
  <si>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</si>
  <si>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</si>
  <si>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</si>
  <si>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</si>
  <si>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</si>
  <si>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</si>
  <si>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</si>
  <si>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</si>
  <si>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</si>
  <si>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</si>
  <si>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</si>
  <si>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</si>
  <si>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</si>
  <si>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</si>
  <si>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</si>
  <si>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</si>
  <si>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</si>
  <si>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</si>
  <si>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</si>
  <si>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</si>
  <si>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</si>
  <si>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</si>
  <si>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</si>
  <si>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</si>
  <si>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</si>
  <si>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</si>
  <si>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</si>
  <si>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</si>
  <si>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</si>
  <si>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</si>
  <si>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</si>
  <si>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</si>
  <si>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</si>
  <si>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</si>
  <si>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</si>
  <si>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</si>
  <si>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</si>
  <si>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</si>
  <si>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</si>
  <si>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</si>
  <si>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</si>
  <si>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</si>
  <si>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</si>
  <si>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</si>
  <si>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</si>
  <si>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</si>
  <si>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</si>
  <si>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</si>
  <si>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</si>
  <si>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</si>
  <si>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</si>
  <si>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</si>
  <si>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</si>
  <si>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</si>
  <si>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</si>
  <si>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</si>
  <si>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</si>
  <si>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</si>
  <si>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</si>
  <si>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</si>
  <si>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</si>
  <si>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</si>
  <si>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</si>
  <si>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</si>
  <si>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</si>
  <si>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</si>
  <si>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</si>
  <si>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</si>
  <si>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</si>
  <si>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</si>
  <si>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</si>
  <si>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</si>
  <si>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</si>
  <si>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</si>
  <si>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</si>
  <si>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</si>
  <si>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</si>
  <si>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</si>
  <si>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</si>
  <si>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</si>
  <si>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</si>
  <si>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</si>
  <si>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</si>
  <si>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</si>
  <si>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</si>
  <si>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</si>
  <si>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</si>
  <si>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</si>
  <si>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</si>
  <si>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</si>
  <si>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</si>
  <si>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</si>
  <si>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</si>
  <si>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</si>
  <si>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</si>
  <si>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</si>
  <si>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</si>
  <si>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</si>
  <si>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</si>
  <si>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</si>
  <si>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</si>
  <si>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</si>
  <si>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</si>
  <si>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</si>
  <si>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</si>
  <si>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</si>
  <si>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</si>
  <si>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</si>
  <si>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</si>
  <si>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</si>
  <si>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</si>
  <si>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</si>
  <si>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</si>
  <si>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</si>
  <si>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</si>
  <si>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</si>
  <si>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</si>
  <si>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</si>
  <si>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</si>
  <si>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</si>
  <si>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</si>
  <si>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</si>
  <si>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</si>
  <si>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</si>
  <si>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</si>
  <si>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</si>
  <si>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</si>
  <si>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</si>
  <si>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</si>
  <si>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</si>
  <si>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</si>
  <si>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</si>
  <si>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</si>
  <si>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</si>
  <si>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</si>
  <si>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</si>
  <si>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</si>
  <si>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</si>
  <si>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</si>
  <si>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</si>
  <si>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</si>
  <si>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</si>
  <si>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</si>
  <si>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</si>
  <si>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</si>
  <si>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</si>
  <si>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</si>
  <si>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</si>
  <si>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</si>
  <si>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</si>
  <si>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</si>
  <si>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</si>
  <si>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</si>
  <si>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</si>
  <si>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</si>
  <si>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</si>
  <si>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</si>
  <si>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</si>
  <si>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</si>
  <si>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</si>
  <si>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</si>
  <si>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</si>
  <si>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</si>
  <si>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</si>
  <si>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</si>
  <si>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</si>
  <si>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</si>
  <si>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</si>
  <si>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</si>
  <si>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</si>
  <si>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</si>
  <si>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</si>
  <si>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</si>
  <si>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</si>
  <si>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</si>
  <si>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</si>
  <si>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</si>
  <si>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</si>
  <si>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</si>
  <si>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</si>
  <si>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</si>
  <si>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</si>
  <si>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</si>
  <si>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</si>
  <si>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</si>
  <si>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</si>
  <si>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</si>
  <si>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</si>
  <si>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</si>
  <si>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</si>
  <si>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</si>
  <si>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</si>
  <si>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</si>
  <si>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</si>
  <si>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</si>
  <si>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</si>
  <si>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</si>
  <si>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</si>
  <si>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</si>
  <si>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</si>
  <si>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</si>
  <si>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</si>
  <si>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</si>
  <si>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</si>
  <si>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</si>
  <si>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</si>
  <si>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</si>
  <si>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</si>
  <si>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</si>
  <si>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</si>
  <si>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</si>
  <si>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</si>
  <si>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</si>
  <si>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</si>
  <si>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</si>
  <si>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</si>
  <si>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</si>
  <si>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</si>
  <si>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</si>
  <si>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</si>
  <si>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</si>
  <si>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</si>
  <si>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</si>
  <si>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</si>
  <si>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</si>
  <si>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</si>
  <si>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</si>
  <si>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</si>
  <si>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</si>
  <si>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</si>
  <si>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</si>
  <si>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</si>
  <si>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</si>
  <si>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</si>
  <si>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</si>
  <si>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</si>
  <si>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</si>
  <si>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</si>
  <si>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</si>
  <si>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</si>
  <si>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</si>
  <si>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</si>
  <si>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</si>
  <si>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</si>
  <si>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</si>
  <si>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</si>
  <si>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</si>
  <si>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</si>
  <si>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</si>
  <si>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</si>
  <si>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</si>
  <si>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</si>
  <si>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</si>
  <si>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</si>
  <si>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</si>
  <si>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</si>
  <si>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</si>
  <si>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</si>
  <si>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</si>
  <si>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</si>
  <si>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</si>
  <si>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</si>
  <si>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</si>
  <si>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</si>
  <si>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</si>
  <si>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</si>
  <si>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</si>
  <si>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</si>
  <si>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</si>
  <si>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</si>
  <si>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</si>
  <si>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</si>
  <si>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</si>
  <si>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</si>
  <si>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</si>
  <si>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</si>
  <si>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</si>
  <si>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</si>
  <si>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</si>
  <si>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</si>
  <si>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</si>
  <si>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</si>
  <si>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</si>
  <si>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</si>
  <si>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</si>
  <si>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</si>
  <si>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</si>
  <si>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</si>
  <si>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</si>
  <si>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</si>
  <si>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</si>
  <si>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</si>
  <si>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</si>
  <si>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</si>
  <si>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</si>
  <si>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</si>
  <si>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</si>
  <si>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</si>
  <si>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</si>
  <si>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</si>
  <si>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</si>
  <si>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</si>
  <si>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</si>
  <si>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</si>
  <si>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</si>
  <si>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</si>
  <si>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</si>
  <si>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</si>
  <si>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</si>
  <si>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</si>
  <si>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</si>
  <si>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</si>
  <si>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</si>
  <si>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</si>
  <si>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</si>
  <si>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</si>
  <si>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</si>
  <si>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</si>
  <si>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</si>
  <si>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</si>
  <si>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</si>
  <si>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</si>
  <si>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</si>
  <si>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</si>
  <si>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</si>
  <si>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</si>
  <si>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</si>
  <si>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</si>
  <si>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</si>
  <si>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</si>
  <si>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</si>
  <si>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</si>
  <si>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</si>
  <si>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</si>
  <si>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</si>
  <si>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</si>
  <si>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</si>
  <si>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</si>
  <si>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</si>
  <si>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</si>
  <si>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</si>
  <si>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</si>
  <si>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</si>
  <si>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</si>
  <si>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</si>
  <si>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</si>
  <si>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</si>
  <si>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</si>
  <si>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</si>
  <si>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</si>
  <si>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</si>
  <si>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</si>
  <si>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</si>
  <si>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</si>
  <si>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</si>
  <si>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</si>
  <si>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</si>
  <si>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</si>
  <si>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</si>
  <si>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</si>
  <si>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</si>
  <si>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</si>
  <si>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</si>
  <si>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</si>
  <si>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</si>
  <si>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</si>
  <si>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</si>
  <si>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</si>
  <si>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</si>
  <si>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</si>
  <si>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</si>
  <si>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</si>
  <si>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</si>
  <si>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</si>
  <si>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</si>
  <si>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</si>
  <si>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</si>
  <si>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</si>
  <si>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</si>
  <si>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</si>
  <si>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</si>
  <si>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</si>
  <si>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</si>
  <si>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</si>
  <si>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</si>
  <si>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</si>
  <si>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</si>
  <si>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</si>
  <si>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</si>
  <si>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</si>
  <si>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</si>
  <si>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</si>
  <si>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</si>
  <si>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</si>
  <si>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</si>
  <si>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</si>
  <si>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</si>
  <si>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</si>
  <si>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</si>
  <si>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</si>
  <si>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</si>
  <si>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</si>
  <si>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</si>
  <si>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</si>
  <si>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</si>
  <si>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</si>
  <si>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</si>
  <si>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</si>
  <si>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</si>
  <si>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</si>
  <si>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</si>
  <si>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</si>
  <si>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</si>
  <si>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</si>
  <si>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</si>
  <si>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</si>
  <si>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</si>
  <si>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</si>
  <si>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</si>
  <si>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</si>
  <si>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</si>
  <si>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</si>
  <si>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</si>
  <si>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</si>
  <si>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</si>
  <si>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</si>
  <si>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</si>
  <si>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</si>
  <si>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</si>
  <si>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</si>
  <si>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</si>
  <si>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</si>
  <si>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</si>
  <si>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</si>
  <si>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</si>
  <si>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</si>
  <si>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</si>
  <si>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</si>
  <si>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</si>
  <si>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</si>
  <si>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</si>
  <si>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</si>
  <si>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</si>
  <si>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</si>
  <si>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</si>
  <si>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</si>
  <si>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</si>
  <si>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</si>
  <si>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</si>
  <si>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</si>
  <si>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</si>
  <si>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</si>
  <si>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</si>
  <si>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</si>
  <si>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</si>
  <si>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</si>
  <si>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</si>
  <si>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</si>
  <si>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</si>
  <si>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</si>
  <si>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</si>
  <si>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</si>
  <si>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</si>
  <si>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</si>
  <si>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</si>
  <si>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</si>
  <si>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</si>
  <si>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</si>
  <si>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</si>
  <si>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</si>
  <si>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</si>
  <si>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</si>
  <si>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</si>
  <si>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</si>
  <si>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</si>
  <si>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</si>
  <si>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</si>
  <si>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</si>
  <si>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</si>
  <si>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</si>
  <si>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</si>
  <si>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</si>
  <si>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</si>
  <si>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</si>
  <si>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</si>
  <si>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</si>
  <si>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</si>
  <si>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</si>
  <si>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</si>
  <si>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</si>
  <si>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</si>
  <si>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</si>
  <si>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</si>
  <si>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</si>
  <si>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</si>
  <si>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</si>
  <si>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</si>
  <si>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</si>
  <si>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</si>
  <si>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</si>
  <si>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</si>
  <si>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</si>
  <si>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</si>
  <si>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</si>
  <si>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</si>
  <si>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</si>
  <si>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</si>
  <si>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</si>
  <si>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</si>
  <si>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</si>
  <si>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</si>
  <si>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</si>
  <si>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</si>
  <si>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</si>
  <si>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</si>
  <si>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</si>
  <si>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</si>
  <si>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</si>
  <si>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</si>
  <si>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</si>
  <si>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</si>
  <si>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</si>
  <si>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</si>
  <si>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</si>
  <si>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</si>
  <si>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</si>
  <si>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</si>
  <si>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</si>
  <si>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</si>
  <si>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</si>
  <si>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</si>
  <si>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</si>
  <si>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</si>
  <si>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</si>
  <si>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</si>
  <si>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</si>
  <si>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</si>
  <si>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</si>
  <si>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</si>
  <si>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</si>
  <si>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</si>
  <si>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</si>
  <si>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</si>
  <si>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</si>
  <si>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</si>
  <si>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</si>
  <si>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</si>
  <si>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</si>
  <si>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</si>
  <si>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</si>
  <si>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</si>
  <si>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</si>
  <si>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</si>
  <si>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</si>
  <si>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</si>
  <si>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</si>
  <si>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</si>
  <si>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</si>
  <si>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</si>
  <si>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</si>
  <si>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</si>
  <si>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</si>
  <si>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</si>
  <si>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</si>
  <si>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</si>
  <si>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</si>
  <si>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</si>
  <si>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</si>
  <si>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</si>
  <si>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</si>
  <si>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</si>
  <si>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</si>
  <si>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</si>
  <si>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</si>
  <si>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</si>
  <si>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</si>
  <si>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</si>
  <si>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</si>
  <si>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</si>
  <si>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</si>
  <si>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</si>
  <si>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</si>
  <si>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</si>
  <si>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</si>
  <si>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</si>
  <si>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</si>
  <si>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</si>
  <si>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</si>
  <si>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</si>
  <si>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</si>
  <si>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</si>
  <si>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</si>
  <si>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</si>
  <si>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</si>
  <si>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</si>
  <si>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</si>
  <si>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</si>
  <si>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</si>
  <si>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</si>
  <si>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</si>
  <si>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</si>
  <si>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</si>
  <si>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</si>
  <si>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</si>
  <si>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</si>
  <si>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</si>
  <si>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</si>
  <si>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</si>
  <si>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</si>
  <si>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</si>
  <si>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</si>
  <si>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</si>
  <si>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</si>
  <si>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</si>
  <si>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</si>
  <si>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</si>
  <si>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</si>
  <si>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</si>
  <si>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</si>
  <si>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</si>
  <si>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</si>
  <si>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</si>
  <si>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</si>
  <si>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</si>
  <si>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</si>
  <si>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</si>
  <si>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</si>
  <si>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</si>
  <si>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</si>
  <si>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</si>
  <si>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</si>
  <si>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</si>
  <si>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</si>
  <si>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</si>
  <si>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</si>
  <si>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</si>
  <si>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</si>
  <si>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</si>
  <si>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</si>
  <si>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</si>
  <si>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</si>
  <si>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</si>
  <si>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</si>
  <si>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</si>
  <si>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</si>
  <si>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</si>
  <si>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</si>
  <si>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</si>
  <si>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</si>
  <si>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</si>
  <si>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</si>
  <si>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</si>
  <si>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</si>
  <si>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</si>
  <si>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</si>
  <si>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</si>
  <si>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</si>
  <si>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</si>
  <si>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</si>
  <si>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</si>
  <si>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</si>
  <si>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</si>
  <si>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</si>
  <si>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</si>
  <si>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</si>
  <si>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</si>
  <si>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</si>
  <si>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</si>
  <si>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</si>
  <si>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</si>
  <si>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</si>
  <si>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</si>
  <si>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</si>
  <si>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</si>
  <si>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</si>
  <si>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</si>
  <si>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</si>
  <si>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</si>
  <si>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</si>
  <si>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</si>
  <si>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</si>
  <si>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</si>
  <si>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</si>
  <si>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</si>
  <si>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</si>
  <si>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</si>
  <si>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</si>
  <si>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</si>
  <si>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</si>
  <si>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</si>
  <si>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</si>
  <si>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</si>
  <si>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</si>
  <si>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</si>
  <si>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</si>
  <si>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</si>
  <si>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</si>
  <si>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</si>
  <si>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</si>
  <si>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</si>
  <si>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</si>
  <si>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</si>
  <si>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</si>
  <si>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</si>
  <si>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</si>
  <si>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</si>
  <si>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</si>
  <si>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</si>
  <si>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</si>
  <si>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</si>
  <si>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</si>
  <si>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</si>
  <si>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</si>
  <si>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</si>
  <si>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</si>
  <si>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</si>
  <si>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</si>
  <si>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</si>
  <si>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</si>
  <si>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</si>
  <si>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</si>
  <si>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</si>
  <si>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</si>
  <si>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</si>
  <si>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</si>
  <si>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</si>
  <si>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</si>
  <si>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</si>
  <si>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</si>
  <si>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</si>
  <si>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</si>
  <si>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</si>
  <si>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</si>
  <si>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</si>
  <si>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</si>
  <si>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</si>
  <si>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</si>
  <si>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</si>
  <si>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</si>
  <si>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</si>
  <si>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</si>
  <si>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</si>
  <si>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</si>
  <si>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</si>
  <si>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</si>
  <si>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</si>
  <si>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</si>
  <si>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</si>
  <si>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</si>
  <si>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</si>
  <si>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</si>
  <si>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</si>
  <si>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</si>
  <si>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</si>
  <si>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</si>
  <si>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</si>
  <si>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</si>
  <si>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</si>
  <si>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</si>
  <si>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</si>
  <si>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</si>
  <si>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</si>
  <si>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</si>
  <si>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</si>
  <si>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</si>
  <si>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</si>
  <si>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</si>
  <si>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</si>
  <si>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</si>
  <si>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</si>
  <si>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</si>
  <si>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</si>
  <si>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</si>
  <si>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</si>
  <si>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</si>
  <si>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</si>
  <si>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</si>
  <si>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</si>
  <si>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</si>
  <si>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</si>
  <si>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</si>
  <si>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</si>
  <si>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</si>
  <si>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</si>
  <si>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</si>
  <si>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</si>
  <si>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</si>
  <si>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</si>
  <si>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</si>
  <si>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</si>
  <si>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</si>
  <si>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</si>
  <si>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</si>
  <si>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</si>
  <si>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</si>
  <si>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</si>
  <si>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</si>
  <si>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</si>
  <si>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</si>
  <si>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</si>
  <si>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</si>
  <si>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</si>
  <si>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</si>
  <si>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</si>
  <si>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</si>
  <si>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</si>
  <si>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</si>
  <si>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</si>
  <si>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</si>
  <si>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</si>
  <si>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</si>
  <si>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</si>
  <si>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</si>
  <si>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</si>
  <si>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</si>
  <si>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</si>
  <si>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</si>
  <si>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</si>
  <si>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</si>
  <si>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</si>
  <si>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</si>
  <si>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</si>
  <si>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</si>
  <si>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</si>
  <si>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</si>
  <si>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</si>
  <si>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</si>
  <si>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</si>
  <si>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</si>
  <si>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</si>
  <si>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</si>
  <si>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</si>
  <si>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</si>
  <si>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</si>
  <si>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</si>
  <si>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</si>
  <si>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</si>
  <si>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</si>
  <si>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</si>
  <si>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</si>
  <si>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</si>
  <si>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</si>
  <si>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</si>
  <si>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</si>
  <si>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</si>
  <si>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</si>
  <si>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</si>
  <si>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</si>
  <si>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</si>
  <si>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</si>
  <si>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</si>
  <si>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</si>
  <si>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</si>
  <si>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</si>
  <si>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</si>
  <si>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</si>
  <si>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</si>
  <si>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</si>
  <si>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</si>
  <si>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</si>
  <si>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</si>
  <si>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</si>
  <si>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</si>
  <si>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</si>
  <si>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</si>
  <si>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</si>
  <si>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</si>
  <si>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</si>
  <si>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</si>
  <si>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</si>
  <si>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</si>
  <si>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</si>
  <si>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</si>
  <si>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</si>
  <si>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</si>
  <si>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</si>
  <si>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</si>
  <si>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</si>
  <si>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</si>
  <si>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</si>
  <si>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</si>
  <si>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</si>
  <si>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</si>
  <si>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</si>
  <si>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</si>
  <si>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</si>
  <si>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</si>
  <si>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</si>
  <si>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</si>
  <si>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</si>
  <si>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</si>
  <si>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</si>
  <si>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</si>
  <si>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</si>
  <si>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</si>
  <si>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</si>
  <si>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</si>
  <si>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</si>
  <si>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</si>
  <si>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</si>
  <si>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</si>
  <si>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</si>
  <si>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</si>
  <si>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</si>
  <si>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</si>
  <si>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</si>
  <si>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</si>
  <si>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</si>
  <si>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</si>
  <si>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</si>
  <si>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</si>
  <si>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</si>
  <si>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</si>
  <si>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</si>
  <si>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</si>
  <si>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</si>
  <si>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</si>
  <si>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</si>
  <si>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</si>
  <si>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</si>
  <si>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</si>
  <si>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</si>
  <si>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</si>
  <si>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</si>
  <si>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</si>
  <si>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</si>
  <si>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</si>
  <si>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</si>
  <si>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</si>
  <si>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</si>
  <si>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</si>
  <si>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</si>
  <si>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</si>
  <si>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</si>
  <si>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</si>
  <si>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</si>
  <si>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</si>
  <si>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</si>
  <si>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</si>
  <si>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</si>
  <si>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</si>
  <si>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</si>
  <si>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</si>
  <si>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</si>
  <si>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</si>
  <si>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</si>
  <si>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</si>
  <si>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</si>
  <si>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</si>
  <si>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</si>
  <si>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</si>
  <si>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</si>
  <si>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</si>
  <si>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</si>
  <si>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</si>
  <si>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</si>
  <si>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</si>
  <si>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</si>
  <si>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</si>
  <si>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</si>
  <si>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</si>
  <si>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</si>
  <si>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</si>
  <si>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</si>
  <si>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</si>
  <si>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</si>
  <si>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</si>
  <si>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</si>
  <si>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</si>
  <si>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</si>
  <si>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</si>
  <si>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</si>
  <si>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</si>
  <si>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</si>
  <si>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</si>
  <si>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</si>
  <si>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</si>
  <si>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</si>
  <si>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</si>
  <si>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</si>
  <si>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</si>
  <si>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</si>
  <si>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</si>
  <si>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</si>
  <si>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</si>
  <si>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</si>
  <si>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</si>
  <si>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</si>
  <si>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</si>
  <si>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</si>
  <si>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</si>
  <si>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</si>
  <si>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</si>
  <si>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</si>
  <si>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</si>
  <si>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</si>
  <si>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</si>
  <si>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</si>
  <si>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</si>
  <si>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</si>
  <si>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</si>
  <si>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</si>
  <si>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</si>
  <si>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</si>
  <si>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</si>
  <si>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</si>
  <si>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</si>
  <si>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</si>
  <si>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</si>
  <si>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</si>
  <si>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</si>
  <si>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</si>
  <si>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</si>
  <si>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</si>
  <si>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</si>
  <si>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</si>
  <si>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</si>
  <si>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</si>
  <si>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</si>
  <si>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</si>
  <si>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</si>
  <si>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</si>
  <si>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</si>
  <si>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</si>
  <si>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</si>
  <si>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</si>
  <si>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</si>
  <si>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</si>
  <si>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</si>
  <si>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</si>
  <si>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</si>
  <si>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</si>
  <si>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</si>
  <si>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</si>
  <si>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</si>
  <si>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</si>
  <si>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</si>
  <si>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</si>
  <si>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</si>
  <si>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</si>
  <si>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</si>
  <si>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</si>
  <si>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</si>
  <si>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</si>
  <si>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</si>
  <si>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</si>
  <si>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</si>
  <si>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</si>
  <si>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</si>
  <si>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</si>
  <si>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</si>
  <si>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</si>
  <si>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</si>
  <si>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</si>
  <si>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</si>
  <si>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</si>
  <si>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</si>
  <si>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</si>
  <si>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</si>
  <si>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</si>
  <si>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</si>
  <si>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</si>
  <si>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</si>
  <si>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</si>
  <si>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</si>
  <si>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</si>
  <si>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</si>
  <si>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</si>
  <si>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</si>
  <si>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</si>
  <si>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</si>
  <si>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</si>
  <si>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</si>
  <si>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</si>
  <si>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</si>
  <si>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</si>
  <si>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</si>
  <si>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</si>
  <si>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</si>
  <si>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</si>
  <si>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</si>
  <si>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</si>
  <si>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</si>
  <si>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</si>
  <si>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</si>
  <si>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</si>
  <si>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</si>
  <si>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</si>
  <si>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</si>
  <si>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</si>
  <si>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</si>
  <si>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</si>
  <si>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</si>
  <si>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</si>
  <si>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</si>
  <si>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</si>
  <si>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</si>
  <si>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</si>
  <si>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</si>
  <si>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</si>
  <si>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</si>
  <si>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</si>
  <si>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</si>
  <si>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</si>
  <si>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</si>
  <si>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</si>
  <si>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</si>
  <si>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</si>
  <si>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</si>
  <si>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</si>
  <si>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</si>
  <si>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</si>
  <si>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</si>
  <si>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</si>
  <si>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</si>
  <si>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</si>
  <si>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</si>
  <si>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</si>
  <si>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</si>
  <si>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</si>
  <si>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</si>
  <si>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</si>
  <si>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</si>
  <si>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</si>
  <si>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</si>
  <si>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</si>
  <si>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</si>
  <si>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</si>
  <si>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</si>
  <si>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</si>
  <si>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</si>
  <si>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</si>
  <si>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</si>
  <si>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</si>
  <si>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</si>
  <si>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</si>
  <si>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</si>
  <si>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</si>
  <si>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</si>
  <si>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</si>
  <si>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</si>
  <si>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</si>
  <si>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</si>
  <si>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</si>
  <si>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</si>
  <si>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</si>
  <si>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</si>
  <si>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</si>
  <si>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</si>
  <si>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</si>
  <si>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</si>
  <si>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</si>
  <si>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</si>
  <si>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</si>
  <si>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</si>
  <si>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</si>
  <si>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</si>
  <si>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</si>
  <si>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</si>
  <si>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</si>
  <si>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</si>
  <si>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</si>
  <si>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</si>
  <si>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</si>
  <si>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</si>
  <si>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</si>
  <si>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</si>
  <si>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</si>
  <si>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</si>
  <si>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</si>
  <si>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</si>
  <si>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</si>
  <si>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</si>
  <si>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</si>
  <si>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</si>
  <si>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</si>
  <si>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</si>
  <si>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</si>
  <si>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</si>
  <si>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</si>
  <si>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</si>
  <si>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</si>
  <si>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</si>
  <si>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</si>
  <si>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</si>
  <si>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</si>
  <si>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</si>
  <si>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</si>
  <si>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</si>
  <si>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</si>
  <si>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</si>
  <si>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</si>
  <si>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</si>
  <si>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</si>
  <si>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</si>
  <si>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</si>
  <si>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</si>
  <si>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</si>
  <si>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</si>
  <si>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</si>
  <si>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</si>
  <si>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</si>
  <si>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</si>
  <si>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</si>
  <si>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</si>
  <si>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</si>
  <si>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</si>
  <si>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</si>
  <si>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</si>
  <si>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</si>
  <si>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</si>
  <si>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</si>
  <si>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</si>
  <si>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</si>
  <si>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</si>
  <si>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</si>
  <si>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</si>
  <si>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</si>
  <si>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</si>
  <si>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</si>
  <si>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</si>
  <si>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</si>
  <si>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</si>
  <si>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</si>
  <si>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</si>
  <si>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</si>
  <si>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</si>
  <si>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</si>
  <si>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</si>
  <si>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</si>
  <si>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</si>
  <si>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</si>
  <si>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</si>
  <si>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</si>
  <si>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</si>
  <si>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</si>
  <si>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</si>
  <si>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</si>
  <si>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</si>
  <si>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</si>
  <si>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</si>
  <si>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</si>
  <si>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</si>
  <si>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</si>
  <si>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</si>
  <si>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</si>
  <si>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</si>
  <si>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</si>
  <si>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</si>
  <si>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</si>
  <si>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</si>
  <si>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</si>
  <si>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</si>
  <si>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</si>
  <si>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</si>
  <si>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</si>
  <si>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</si>
  <si>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</si>
  <si>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</si>
  <si>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</si>
  <si>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</si>
  <si>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</si>
  <si>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</si>
  <si>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</si>
  <si>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</si>
  <si>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</si>
  <si>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</si>
  <si>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</si>
  <si>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</si>
  <si>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</si>
  <si>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</si>
  <si>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</si>
  <si>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</si>
  <si>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</si>
  <si>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</si>
  <si>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</si>
  <si>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</si>
  <si>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</si>
  <si>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</si>
  <si>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</si>
  <si>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</si>
  <si>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</si>
  <si>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</si>
  <si>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</si>
  <si>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</si>
  <si>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</si>
  <si>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</si>
  <si>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</si>
  <si>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</si>
  <si>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</si>
  <si>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</si>
  <si>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</si>
  <si>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</si>
  <si>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</si>
  <si>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</si>
  <si>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</si>
  <si>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</si>
  <si>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</si>
  <si>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</si>
  <si>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</si>
  <si>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</si>
  <si>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</si>
  <si>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</si>
  <si>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</si>
  <si>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</si>
  <si>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</si>
  <si>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</si>
  <si>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</si>
  <si>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</si>
  <si>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</si>
  <si>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</si>
  <si>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</si>
  <si>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</si>
  <si>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</si>
  <si>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</si>
  <si>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</si>
  <si>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</si>
  <si>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</si>
  <si>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</si>
  <si>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</si>
  <si>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</si>
  <si>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</si>
  <si>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</si>
  <si>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</si>
  <si>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</si>
  <si>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</si>
  <si>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</si>
  <si>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</si>
  <si>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</si>
  <si>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</si>
  <si>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</si>
  <si>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</si>
  <si>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</si>
  <si>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</si>
  <si>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</si>
  <si>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</si>
  <si>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</si>
  <si>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</si>
  <si>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</si>
  <si>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</si>
  <si>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</si>
  <si>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</si>
  <si>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</si>
  <si>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</si>
  <si>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</si>
  <si>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</si>
  <si>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</si>
  <si>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</si>
  <si>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</si>
  <si>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</si>
  <si>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</si>
  <si>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</si>
  <si>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</si>
  <si>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</si>
  <si>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</si>
  <si>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</si>
  <si>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</si>
  <si>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</si>
  <si>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</si>
  <si>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</si>
  <si>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</si>
  <si>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</si>
  <si>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</si>
  <si>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</si>
  <si>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</si>
  <si>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</si>
  <si>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</si>
  <si>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</si>
  <si>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</si>
  <si>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</si>
  <si>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</si>
  <si>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</si>
  <si>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</si>
  <si>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</si>
  <si>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</si>
  <si>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</si>
  <si>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</si>
  <si>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</si>
  <si>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</si>
  <si>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</si>
  <si>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</si>
  <si>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</si>
  <si>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</si>
  <si>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</si>
  <si>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</si>
  <si>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</si>
  <si>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</si>
  <si>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</si>
  <si>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</si>
  <si>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</si>
  <si>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</si>
  <si>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</si>
  <si>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</si>
  <si>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</si>
  <si>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</si>
  <si>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</si>
  <si>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</si>
  <si>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</si>
  <si>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</si>
  <si>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</si>
  <si>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</si>
  <si>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</si>
  <si>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</si>
  <si>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</si>
  <si>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</si>
  <si>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</si>
  <si>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</si>
  <si>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</si>
  <si>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</si>
  <si>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</si>
  <si>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</si>
  <si>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taekwondo - bežné transfery</t>
  </si>
  <si>
    <t>DFA2025043</t>
  </si>
  <si>
    <t>00126</t>
  </si>
  <si>
    <t>Štartovné AOY 2025 - 2 športovci</t>
  </si>
  <si>
    <t>Oesterreichischer Taekwondo Verband</t>
  </si>
  <si>
    <t>DFA2024269</t>
  </si>
  <si>
    <t>3240006365</t>
  </si>
  <si>
    <t>Vzdelávanie trénerov 1.stupňa taekwonda</t>
  </si>
  <si>
    <t>00397865</t>
  </si>
  <si>
    <t>Univerzita Komenského v Bratislave</t>
  </si>
  <si>
    <t>DFA2025009</t>
  </si>
  <si>
    <t xml:space="preserve">Športový materiál </t>
  </si>
  <si>
    <t>Hayashi.cz</t>
  </si>
  <si>
    <t>DFA2025017</t>
  </si>
  <si>
    <t>20250001</t>
  </si>
  <si>
    <t>Poplatok sústredenie Rakúsko -Aurel Špak</t>
  </si>
  <si>
    <t>42250765</t>
  </si>
  <si>
    <t>Športový klub polície - ILYO Taekwondo Košice</t>
  </si>
  <si>
    <t>DFA2025014</t>
  </si>
  <si>
    <t>20250002</t>
  </si>
  <si>
    <t>AOY, diety, Viedeň Rakúsko -Aurel Špak</t>
  </si>
  <si>
    <t>DFA2025011</t>
  </si>
  <si>
    <t xml:space="preserve"> 104 / 51749</t>
  </si>
  <si>
    <t>Ubytovanie AOY</t>
  </si>
  <si>
    <t>ATU72486446</t>
  </si>
  <si>
    <t>Betariel Hauptbahnhof</t>
  </si>
  <si>
    <t>DFA2025039</t>
  </si>
  <si>
    <t>56</t>
  </si>
  <si>
    <t>Štartovné Bulgarian Open - 1 štarty</t>
  </si>
  <si>
    <t>321565235</t>
  </si>
  <si>
    <t>Bulgarian Taekwondo Federation</t>
  </si>
  <si>
    <t>DFA2025029</t>
  </si>
  <si>
    <t>Čepranie 15% - telocvičňa, poplatok seminár poomsae</t>
  </si>
  <si>
    <t>42246059</t>
  </si>
  <si>
    <t>KORYO Panthers Taekwondo Rožňava</t>
  </si>
  <si>
    <t>DFA2025030</t>
  </si>
  <si>
    <t>2025024</t>
  </si>
  <si>
    <t>Čepranie 15% - medaile Falcon cup</t>
  </si>
  <si>
    <t>42188121</t>
  </si>
  <si>
    <t>Falcon Taekwondo klub Rimavská Sobota</t>
  </si>
  <si>
    <t>DFA2025031</t>
  </si>
  <si>
    <t xml:space="preserve">Čerpanie 15% - telocvičňa, seminár poomsae, štartovné </t>
  </si>
  <si>
    <t>42024536</t>
  </si>
  <si>
    <t>ILYO-TAEKWONDO TRENČÍN</t>
  </si>
  <si>
    <t>DFA2025035</t>
  </si>
  <si>
    <t>2025001</t>
  </si>
  <si>
    <t>Čerpanie 15% - športový materiál, štartovné, sústredenie</t>
  </si>
  <si>
    <t>31299997</t>
  </si>
  <si>
    <t>Star-club bojových umení</t>
  </si>
  <si>
    <t>DFA2025036</t>
  </si>
  <si>
    <t>Čerpanie 15% - štartovné, trénerské služby</t>
  </si>
  <si>
    <t>35563095</t>
  </si>
  <si>
    <t>TAEKWONDO HAKIMI Rožňava</t>
  </si>
  <si>
    <t>DFA2025042</t>
  </si>
  <si>
    <t>2025003</t>
  </si>
  <si>
    <t>Pracovná cesta
Názov podujatia: Bulgarian Open Poomsae
Miesto konania: Sofia, Bulharsko
Termín: 1.-3.3.2025
Počet zúčastnených osôb (okrem divákov): 3 - cesta, dialnica, ubytovanie</t>
  </si>
  <si>
    <t>35998661</t>
  </si>
  <si>
    <t>Taekwondo klub HNÚŠŤA</t>
  </si>
  <si>
    <t>DFA2025051</t>
  </si>
  <si>
    <t>2025006</t>
  </si>
  <si>
    <t>Čerpanie 15% - prenájom telocvične</t>
  </si>
  <si>
    <t>42089158</t>
  </si>
  <si>
    <t>Black Tiger Taekwondo Klub Snina</t>
  </si>
  <si>
    <t>DFA2025052</t>
  </si>
  <si>
    <t>202501</t>
  </si>
  <si>
    <t>Čerpanie 15% - vstupy</t>
  </si>
  <si>
    <t>54914728</t>
  </si>
  <si>
    <t>Ilyo Taekwondo Prešov</t>
  </si>
  <si>
    <t>DFA2025038</t>
  </si>
  <si>
    <t>20250011</t>
  </si>
  <si>
    <t xml:space="preserve">Čerpanie 15% - Zlín open </t>
  </si>
  <si>
    <t>DFA2025063</t>
  </si>
  <si>
    <t>20250003</t>
  </si>
  <si>
    <t xml:space="preserve">Čerpanie 15% - KORYO - štartovné Falcon cup </t>
  </si>
  <si>
    <t>35505800</t>
  </si>
  <si>
    <t>KORYO TAEKWONDO SLÁVIA UPJŠ KOŠIce</t>
  </si>
  <si>
    <t>DFA2025065</t>
  </si>
  <si>
    <t>20250004</t>
  </si>
  <si>
    <t>Čerpanie 15% - Slovenia Open, štartovné</t>
  </si>
  <si>
    <t>DFA2025072</t>
  </si>
  <si>
    <t>20250013</t>
  </si>
  <si>
    <t>Čerpanie 15% - Galeb Tropy G1 2025, 4.-6.4.2025, Belgrade, Serbia</t>
  </si>
  <si>
    <t>DFA2025004</t>
  </si>
  <si>
    <t>0116012025</t>
  </si>
  <si>
    <t>Sports Leadership Masters s.r.o. - PROGRAMY INDIVIDUÁLNÍ SPORTOVNÍ PSYCHOLOGICKÉ</t>
  </si>
  <si>
    <t xml:space="preserve"> 097 71 018</t>
  </si>
  <si>
    <t>Sports Leadership Masters s.r.o.</t>
  </si>
  <si>
    <t>IDV2025035</t>
  </si>
  <si>
    <t>Pracovná cesta
Názov podujatia: Galeb Tropy G1 2025
Miesto konania: Belgrade, Serbia
Termín: 4.-6.4.2025,
Počet zúčastnených osôb (okrem divákov): 5 - ubytovanie, cesta repre, diety</t>
  </si>
  <si>
    <t xml:space="preserve">Tomáš Potocký </t>
  </si>
  <si>
    <t>Pracovná cesta
Názov podujatia: Galeb Tropy G1 2025
Miesto konania: Belgrade, Serbia
Termín: 4.-6.4.2025,
Počet zúčastnených osôb (okrem divákov): 5 - ubytovanie</t>
  </si>
  <si>
    <t xml:space="preserve">Pavel Ižarik </t>
  </si>
  <si>
    <t>IDV2025039</t>
  </si>
  <si>
    <t>Pracovná cesta
Názov podujatia: Asteriks Cup E3 2025
Miesto konania: Niš, Srbsko
Termín:25 - 26 . Apríl 2025
Počet zúčastnených osôb (okrem divákov): 7 - ubytovanie, cesta, diety</t>
  </si>
  <si>
    <t>DFA2024109</t>
  </si>
  <si>
    <t>32025014</t>
  </si>
  <si>
    <t>Testovanie športovca Daniel Ižarik NŠC</t>
  </si>
  <si>
    <t>30853923</t>
  </si>
  <si>
    <t xml:space="preserve">Národné športové centrum </t>
  </si>
  <si>
    <t>Štartovné AOY 2025 - 1 športovec</t>
  </si>
  <si>
    <t xml:space="preserve">Čerpanie TŠ - štartovné Slovenia Open </t>
  </si>
  <si>
    <t>TAEKWONDO-DO UVEZA SLOVENIJE</t>
  </si>
  <si>
    <t xml:space="preserve">Čerpanie TŠ - diety Richard Hanušovský </t>
  </si>
  <si>
    <t>IDV2025017</t>
  </si>
  <si>
    <t xml:space="preserve">Čerpanie TŠ Frgolec - športová prehliadka </t>
  </si>
  <si>
    <t xml:space="preserve">Damien Frgolec </t>
  </si>
  <si>
    <t>IDV2025018</t>
  </si>
  <si>
    <t>Čerpanie TŠ Frgolec - gal licencia</t>
  </si>
  <si>
    <t>Štartovné Bulgarian Open - 2 štarty</t>
  </si>
  <si>
    <t>DFA2025022</t>
  </si>
  <si>
    <t>2025002</t>
  </si>
  <si>
    <t>Pracovná cesta
Názov podujatia: Turkish Open
Miesto konania: Turecko
Termín: 15.-16.2.2025
Počet zúčastnených osôb (okrem divákov): 1 - ubytovanie</t>
  </si>
  <si>
    <t>DFA2025019</t>
  </si>
  <si>
    <t>251006</t>
  </si>
  <si>
    <t>Štartovné Slovenia Open - 3 osoby</t>
  </si>
  <si>
    <t>00681989</t>
  </si>
  <si>
    <t>Športový klub polície Bratislava</t>
  </si>
  <si>
    <t>DFA2025037</t>
  </si>
  <si>
    <t>20250010</t>
  </si>
  <si>
    <t>Čerpnaie TŠ - Zlín Open,  Ižarik, Richard Hanušovský, Simona Turzáková, Damien Frgolec, 
Miroslav Frgolec</t>
  </si>
  <si>
    <t>DFA2025059</t>
  </si>
  <si>
    <t>20250008</t>
  </si>
  <si>
    <t>Čerpanie TŠ - Chimčák - Skopje Open 2025</t>
  </si>
  <si>
    <t>DFA2025060</t>
  </si>
  <si>
    <t>20250007</t>
  </si>
  <si>
    <t>Čerpanie TŠ - Šebok - Skopje Open 2026</t>
  </si>
  <si>
    <t>DFA2025061</t>
  </si>
  <si>
    <t>20250009</t>
  </si>
  <si>
    <t>Čerpanie TŠ - Krupjaková - Skopje Open 2027</t>
  </si>
  <si>
    <t>DFA2025064</t>
  </si>
  <si>
    <t>Čerpanie TŠ - Kaminská, Pernischová - Slovenia Open, štartovné, cesta</t>
  </si>
  <si>
    <t>DFA2025073</t>
  </si>
  <si>
    <t>20250012</t>
  </si>
  <si>
    <t>Čerpanie TŠ - Galeb Tropy G1 2025, 4.-6.4.2025, Belgrade, Serbia</t>
  </si>
  <si>
    <t>DFA2025079</t>
  </si>
  <si>
    <t>2510011</t>
  </si>
  <si>
    <t xml:space="preserve">Čerpanie TŠ - Mamuti, Zagyová, Gregorová, Horváth, Bristol open </t>
  </si>
  <si>
    <t>DFA2025083</t>
  </si>
  <si>
    <t>2025005</t>
  </si>
  <si>
    <t>Refakturácia nákladov - G4 ME Poomsae-Tallinn, Estónsko - SMV cestovné, parkovné, ubytovanie</t>
  </si>
  <si>
    <t xml:space="preserve">Štartovné Galeb Tropy G1 </t>
  </si>
  <si>
    <t>TAEKWONDO KLUB GALEB</t>
  </si>
  <si>
    <t xml:space="preserve">Pracovná cesta
Názov podujatia: Turkish Open
Miesto konania: Turecko
Termín: 15.-16.2.2025
Počet zúčastnených osôb (okrem divákov): 2 - cesta, letenky, ubytovanie, taxi, parking </t>
  </si>
  <si>
    <t>IDV2025062</t>
  </si>
  <si>
    <t>26</t>
  </si>
  <si>
    <t xml:space="preserve">Štartovné poomsae ME </t>
  </si>
  <si>
    <t xml:space="preserve">European taekwondo union </t>
  </si>
  <si>
    <t>DFA2025086</t>
  </si>
  <si>
    <t>016/2025</t>
  </si>
  <si>
    <t>Štartovné Asteriks Cup - 6 športovcov</t>
  </si>
  <si>
    <t>TK ASTERIKS</t>
  </si>
  <si>
    <t>DFA2025005</t>
  </si>
  <si>
    <t>0216012025</t>
  </si>
  <si>
    <t>Sports Leadership Masters s.r.o. - KURZ PRO  TRENÉRY</t>
  </si>
  <si>
    <t>10250006</t>
  </si>
  <si>
    <t>Členský poplatok za kolektívneho člena SPV za rok 2025</t>
  </si>
  <si>
    <t>SLOVENSKÝ PARALYMPIJSKÝ VÝBOR</t>
  </si>
  <si>
    <t>DFA2025053</t>
  </si>
  <si>
    <t>8125012612</t>
  </si>
  <si>
    <t>Pracovná cesta
Názov podujatia: ME Poomsae 
Miesto konania: Tallin, Estónsko
Termín: 15.-18.4.2025
Počet zúčastnených osôb (okrem divákov): 2 - letenky</t>
  </si>
  <si>
    <t>35897821</t>
  </si>
  <si>
    <t>pelicantravel.com s.r.o</t>
  </si>
  <si>
    <t>DFA2025077</t>
  </si>
  <si>
    <t>080 4092699392</t>
  </si>
  <si>
    <t>Pracovná cesta
Názov podujatia: ME Poomsae 
Miesto konania: Tallin, Estónsko
Termín: 15.-18.4.2025
Počet zúčastnených osôb (okrem divákov): 2 - doplatok kufor 23kg</t>
  </si>
  <si>
    <t>LOT.COM</t>
  </si>
  <si>
    <t>IDV2025038</t>
  </si>
  <si>
    <t>Pracovná cesta
Názov podujatia: ME Poomsae 
Miesto konania: Tallin, Estónsko
Termín: 15.-18.4.2025
Počet zúčastnených osôb (okrem divákov): 2 - diety</t>
  </si>
  <si>
    <t>Maroš Oláh</t>
  </si>
  <si>
    <t xml:space="preserve">35914939 </t>
  </si>
  <si>
    <t>Flix SE</t>
  </si>
  <si>
    <t>DFA2025013</t>
  </si>
  <si>
    <t>Administratívne služby 01/2025</t>
  </si>
  <si>
    <t>56164874</t>
  </si>
  <si>
    <t>Ing. Monika Fireková</t>
  </si>
  <si>
    <t>DFA2025033</t>
  </si>
  <si>
    <t>625020</t>
  </si>
  <si>
    <t>Spracovanie účtovníctva 01/2025</t>
  </si>
  <si>
    <t>36583677</t>
  </si>
  <si>
    <t>EKON SERVIS SK, s.r.o.</t>
  </si>
  <si>
    <t>DFA2025018</t>
  </si>
  <si>
    <t>F-2025-001</t>
  </si>
  <si>
    <t>Administratívne služby 1/2025</t>
  </si>
  <si>
    <t>50 003 526</t>
  </si>
  <si>
    <t>IFS SK, s.r.o.</t>
  </si>
  <si>
    <t>DFA2025024</t>
  </si>
  <si>
    <t>Administratívne služby matrikára za mesiac 01/2025</t>
  </si>
  <si>
    <t>56142722</t>
  </si>
  <si>
    <t>Ing. Vladimíra Šreinerová</t>
  </si>
  <si>
    <t>DFA2025026</t>
  </si>
  <si>
    <t>Administratívne služby matrikára za mesiac 02/2025</t>
  </si>
  <si>
    <t>DFA2025027</t>
  </si>
  <si>
    <t>Administratívne služby 02/2025</t>
  </si>
  <si>
    <t>DFA2025034</t>
  </si>
  <si>
    <t>625041</t>
  </si>
  <si>
    <t>Spracovanie účtovníctva</t>
  </si>
  <si>
    <t>DFA2025032</t>
  </si>
  <si>
    <t>Administratívne služby 2/2025</t>
  </si>
  <si>
    <t>DFA2025056</t>
  </si>
  <si>
    <t>Administratívne služby 03/2025</t>
  </si>
  <si>
    <t>DFA2025057</t>
  </si>
  <si>
    <t>Administratívne služby matrikára za mesiac 03/2025</t>
  </si>
  <si>
    <t>DFA2025066</t>
  </si>
  <si>
    <t>625062</t>
  </si>
  <si>
    <t>Spracovanie účtovníctva 03/2025</t>
  </si>
  <si>
    <t>DFA2025075</t>
  </si>
  <si>
    <t>Administratívne služby 3/2025</t>
  </si>
  <si>
    <t>DFA2025094</t>
  </si>
  <si>
    <t>Administratívne služby 04/2025</t>
  </si>
  <si>
    <t>DFA2025095</t>
  </si>
  <si>
    <t>Administratívne služby matrikára za mesiac 04/2025</t>
  </si>
  <si>
    <t>DFA2025098</t>
  </si>
  <si>
    <t>2025004</t>
  </si>
  <si>
    <t>Administratívne služby 4/2025</t>
  </si>
  <si>
    <t>IDV2025016</t>
  </si>
  <si>
    <t>IZV3PE</t>
  </si>
  <si>
    <t>Pracovná cesta
Názov podujatia: Školenie IR
Miesto konania: Brusel, Belgícko
Termín: 10.-14.3.2025
Počet zúčastnených osôb (okrem divákov): 2 - letenky</t>
  </si>
  <si>
    <t xml:space="preserve"> 4749148U</t>
  </si>
  <si>
    <t xml:space="preserve">Ryanair </t>
  </si>
  <si>
    <t>IDV2025014</t>
  </si>
  <si>
    <t>3076417606</t>
  </si>
  <si>
    <t>Pracovná cesta
Názov podujatia: Školenie IR
Miesto konania: Brusel, Belgícko
Termín: 10.-14.3.2025
Počet zúčastnených osôb (okrem divákov): 2 - autobus</t>
  </si>
  <si>
    <t>283764680</t>
  </si>
  <si>
    <t>DFA2025080</t>
  </si>
  <si>
    <t>25017</t>
  </si>
  <si>
    <t>HOTEL WT REFRESH COURS BRUSSEL 2025</t>
  </si>
  <si>
    <t>VZ W Taekwondo Mudukwan Pole Brussels</t>
  </si>
  <si>
    <t>IDV2025030</t>
  </si>
  <si>
    <t>Cestovný lístok Košice-Bratislava</t>
  </si>
  <si>
    <t>Železničná spoločnosť Slovensko, a.s.</t>
  </si>
  <si>
    <t>IDV2025031</t>
  </si>
  <si>
    <t>Pracovná cesta
Názov podujatia: IR Brusel
Miesto konania: Brusel, Belgícko
Termín: 15..3.2025
Počet zúčastnených osôb (okrem divákov): 1 - cestovný lístok</t>
  </si>
  <si>
    <t>IDV2025025</t>
  </si>
  <si>
    <t>Pracovná cesta
Názov podujatia: Školenie IR
Miesto konania: Brusel, Belgícko
Termín: 10.-14.3.2025
Počet zúčastnených osôb (okrem divákov): 2 - Charleroi Airport (CRL) - Brussels Midi
Station</t>
  </si>
  <si>
    <t>Michal Kotvas</t>
  </si>
  <si>
    <t>Pracovná cesta
Názov podujatia: Rozhodovanie poomsae na súťaži
Miesto konania: Kolín, Česko
Termín: 22..3.2025
Počet zúčastnených osôb (okrem divákov): 4 - cesta, dialnica</t>
  </si>
  <si>
    <t xml:space="preserve">Miroslav Bitala </t>
  </si>
  <si>
    <t>Poplatok banke</t>
  </si>
  <si>
    <t>36869376</t>
  </si>
  <si>
    <t>Fio Banka</t>
  </si>
  <si>
    <t>IDV2025041</t>
  </si>
  <si>
    <t>Pracovná cesta
Názov podujatia: Školenie rozhodcov poomsae
Miesto konania: Rimavská Sobota, Slovensko 
Termín: 25.-26.4.2025,
Počet zúčastnených osôb (okrem divákov): 1 - náhrada straty času</t>
  </si>
  <si>
    <t>IDV2025044</t>
  </si>
  <si>
    <t>Dobrovolník diety 04/2025</t>
  </si>
  <si>
    <t xml:space="preserve">HYOUNGKEUN OH  </t>
  </si>
  <si>
    <t>DFA2025055</t>
  </si>
  <si>
    <t>25042026</t>
  </si>
  <si>
    <t xml:space="preserve">10 plakiet na oceňovanie najúspešnejších športovcov SATKD </t>
  </si>
  <si>
    <t>52138445</t>
  </si>
  <si>
    <t>DREVKO s. r. o.</t>
  </si>
  <si>
    <t>DFA2025074</t>
  </si>
  <si>
    <t>25FV0599</t>
  </si>
  <si>
    <t xml:space="preserve">Poháre + štítky na oceňovanie najúspešnejších športovcov SATKD - 32ks </t>
  </si>
  <si>
    <t>46870733</t>
  </si>
  <si>
    <t>MAAD.sk, s.r.o.</t>
  </si>
  <si>
    <t>IDV2025050</t>
  </si>
  <si>
    <t>Pracovná cesta
Názov podujatia: Rozhodovanien na Cobra Cup
Miesto konania: Praha, Česko
Termín: 24.5.2025,
Počet zúčastnených osôb (okrem divákov): 3 - cestovné náhrady</t>
  </si>
  <si>
    <t>Martin Šelméci</t>
  </si>
  <si>
    <t>DFA2025102</t>
  </si>
  <si>
    <t>10250078</t>
  </si>
  <si>
    <t>Ubytovanie na oceňovaní SATKD - Košice, 2.5.2025</t>
  </si>
  <si>
    <t>14404737</t>
  </si>
  <si>
    <t>ŽÁK Vladimír</t>
  </si>
  <si>
    <t>DFA2025099</t>
  </si>
  <si>
    <t>62585</t>
  </si>
  <si>
    <t>Spracovanie účtovníctva 04/2025</t>
  </si>
  <si>
    <t>DFA2025110</t>
  </si>
  <si>
    <t>8967043802</t>
  </si>
  <si>
    <t>Pracovná cesta
Názov podujatia: Praha open 
Miesto konania: Praha,Česko
Termín: 13-15.6. 2025
Počet zúčastnených osôb (okrem divákov): 1 - rozhodca - lístok na vlak, Košice-Praha</t>
  </si>
  <si>
    <t>28333187</t>
  </si>
  <si>
    <t>RegioJet a.s.</t>
  </si>
  <si>
    <t>DFA2025111</t>
  </si>
  <si>
    <t>Pracovná cesta
Názov podujatia: Praha open 
Miesto konania: Praha,Česko
Termín: 13-15.6. 2025
Počet zúčastnených osôb (okrem divákov): 1 - rozhodca - lístok na vlak, Praha-Košice</t>
  </si>
  <si>
    <t>DFA2025105</t>
  </si>
  <si>
    <t>N/A</t>
  </si>
  <si>
    <t>Štartovné MS cadet</t>
  </si>
  <si>
    <t>World Taekwondo</t>
  </si>
  <si>
    <t>IDV2025048</t>
  </si>
  <si>
    <t>Pracovná cesta
Názov podujatia: ME Cadet
Miesto konania: Fujairah, UAE
Termín: 10.-15.5.2025
Počet zúčastnených osôb (okrem divákov): 1 - diety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</si>
</sst>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2">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 fontId="63" fillId="3" borderId="0" xfId="0" applyNumberFormat="1" applyFont="1" applyFill="1"/>
    <xf numFmtId="4" fontId="60" fillId="3" borderId="0" xfId="0" applyNumberFormat="1" applyFont="1" applyFill="1"/>
    <xf numFmtId="4" fontId="61" fillId="3" borderId="0" xfId="0" applyNumberFormat="1" applyFont="1" applyFill="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10">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1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8" t="s">
        <v>0</v>
      </c>
      <c r="C1" s="319"/>
      <c r="D1" s="319"/>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1356</v>
      </c>
      <c r="C6" s="205"/>
      <c r="D6" s="205"/>
    </row>
    <row r="7" spans="1:4" s="18" customFormat="1" ht="15" customHeight="1" x14ac:dyDescent="0.15">
      <c r="A7" s="296" t="s">
        <v>4</v>
      </c>
      <c r="C7" s="205"/>
      <c r="D7" s="205"/>
    </row>
    <row r="8" spans="1:4" s="18" customFormat="1" ht="15" customHeight="1" x14ac:dyDescent="0.15">
      <c r="A8" s="269" t="s">
        <v>1357</v>
      </c>
      <c r="C8" s="205"/>
      <c r="D8" s="205"/>
    </row>
    <row r="9" spans="1:4" s="18" customFormat="1" ht="15" customHeight="1" x14ac:dyDescent="0.15">
      <c r="A9" s="269" t="s">
        <v>1358</v>
      </c>
      <c r="C9" s="205"/>
      <c r="D9" s="205"/>
    </row>
    <row r="10" spans="1:4" s="18" customFormat="1" ht="15.75" customHeight="1" x14ac:dyDescent="0.15">
      <c r="A10" s="296" t="s">
        <v>1359</v>
      </c>
      <c r="C10" s="205"/>
      <c r="D10" s="205"/>
    </row>
    <row r="11" spans="1:4" s="18" customFormat="1" ht="42.75" customHeight="1" x14ac:dyDescent="0.15">
      <c r="A11" s="296" t="s">
        <v>1360</v>
      </c>
      <c r="C11" s="205"/>
      <c r="D11" s="205"/>
    </row>
    <row r="12" spans="1:4" s="18" customFormat="1" ht="20.5" customHeight="1" x14ac:dyDescent="0.15">
      <c r="A12" s="304" t="s">
        <v>1379</v>
      </c>
      <c r="C12" s="205"/>
      <c r="D12" s="205"/>
    </row>
    <row r="13" spans="1:4" s="18" customFormat="1" ht="23.5" customHeight="1" x14ac:dyDescent="0.15">
      <c r="A13" s="309"/>
      <c r="C13" s="205"/>
      <c r="D13" s="205"/>
    </row>
    <row r="14" spans="1:4" s="18" customFormat="1" ht="18" x14ac:dyDescent="0.15">
      <c r="A14" s="310" t="s">
        <v>5</v>
      </c>
      <c r="C14" s="205"/>
      <c r="D14" s="205"/>
    </row>
    <row r="15" spans="1:4" ht="16.25" customHeight="1" x14ac:dyDescent="0.15">
      <c r="A15" s="127"/>
      <c r="C15" s="21"/>
    </row>
    <row r="16" spans="1:4" ht="319" x14ac:dyDescent="0.15">
      <c r="A16" s="298" t="s">
        <v>6</v>
      </c>
      <c r="C16" s="21"/>
    </row>
    <row r="17" spans="1:4" ht="17.5" customHeight="1" x14ac:dyDescent="0.15">
      <c r="A17" s="21"/>
      <c r="C17" s="21"/>
    </row>
    <row r="18" spans="1:4" ht="226.5" customHeight="1" x14ac:dyDescent="0.15">
      <c r="A18" s="298" t="s">
        <v>7</v>
      </c>
      <c r="B18" s="257"/>
      <c r="C18" s="21"/>
    </row>
    <row r="19" spans="1:4" ht="30.75" customHeight="1" x14ac:dyDescent="0.15">
      <c r="A19" s="21"/>
      <c r="B19" s="257"/>
      <c r="C19" s="21"/>
    </row>
    <row r="20" spans="1:4" ht="26.25" customHeight="1" x14ac:dyDescent="0.15">
      <c r="A20" s="299" t="s">
        <v>8</v>
      </c>
      <c r="C20" s="21"/>
    </row>
    <row r="21" spans="1:4" ht="42" x14ac:dyDescent="0.15">
      <c r="A21" s="19" t="s">
        <v>9</v>
      </c>
      <c r="C21" s="320"/>
      <c r="D21" s="320"/>
    </row>
    <row r="22" spans="1:4" x14ac:dyDescent="0.15">
      <c r="C22" s="321"/>
      <c r="D22" s="320"/>
    </row>
    <row r="23" spans="1:4" ht="70" x14ac:dyDescent="0.15">
      <c r="A23" s="23" t="s">
        <v>1380</v>
      </c>
      <c r="C23" s="255"/>
      <c r="D23" s="256"/>
    </row>
    <row r="24" spans="1:4" ht="12.75" customHeight="1" x14ac:dyDescent="0.15">
      <c r="C24" s="317"/>
      <c r="D24" s="318"/>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1361</v>
      </c>
    </row>
    <row r="32" spans="1:4" ht="12.75" customHeight="1" x14ac:dyDescent="0.15"/>
    <row r="33" spans="1:3" ht="15.75" customHeight="1" x14ac:dyDescent="0.15">
      <c r="A33" s="19" t="s">
        <v>1362</v>
      </c>
    </row>
    <row r="34" spans="1:3" ht="12.75" customHeight="1" x14ac:dyDescent="0.15"/>
    <row r="35" spans="1:3" ht="56" x14ac:dyDescent="0.15">
      <c r="A35" s="19" t="s">
        <v>1364</v>
      </c>
    </row>
    <row r="36" spans="1:3" ht="12" customHeight="1" x14ac:dyDescent="0.15"/>
    <row r="37" spans="1:3" ht="28" x14ac:dyDescent="0.15">
      <c r="A37" s="271" t="s">
        <v>1363</v>
      </c>
    </row>
    <row r="39" spans="1:3" ht="84" x14ac:dyDescent="0.15">
      <c r="A39" s="23" t="s">
        <v>1365</v>
      </c>
    </row>
    <row r="40" spans="1:3" ht="12.75" customHeight="1" x14ac:dyDescent="0.15"/>
    <row r="41" spans="1:3" ht="28" x14ac:dyDescent="0.15">
      <c r="A41" s="19" t="s">
        <v>13</v>
      </c>
    </row>
    <row r="42" spans="1:3" ht="12.75" customHeight="1" x14ac:dyDescent="0.15"/>
    <row r="43" spans="1:3" ht="81.75" customHeight="1" x14ac:dyDescent="0.15">
      <c r="A43" s="294" t="s">
        <v>14</v>
      </c>
      <c r="C43" s="22"/>
    </row>
    <row r="44" spans="1:3" ht="64.5" customHeight="1" x14ac:dyDescent="0.15">
      <c r="A44" s="300" t="s">
        <v>1366</v>
      </c>
      <c r="C44" s="22"/>
    </row>
    <row r="45" spans="1:3" ht="12.75" customHeight="1" x14ac:dyDescent="0.15">
      <c r="A45" s="293"/>
      <c r="C45" s="22"/>
    </row>
    <row r="46" spans="1:3" ht="41.5" customHeight="1" x14ac:dyDescent="0.15">
      <c r="A46" s="301" t="s">
        <v>15</v>
      </c>
      <c r="C46" s="22"/>
    </row>
    <row r="47" spans="1:3" ht="11.5" customHeight="1" x14ac:dyDescent="0.15"/>
    <row r="48" spans="1:3" ht="14" x14ac:dyDescent="0.15">
      <c r="A48" s="302" t="s">
        <v>1367</v>
      </c>
    </row>
    <row r="49" spans="1:1" ht="12" customHeight="1" x14ac:dyDescent="0.15"/>
    <row r="50" spans="1:1" ht="42" x14ac:dyDescent="0.15">
      <c r="A50" s="19" t="s">
        <v>1368</v>
      </c>
    </row>
    <row r="51" spans="1:1" ht="12.75" customHeight="1" x14ac:dyDescent="0.15"/>
    <row r="52" spans="1:1" ht="84" x14ac:dyDescent="0.15">
      <c r="A52" s="19" t="s">
        <v>1369</v>
      </c>
    </row>
    <row r="53" spans="1:1" ht="12.75" customHeight="1" x14ac:dyDescent="0.15"/>
    <row r="54" spans="1:1" ht="42" x14ac:dyDescent="0.15">
      <c r="A54" s="19" t="s">
        <v>1370</v>
      </c>
    </row>
    <row r="56" spans="1:1" ht="14" x14ac:dyDescent="0.15">
      <c r="A56" s="19" t="s">
        <v>16</v>
      </c>
    </row>
    <row r="58" spans="1:1" ht="14" x14ac:dyDescent="0.15">
      <c r="A58" s="19" t="s">
        <v>17</v>
      </c>
    </row>
    <row r="60" spans="1:1" ht="121.75" customHeight="1" x14ac:dyDescent="0.15">
      <c r="A60" s="23" t="s">
        <v>1371</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1372</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11" t="s">
        <v>1390</v>
      </c>
    </row>
    <row r="73" spans="1:1" ht="42" x14ac:dyDescent="0.15">
      <c r="A73" s="23" t="s">
        <v>1391</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5"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1381</v>
      </c>
    </row>
    <row r="96" spans="1:2" x14ac:dyDescent="0.15">
      <c r="A96" s="23"/>
    </row>
    <row r="97" spans="1:4" ht="14" x14ac:dyDescent="0.15">
      <c r="A97" s="260" t="s">
        <v>40</v>
      </c>
    </row>
    <row r="98" spans="1:4" ht="68.5" customHeight="1" x14ac:dyDescent="0.15">
      <c r="A98" s="23" t="s">
        <v>1382</v>
      </c>
    </row>
    <row r="99" spans="1:4" x14ac:dyDescent="0.15">
      <c r="A99" s="23"/>
    </row>
    <row r="100" spans="1:4" ht="14" x14ac:dyDescent="0.15">
      <c r="A100" s="260" t="s">
        <v>41</v>
      </c>
    </row>
    <row r="101" spans="1:4" ht="84" x14ac:dyDescent="0.15">
      <c r="A101" s="23" t="s">
        <v>1383</v>
      </c>
    </row>
    <row r="102" spans="1:4" x14ac:dyDescent="0.15">
      <c r="A102" s="23"/>
    </row>
    <row r="103" spans="1:4" ht="14" x14ac:dyDescent="0.15">
      <c r="A103" s="297" t="s">
        <v>42</v>
      </c>
    </row>
    <row r="104" spans="1:4" ht="56" x14ac:dyDescent="0.15">
      <c r="A104" s="23" t="s">
        <v>1384</v>
      </c>
    </row>
    <row r="105" spans="1:4" x14ac:dyDescent="0.15">
      <c r="A105" s="23"/>
      <c r="B105" s="20" t="s">
        <v>43</v>
      </c>
    </row>
    <row r="106" spans="1:4" ht="14" x14ac:dyDescent="0.15">
      <c r="A106" s="260" t="s">
        <v>44</v>
      </c>
    </row>
    <row r="107" spans="1:4" ht="71.25" customHeight="1" x14ac:dyDescent="0.15">
      <c r="A107" s="19" t="s">
        <v>1385</v>
      </c>
    </row>
    <row r="108" spans="1:4" ht="42" x14ac:dyDescent="0.15">
      <c r="A108" s="19" t="s">
        <v>1375</v>
      </c>
    </row>
    <row r="109" spans="1:4" ht="28" x14ac:dyDescent="0.15">
      <c r="A109" s="19" t="s">
        <v>45</v>
      </c>
    </row>
    <row r="110" spans="1:4" ht="10.5" customHeight="1" x14ac:dyDescent="0.15">
      <c r="D110" s="20" t="s">
        <v>43</v>
      </c>
    </row>
    <row r="111" spans="1:4" ht="99.75" customHeight="1" x14ac:dyDescent="0.15">
      <c r="A111" s="23" t="s">
        <v>1374</v>
      </c>
    </row>
    <row r="112" spans="1:4" ht="28" x14ac:dyDescent="0.15">
      <c r="A112" s="19" t="s">
        <v>1373</v>
      </c>
    </row>
    <row r="114" spans="1:2" ht="196" x14ac:dyDescent="0.15">
      <c r="A114" s="23" t="s">
        <v>1386</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1387</v>
      </c>
    </row>
    <row r="128" spans="1:2" ht="12.75" customHeight="1" x14ac:dyDescent="0.15">
      <c r="A128" s="307" t="s">
        <v>23</v>
      </c>
    </row>
    <row r="129" spans="1:1" ht="15.75" customHeight="1" x14ac:dyDescent="0.15">
      <c r="A129" s="306" t="s">
        <v>55</v>
      </c>
    </row>
    <row r="130" spans="1:1" ht="12.75" customHeight="1" x14ac:dyDescent="0.15">
      <c r="A130" s="23"/>
    </row>
    <row r="131" spans="1:1" ht="14" x14ac:dyDescent="0.15">
      <c r="A131" s="297" t="s">
        <v>56</v>
      </c>
    </row>
    <row r="132" spans="1:1" ht="40.75" customHeight="1" x14ac:dyDescent="0.15">
      <c r="A132" s="23" t="s">
        <v>1376</v>
      </c>
    </row>
    <row r="133" spans="1:1" ht="61.5" customHeight="1" x14ac:dyDescent="0.15">
      <c r="A133" s="303" t="s">
        <v>1388</v>
      </c>
    </row>
    <row r="134" spans="1:1" ht="14" x14ac:dyDescent="0.15">
      <c r="A134" s="260" t="s">
        <v>1389</v>
      </c>
    </row>
    <row r="135" spans="1:1" ht="112" x14ac:dyDescent="0.15">
      <c r="A135" s="303" t="s">
        <v>1377</v>
      </c>
    </row>
    <row r="136" spans="1:1" x14ac:dyDescent="0.15">
      <c r="A136"/>
    </row>
    <row r="137" spans="1:1" ht="71.5" customHeight="1" x14ac:dyDescent="0.15">
      <c r="A137" s="302" t="s">
        <v>1378</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72" t="str">
        <f>Spolu!C3&amp;", "&amp;Spolu!C6</f>
        <v>Slovenská asociácia taekwondo WT, Hlavná 37/68, Košice, 040 01</v>
      </c>
      <c r="B1" s="372"/>
      <c r="C1" s="372"/>
      <c r="N1" s="137" t="str">
        <f>O1&amp;" - "&amp;P1</f>
        <v>a - príspevok uznaným športom</v>
      </c>
      <c r="O1" s="137" t="s">
        <v>338</v>
      </c>
      <c r="P1" s="137" t="str">
        <f>Spolu!B17</f>
        <v>príspevok uznaným športom</v>
      </c>
    </row>
    <row r="2" spans="1:16" x14ac:dyDescent="0.15">
      <c r="N2" s="137" t="str">
        <f t="shared" ref="N2:N19" si="0">O2&amp;" - "&amp;P2</f>
        <v>b - príspevok Slovenskému olympijskému a športovému výboru</v>
      </c>
      <c r="O2" s="137" t="s">
        <v>340</v>
      </c>
      <c r="P2" s="137" t="str">
        <f>Spolu!B18</f>
        <v>príspevok Slovenskému olympijskému a športovému výboru</v>
      </c>
    </row>
    <row r="3" spans="1:16" x14ac:dyDescent="0.15">
      <c r="E3" s="373" t="s">
        <v>1276</v>
      </c>
      <c r="F3" s="374"/>
      <c r="N3" s="137" t="str">
        <f t="shared" si="0"/>
        <v>c - príspevok Slovenskému paralympijskému výboru</v>
      </c>
      <c r="O3" s="137" t="s">
        <v>342</v>
      </c>
      <c r="P3" s="137" t="str">
        <f>Spolu!B19</f>
        <v>príspevok Slovenskému paralympijskému výboru</v>
      </c>
    </row>
    <row r="4" spans="1:16" ht="45.75" customHeight="1" x14ac:dyDescent="0.15">
      <c r="E4" s="374"/>
      <c r="F4" s="374"/>
      <c r="N4" s="137" t="str">
        <f t="shared" si="0"/>
        <v>d - príspevok športovcom top tímu</v>
      </c>
      <c r="O4" s="137" t="s">
        <v>344</v>
      </c>
      <c r="P4" s="137" t="str">
        <f>Spolu!B20</f>
        <v>príspevok športovcom top tímu</v>
      </c>
    </row>
    <row r="5" spans="1:16" ht="30.75" customHeight="1" x14ac:dyDescent="0.1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4" x14ac:dyDescent="0.15">
      <c r="C6" s="138" t="s">
        <v>1278</v>
      </c>
      <c r="E6" s="140" t="s">
        <v>1279</v>
      </c>
      <c r="F6" s="149"/>
      <c r="N6" s="137" t="str">
        <f t="shared" si="0"/>
        <v>f - plnenie úloh verejného záujmu v športe</v>
      </c>
      <c r="O6" s="137" t="s">
        <v>348</v>
      </c>
      <c r="P6" s="137" t="str">
        <f>Spolu!B22</f>
        <v>plnenie úloh verejného záujmu v športe</v>
      </c>
    </row>
    <row r="7" spans="1:16" ht="17" x14ac:dyDescent="0.1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ht="17" x14ac:dyDescent="0.1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1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1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75" t="s">
        <v>1308</v>
      </c>
      <c r="B12" s="375"/>
      <c r="C12" s="375"/>
      <c r="D12" s="138"/>
      <c r="E12" s="138"/>
      <c r="F12" s="195" t="s">
        <v>1309</v>
      </c>
      <c r="G12" s="138"/>
      <c r="N12" s="137" t="str">
        <f t="shared" si="0"/>
        <v>l - podpora zdravotne postihnutých športovcov</v>
      </c>
      <c r="O12" s="137" t="s">
        <v>360</v>
      </c>
      <c r="P12" s="137" t="str">
        <f>Spolu!B28</f>
        <v>podpora zdravotne postihnutých športovcov</v>
      </c>
    </row>
    <row r="13" spans="1:16" ht="55.5" customHeight="1" x14ac:dyDescent="0.15">
      <c r="A13" s="376"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6"/>
      <c r="C13" s="376"/>
      <c r="F13" s="195" t="s">
        <v>1400</v>
      </c>
      <c r="N13" s="137" t="str">
        <f t="shared" si="0"/>
        <v>m - organizácia tradičných športových podujatí</v>
      </c>
      <c r="O13" s="137" t="s">
        <v>362</v>
      </c>
      <c r="P13" s="137" t="str">
        <f>Spolu!B29</f>
        <v>organizácia tradičných športových podujatí</v>
      </c>
    </row>
    <row r="14" spans="1:16" ht="34.5" customHeight="1" x14ac:dyDescent="0.15">
      <c r="A14" s="139" t="s">
        <v>1292</v>
      </c>
      <c r="B14" s="377" t="s">
        <v>1310</v>
      </c>
      <c r="C14" s="378"/>
      <c r="F14" s="313"/>
      <c r="N14" s="137" t="str">
        <f t="shared" si="0"/>
        <v xml:space="preserve">n - </v>
      </c>
      <c r="O14" s="137" t="s">
        <v>364</v>
      </c>
    </row>
    <row r="15" spans="1:16" ht="34.5" customHeight="1" x14ac:dyDescent="0.15">
      <c r="A15" s="139" t="s">
        <v>1311</v>
      </c>
      <c r="B15" s="377"/>
      <c r="C15" s="378"/>
      <c r="F15" s="380"/>
      <c r="N15" s="137" t="str">
        <f t="shared" si="0"/>
        <v xml:space="preserve">o - </v>
      </c>
      <c r="O15" s="137" t="s">
        <v>365</v>
      </c>
    </row>
    <row r="16" spans="1:16" x14ac:dyDescent="0.15">
      <c r="A16" s="139" t="s">
        <v>1295</v>
      </c>
      <c r="B16" s="142">
        <f>F8</f>
        <v>0</v>
      </c>
      <c r="C16" s="137"/>
      <c r="F16" s="380"/>
      <c r="N16" s="137" t="str">
        <f t="shared" si="0"/>
        <v xml:space="preserve">p - </v>
      </c>
      <c r="O16" s="137" t="s">
        <v>366</v>
      </c>
    </row>
    <row r="17" spans="1:16" ht="32.25" customHeight="1" x14ac:dyDescent="0.15">
      <c r="A17" s="139" t="s">
        <v>1298</v>
      </c>
      <c r="B17" s="142">
        <f>F9</f>
        <v>0</v>
      </c>
      <c r="C17" s="137"/>
      <c r="F17" s="380"/>
      <c r="N17" s="137" t="str">
        <f t="shared" si="0"/>
        <v xml:space="preserve">q - </v>
      </c>
      <c r="O17" s="137" t="s">
        <v>367</v>
      </c>
    </row>
    <row r="18" spans="1:16" ht="17" thickBot="1" x14ac:dyDescent="0.2">
      <c r="B18" s="193" t="s">
        <v>1312</v>
      </c>
      <c r="C18" s="194">
        <v>31</v>
      </c>
      <c r="N18" s="137" t="str">
        <f t="shared" si="0"/>
        <v xml:space="preserve">r - </v>
      </c>
      <c r="O18" s="137" t="s">
        <v>368</v>
      </c>
    </row>
    <row r="19" spans="1:16" x14ac:dyDescent="0.15">
      <c r="B19" s="193" t="s">
        <v>1300</v>
      </c>
      <c r="C19" s="142" t="str">
        <f>Spolu!C4</f>
        <v>30814910</v>
      </c>
      <c r="F19" s="145" t="s">
        <v>1296</v>
      </c>
      <c r="G19" s="207"/>
      <c r="H19" s="146"/>
      <c r="N19" s="137" t="str">
        <f t="shared" si="0"/>
        <v xml:space="preserve"> - </v>
      </c>
    </row>
    <row r="20" spans="1:16" x14ac:dyDescent="0.15">
      <c r="A20" s="139" t="s">
        <v>396</v>
      </c>
      <c r="B20" s="143">
        <f>F6</f>
        <v>0</v>
      </c>
      <c r="C20" s="137"/>
      <c r="F20" s="147"/>
      <c r="G20" s="286"/>
      <c r="H20" s="148"/>
    </row>
    <row r="21" spans="1:16" x14ac:dyDescent="0.15">
      <c r="B21" s="137"/>
      <c r="C21" s="137"/>
      <c r="F21" s="147" t="s">
        <v>1301</v>
      </c>
      <c r="G21" s="286">
        <v>421947749446</v>
      </c>
      <c r="H21" s="148"/>
      <c r="N21" s="137" t="str">
        <f>O21&amp;" - "&amp;P21</f>
        <v>026 01 - Šport pre všetkých, školský a univerzitný šport</v>
      </c>
      <c r="O21" s="137" t="s">
        <v>317</v>
      </c>
      <c r="P21" s="137" t="s">
        <v>318</v>
      </c>
    </row>
    <row r="22" spans="1:16" x14ac:dyDescent="0.15">
      <c r="A22" s="137"/>
      <c r="B22" s="137"/>
      <c r="F22" s="147" t="s">
        <v>1302</v>
      </c>
      <c r="G22" s="286">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79" t="s">
        <v>1303</v>
      </c>
      <c r="C24" s="379"/>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1313</v>
      </c>
    </row>
    <row r="28" spans="1:16" x14ac:dyDescent="0.15">
      <c r="N28" s="137" t="s">
        <v>1314</v>
      </c>
    </row>
    <row r="29" spans="1:16" x14ac:dyDescent="0.1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1316</v>
      </c>
    </row>
    <row r="2" spans="1:2" ht="30" customHeight="1" x14ac:dyDescent="0.15">
      <c r="A2" s="381" t="s">
        <v>1317</v>
      </c>
      <c r="B2" s="381"/>
    </row>
    <row r="3" spans="1:2" x14ac:dyDescent="0.15">
      <c r="A3" s="61" t="s">
        <v>1318</v>
      </c>
      <c r="B3" s="61" t="s">
        <v>1319</v>
      </c>
    </row>
    <row r="4" spans="1:2" x14ac:dyDescent="0.15">
      <c r="A4" s="62" t="s">
        <v>1320</v>
      </c>
      <c r="B4" s="62" t="s">
        <v>1321</v>
      </c>
    </row>
    <row r="5" spans="1:2" x14ac:dyDescent="0.15">
      <c r="A5" s="62" t="s">
        <v>1322</v>
      </c>
      <c r="B5" s="62" t="s">
        <v>1323</v>
      </c>
    </row>
    <row r="6" spans="1:2" x14ac:dyDescent="0.15">
      <c r="A6" s="62" t="s">
        <v>1324</v>
      </c>
      <c r="B6" s="62" t="s">
        <v>1325</v>
      </c>
    </row>
    <row r="7" spans="1:2" x14ac:dyDescent="0.15">
      <c r="A7" s="62" t="s">
        <v>1326</v>
      </c>
      <c r="B7" s="62" t="s">
        <v>1327</v>
      </c>
    </row>
    <row r="8" spans="1:2" x14ac:dyDescent="0.15">
      <c r="A8" s="62" t="s">
        <v>1328</v>
      </c>
      <c r="B8" s="62" t="s">
        <v>1329</v>
      </c>
    </row>
    <row r="9" spans="1:2" x14ac:dyDescent="0.15">
      <c r="A9" s="62" t="s">
        <v>1330</v>
      </c>
      <c r="B9" s="62" t="s">
        <v>1331</v>
      </c>
    </row>
    <row r="10" spans="1:2" x14ac:dyDescent="0.15">
      <c r="A10" s="62" t="s">
        <v>1332</v>
      </c>
      <c r="B10" s="62" t="s">
        <v>1333</v>
      </c>
    </row>
    <row r="11" spans="1:2" x14ac:dyDescent="0.15">
      <c r="A11" s="62" t="s">
        <v>1334</v>
      </c>
      <c r="B11" s="62" t="s">
        <v>1335</v>
      </c>
    </row>
    <row r="12" spans="1:2" x14ac:dyDescent="0.15">
      <c r="A12" s="62" t="s">
        <v>1336</v>
      </c>
      <c r="B12" s="62" t="s">
        <v>1337</v>
      </c>
    </row>
    <row r="13" spans="1:2" x14ac:dyDescent="0.15">
      <c r="A13" s="62" t="s">
        <v>1338</v>
      </c>
      <c r="B13" s="62" t="s">
        <v>1339</v>
      </c>
    </row>
    <row r="14" spans="1:2" x14ac:dyDescent="0.15">
      <c r="A14" s="62" t="s">
        <v>1340</v>
      </c>
      <c r="B14" s="62" t="s">
        <v>1341</v>
      </c>
    </row>
    <row r="15" spans="1:2" x14ac:dyDescent="0.15">
      <c r="A15" s="62" t="s">
        <v>1342</v>
      </c>
      <c r="B15" s="62" t="s">
        <v>1343</v>
      </c>
    </row>
    <row r="16" spans="1:2" x14ac:dyDescent="0.15">
      <c r="A16" s="62" t="s">
        <v>1344</v>
      </c>
      <c r="B16" s="62" t="s">
        <v>1345</v>
      </c>
    </row>
    <row r="17" spans="1:2" x14ac:dyDescent="0.15">
      <c r="A17" s="62" t="s">
        <v>1346</v>
      </c>
      <c r="B17" s="62" t="s">
        <v>1347</v>
      </c>
    </row>
    <row r="18" spans="1:2" x14ac:dyDescent="0.15">
      <c r="A18" s="62" t="s">
        <v>1348</v>
      </c>
      <c r="B18" s="62" t="s">
        <v>1349</v>
      </c>
    </row>
    <row r="19" spans="1:2" x14ac:dyDescent="0.15">
      <c r="A19" s="62" t="s">
        <v>1350</v>
      </c>
      <c r="B19" s="62" t="s">
        <v>1351</v>
      </c>
    </row>
    <row r="20" spans="1:2" x14ac:dyDescent="0.15">
      <c r="A20" s="62" t="s">
        <v>1352</v>
      </c>
      <c r="B20" s="62" t="s">
        <v>1353</v>
      </c>
    </row>
    <row r="21" spans="1:2" x14ac:dyDescent="0.15">
      <c r="A21" s="62" t="s">
        <v>1354</v>
      </c>
      <c r="B21" s="62" t="s">
        <v>1355</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22" t="s">
        <v>57</v>
      </c>
      <c r="B1" s="322"/>
      <c r="C1" s="322"/>
      <c r="D1" s="322"/>
      <c r="E1" s="322"/>
      <c r="F1" s="322"/>
      <c r="G1" s="322"/>
      <c r="H1" s="322"/>
      <c r="I1" s="52"/>
      <c r="J1" s="37"/>
    </row>
    <row r="2" spans="1:11" ht="16" x14ac:dyDescent="0.2">
      <c r="A2" s="328" t="s">
        <v>58</v>
      </c>
      <c r="B2" s="328"/>
      <c r="C2" s="328"/>
      <c r="D2" s="328"/>
      <c r="E2" s="328"/>
      <c r="F2" s="328"/>
      <c r="G2" s="328"/>
      <c r="H2" s="326" t="str">
        <f>+Doklady!I100</f>
        <v>V2</v>
      </c>
      <c r="I2" s="326"/>
    </row>
    <row r="3" spans="1:11" ht="14" x14ac:dyDescent="0.15">
      <c r="A3" s="40"/>
      <c r="B3" s="40"/>
      <c r="C3" s="40"/>
      <c r="D3" s="40"/>
      <c r="E3" s="40"/>
      <c r="F3" s="40"/>
      <c r="G3" s="40"/>
      <c r="H3" s="327">
        <f>+Doklady!I101</f>
        <v>45887</v>
      </c>
      <c r="I3" s="327"/>
    </row>
    <row r="4" spans="1:11" ht="15.75" customHeight="1" x14ac:dyDescent="0.15">
      <c r="A4" s="41" t="s">
        <v>59</v>
      </c>
      <c r="B4" s="323" t="s">
        <v>60</v>
      </c>
      <c r="C4" s="324"/>
      <c r="D4" s="324"/>
      <c r="E4" s="325"/>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72"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72"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9" priority="2" stopIfTrue="1">
      <formula>$A78&lt;&gt;""</formula>
    </cfRule>
  </conditionalFormatting>
  <conditionalFormatting sqref="A8:I76 I78">
    <cfRule type="expression" dxfId="108" priority="7" stopIfTrue="1">
      <formula>$A8&lt;&gt;""</formula>
    </cfRule>
  </conditionalFormatting>
  <conditionalFormatting sqref="B78:H2888">
    <cfRule type="expression" dxfId="107" priority="3" stopIfTrue="1">
      <formula>$A78&lt;&gt;""</formula>
    </cfRule>
  </conditionalFormatting>
  <conditionalFormatting sqref="D2886:D2913">
    <cfRule type="expression" dxfId="106"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31" t="s">
        <v>311</v>
      </c>
      <c r="B1" s="332"/>
      <c r="C1" s="174">
        <v>45688</v>
      </c>
      <c r="D1" s="26"/>
      <c r="G1" s="252">
        <v>45688</v>
      </c>
    </row>
    <row r="2" spans="1:7" ht="14" x14ac:dyDescent="0.15">
      <c r="A2" s="28"/>
      <c r="B2" s="28"/>
      <c r="G2" s="252">
        <v>45716</v>
      </c>
    </row>
    <row r="3" spans="1:7" ht="14" x14ac:dyDescent="0.15">
      <c r="A3" s="30" t="s">
        <v>312</v>
      </c>
      <c r="B3" s="329" t="str">
        <f>INDEX(Adr!B:B,Doklady!B102+1)</f>
        <v>Slovenská asociácia taekwondo WT</v>
      </c>
      <c r="C3" s="329"/>
      <c r="D3" s="329"/>
      <c r="G3" s="252">
        <v>45747</v>
      </c>
    </row>
    <row r="4" spans="1:7" ht="14" x14ac:dyDescent="0.15">
      <c r="A4" s="30" t="s">
        <v>313</v>
      </c>
      <c r="B4" s="29" t="str">
        <f>RIGHT("0000"&amp;INDEX(Adr!A:A,Doklady!B102+1),8)</f>
        <v>30814910</v>
      </c>
      <c r="G4" s="252">
        <v>45777</v>
      </c>
    </row>
    <row r="5" spans="1:7" ht="14" x14ac:dyDescent="0.15">
      <c r="A5" s="30" t="s">
        <v>314</v>
      </c>
      <c r="B5" s="29" t="str">
        <f>INDEX(Adr!D:D,Doklady!B102+1)&amp;", "&amp;INDEX(Adr!E:E,Doklady!B102+1)</f>
        <v>Hlavná 37/68, Košice</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37842</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37842</v>
      </c>
      <c r="G15" s="252"/>
    </row>
    <row r="16" spans="1:7" ht="14" x14ac:dyDescent="0.15">
      <c r="G16" s="252"/>
    </row>
    <row r="17" spans="1:5" ht="72" customHeight="1" x14ac:dyDescent="0.15">
      <c r="A17" s="330" t="s">
        <v>328</v>
      </c>
      <c r="B17" s="330"/>
      <c r="C17" s="330"/>
      <c r="D17" s="330"/>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32" customHeight="1" x14ac:dyDescent="0.2">
      <c r="A1" s="341" t="s">
        <v>1504</v>
      </c>
      <c r="B1" s="341"/>
      <c r="C1" s="341"/>
      <c r="D1" s="341"/>
      <c r="E1" s="341"/>
      <c r="F1" s="341"/>
      <c r="G1" s="341"/>
      <c r="H1" s="341"/>
      <c r="I1" s="341"/>
    </row>
    <row r="2" spans="1:26" ht="7.5" customHeight="1" x14ac:dyDescent="0.15">
      <c r="C2" s="8"/>
      <c r="D2" s="8"/>
      <c r="E2" s="8"/>
      <c r="F2" s="8"/>
      <c r="G2" s="8"/>
      <c r="H2" s="8"/>
      <c r="I2" s="8"/>
    </row>
    <row r="3" spans="1:26" s="9" customFormat="1" ht="26.25" customHeight="1" x14ac:dyDescent="0.15">
      <c r="B3" s="160" t="s">
        <v>59</v>
      </c>
      <c r="C3" s="342" t="str">
        <f>INDEX(Adr!B2:B87,Doklady!B102)</f>
        <v>Slovenská asociácia taekwondo WT</v>
      </c>
      <c r="D3" s="342"/>
      <c r="E3" s="342"/>
      <c r="F3" s="342"/>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INDEX(Adr!A2:A89,Doklady!B102)</f>
        <v>30814910</v>
      </c>
      <c r="I4" s="65">
        <f>Doklady!I101</f>
        <v>45887</v>
      </c>
      <c r="J4" s="85"/>
      <c r="K4" s="85"/>
      <c r="L4" s="85"/>
      <c r="M4" s="85"/>
      <c r="N4" s="85"/>
      <c r="O4" s="85"/>
      <c r="P4" s="85"/>
      <c r="Q4" s="85"/>
      <c r="R4" s="85"/>
      <c r="S4" s="85"/>
      <c r="T4" s="85"/>
      <c r="U4" s="85"/>
      <c r="V4" s="85"/>
      <c r="W4" s="85"/>
      <c r="X4" s="85"/>
      <c r="Y4" s="85"/>
      <c r="Z4" s="85"/>
    </row>
    <row r="5" spans="1:26" s="9" customFormat="1" ht="13" x14ac:dyDescent="0.1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INDEX(Adr!D2:D89,Doklady!B102)&amp;", "&amp;INDEX(Adr!E2:E89,Doklady!B102)&amp;", "&amp;INDEX(Adr!F2:F89,Doklady!B102)</f>
        <v>Hlavná 37/68, Košice, 040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330</v>
      </c>
      <c r="C9" s="125" t="s">
        <v>331</v>
      </c>
      <c r="D9" s="125" t="s">
        <v>332</v>
      </c>
      <c r="E9" s="343" t="s">
        <v>333</v>
      </c>
      <c r="F9" s="344"/>
      <c r="J9" s="8"/>
      <c r="L9" s="118"/>
      <c r="M9" s="118"/>
      <c r="N9" s="118"/>
      <c r="O9" s="118"/>
      <c r="P9" s="118"/>
      <c r="Q9" s="118"/>
      <c r="R9" s="118"/>
      <c r="S9" s="118"/>
    </row>
    <row r="10" spans="1:26" ht="18" x14ac:dyDescent="0.2">
      <c r="A10" s="69" t="s">
        <v>317</v>
      </c>
      <c r="B10" s="70" t="s">
        <v>318</v>
      </c>
      <c r="C10" s="126">
        <f>SUMIF(FP!J:J,Doklady!$B$1&amp;A10,FP!D:D)</f>
        <v>0</v>
      </c>
      <c r="D10" s="126">
        <f>C10-E10</f>
        <v>0</v>
      </c>
      <c r="E10" s="334">
        <f>SUMIF(K:K,A10,I:I)</f>
        <v>0</v>
      </c>
      <c r="F10" s="335"/>
      <c r="L10" s="120" t="s">
        <v>334</v>
      </c>
      <c r="M10" s="118"/>
      <c r="N10" s="118"/>
      <c r="O10" s="118"/>
      <c r="P10" s="118"/>
      <c r="Q10" s="118"/>
      <c r="R10" s="118"/>
      <c r="S10" s="118"/>
    </row>
    <row r="11" spans="1:26" ht="18" x14ac:dyDescent="0.2">
      <c r="A11" s="69" t="s">
        <v>319</v>
      </c>
      <c r="B11" s="70" t="s">
        <v>320</v>
      </c>
      <c r="C11" s="126">
        <f>SUMIF(FP!J:J,Doklady!$B$1&amp;A11,FP!D:D)</f>
        <v>37842</v>
      </c>
      <c r="D11" s="126">
        <f>+C11-E11</f>
        <v>29708.22</v>
      </c>
      <c r="E11" s="345">
        <f>+I39-I42+I44-I47</f>
        <v>8133.7799999999988</v>
      </c>
      <c r="F11" s="346"/>
      <c r="J11" s="176"/>
      <c r="L11" s="161" t="str">
        <f>L41</f>
        <v>a - taekwondo - bežné transfery</v>
      </c>
      <c r="M11" s="118"/>
      <c r="N11" s="118"/>
      <c r="O11" s="118"/>
      <c r="P11" s="118"/>
      <c r="Q11" s="118"/>
      <c r="R11" s="118"/>
      <c r="S11" s="118"/>
    </row>
    <row r="12" spans="1:26" ht="18" x14ac:dyDescent="0.2">
      <c r="A12" s="69" t="s">
        <v>321</v>
      </c>
      <c r="B12" s="70" t="s">
        <v>322</v>
      </c>
      <c r="C12" s="126">
        <f>SUMIF(FP!J:J,Doklady!$B$1&amp;A12,FP!D:D)</f>
        <v>0</v>
      </c>
      <c r="D12" s="126">
        <f>C12-E12</f>
        <v>0</v>
      </c>
      <c r="E12" s="334">
        <f>SUMIF(K:K,A12,I:I)</f>
        <v>0</v>
      </c>
      <c r="F12" s="335"/>
      <c r="J12" s="177"/>
      <c r="L12" s="161" t="str">
        <f>L42</f>
        <v>a - taekwondo - kapitálové transfery</v>
      </c>
      <c r="N12" s="118"/>
      <c r="O12" s="118"/>
      <c r="P12" s="118"/>
      <c r="Q12" s="118"/>
      <c r="R12" s="118"/>
      <c r="S12" s="118"/>
    </row>
    <row r="13" spans="1:26" ht="18" x14ac:dyDescent="0.2">
      <c r="A13" s="69" t="s">
        <v>323</v>
      </c>
      <c r="B13" s="70" t="s">
        <v>324</v>
      </c>
      <c r="C13" s="126">
        <f>SUMIF(FP!J:J,Doklady!$B$1&amp;A13,FP!D:D)</f>
        <v>0</v>
      </c>
      <c r="D13" s="126">
        <f>C13-E13</f>
        <v>0</v>
      </c>
      <c r="E13" s="334">
        <f>SUMIF(K:K,A13,I:I)</f>
        <v>0</v>
      </c>
      <c r="F13" s="335"/>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47">
        <f>SUMIF(K:K,A14,I:I)</f>
        <v>0</v>
      </c>
      <c r="F14" s="348"/>
      <c r="J14" s="8"/>
      <c r="L14" s="161" t="str">
        <f>L47</f>
        <v>2</v>
      </c>
      <c r="N14" s="118"/>
      <c r="O14" s="118"/>
      <c r="P14" s="118"/>
      <c r="Q14" s="118"/>
      <c r="R14" s="118"/>
      <c r="S14" s="118"/>
    </row>
    <row r="15" spans="1:26" ht="5.25" customHeight="1" thickTop="1" x14ac:dyDescent="0.15">
      <c r="I15" s="9"/>
    </row>
    <row r="16" spans="1:26" s="9" customFormat="1" ht="13" x14ac:dyDescent="0.15">
      <c r="A16" s="117" t="s">
        <v>335</v>
      </c>
      <c r="B16" s="354" t="s">
        <v>336</v>
      </c>
      <c r="C16" s="355"/>
      <c r="D16" s="355"/>
      <c r="E16" s="355"/>
      <c r="F16" s="355"/>
      <c r="G16" s="355"/>
      <c r="H16" s="356"/>
      <c r="I16" s="136" t="s">
        <v>337</v>
      </c>
      <c r="J16" s="85"/>
      <c r="K16" s="85"/>
      <c r="L16" s="85"/>
      <c r="M16" s="85"/>
      <c r="N16" s="85"/>
      <c r="O16" s="85"/>
      <c r="P16" s="85"/>
      <c r="Q16" s="85"/>
      <c r="R16" s="85"/>
      <c r="S16" s="85"/>
      <c r="T16" s="85"/>
      <c r="U16" s="85"/>
      <c r="V16" s="85"/>
      <c r="W16" s="85"/>
      <c r="X16" s="85"/>
      <c r="Y16" s="85"/>
      <c r="Z16" s="85"/>
    </row>
    <row r="17" spans="1:20" ht="12" x14ac:dyDescent="0.15">
      <c r="A17" s="115" t="s">
        <v>338</v>
      </c>
      <c r="B17" s="349" t="s">
        <v>339</v>
      </c>
      <c r="C17" s="349"/>
      <c r="D17" s="349"/>
      <c r="E17" s="349"/>
      <c r="F17" s="349"/>
      <c r="G17" s="349"/>
      <c r="H17" s="349"/>
      <c r="I17" s="73">
        <f>SUMIF(FP!I:I,Doklady!$B$1&amp;A17,FP!D:D)</f>
        <v>37842</v>
      </c>
      <c r="T17" s="86"/>
    </row>
    <row r="18" spans="1:20" x14ac:dyDescent="0.15">
      <c r="A18" s="135" t="s">
        <v>340</v>
      </c>
      <c r="B18" s="349" t="s">
        <v>341</v>
      </c>
      <c r="C18" s="349"/>
      <c r="D18" s="349"/>
      <c r="E18" s="349"/>
      <c r="F18" s="349"/>
      <c r="G18" s="349"/>
      <c r="H18" s="349"/>
      <c r="I18" s="73">
        <f>SUMIF(FP!I:I,Doklady!$B$1&amp;A18,FP!D:D)</f>
        <v>0</v>
      </c>
    </row>
    <row r="19" spans="1:20" ht="12" x14ac:dyDescent="0.15">
      <c r="A19" s="115" t="s">
        <v>342</v>
      </c>
      <c r="B19" s="349" t="s">
        <v>343</v>
      </c>
      <c r="C19" s="349"/>
      <c r="D19" s="349"/>
      <c r="E19" s="349"/>
      <c r="F19" s="349"/>
      <c r="G19" s="349"/>
      <c r="H19" s="349"/>
      <c r="I19" s="73">
        <f>SUMIF(FP!I:I,Doklady!$B$1&amp;A19,FP!D:D)</f>
        <v>0</v>
      </c>
    </row>
    <row r="20" spans="1:20" x14ac:dyDescent="0.15">
      <c r="A20" s="135" t="s">
        <v>344</v>
      </c>
      <c r="B20" s="338" t="s">
        <v>345</v>
      </c>
      <c r="C20" s="339"/>
      <c r="D20" s="339"/>
      <c r="E20" s="339"/>
      <c r="F20" s="339"/>
      <c r="G20" s="339"/>
      <c r="H20" s="340"/>
      <c r="I20" s="73">
        <f>SUMIF(FP!I:I,Doklady!$B$1&amp;A20,FP!D:D)</f>
        <v>0</v>
      </c>
      <c r="T20" s="86"/>
    </row>
    <row r="21" spans="1:20" ht="12" x14ac:dyDescent="0.15">
      <c r="A21" s="115" t="s">
        <v>346</v>
      </c>
      <c r="B21" s="338" t="s">
        <v>347</v>
      </c>
      <c r="C21" s="339"/>
      <c r="D21" s="339"/>
      <c r="E21" s="339"/>
      <c r="F21" s="339"/>
      <c r="G21" s="339"/>
      <c r="H21" s="340"/>
      <c r="I21" s="73">
        <f>SUMIF(FP!I:I,Doklady!$B$1&amp;A21,FP!D:D)</f>
        <v>0</v>
      </c>
      <c r="T21" s="86"/>
    </row>
    <row r="22" spans="1:20" x14ac:dyDescent="0.15">
      <c r="A22" s="135" t="s">
        <v>348</v>
      </c>
      <c r="B22" s="357" t="s">
        <v>349</v>
      </c>
      <c r="C22" s="358"/>
      <c r="D22" s="358"/>
      <c r="E22" s="358"/>
      <c r="F22" s="358"/>
      <c r="G22" s="358"/>
      <c r="H22" s="359"/>
      <c r="I22" s="73">
        <f>SUMIF(FP!I:I,Doklady!$B$1&amp;A22,FP!D:D)</f>
        <v>0</v>
      </c>
      <c r="T22" s="86"/>
    </row>
    <row r="23" spans="1:20" ht="12" x14ac:dyDescent="0.15">
      <c r="A23" s="115" t="s">
        <v>350</v>
      </c>
      <c r="B23" s="338" t="s">
        <v>351</v>
      </c>
      <c r="C23" s="339"/>
      <c r="D23" s="339"/>
      <c r="E23" s="339"/>
      <c r="F23" s="339"/>
      <c r="G23" s="339"/>
      <c r="H23" s="340"/>
      <c r="I23" s="73">
        <f>SUMIF(FP!I:I,Doklady!$B$1&amp;A23,FP!D:D)</f>
        <v>0</v>
      </c>
      <c r="T23" s="86"/>
    </row>
    <row r="24" spans="1:20" x14ac:dyDescent="0.15">
      <c r="A24" s="135" t="s">
        <v>352</v>
      </c>
      <c r="B24" s="338" t="s">
        <v>353</v>
      </c>
      <c r="C24" s="339"/>
      <c r="D24" s="339"/>
      <c r="E24" s="339"/>
      <c r="F24" s="339"/>
      <c r="G24" s="339"/>
      <c r="H24" s="340"/>
      <c r="I24" s="73">
        <f>SUMIF(FP!I:I,Doklady!$B$1&amp;A24,FP!D:D)</f>
        <v>0</v>
      </c>
      <c r="T24" s="86"/>
    </row>
    <row r="25" spans="1:20" ht="12" x14ac:dyDescent="0.15">
      <c r="A25" s="115" t="s">
        <v>354</v>
      </c>
      <c r="B25" s="350" t="s">
        <v>355</v>
      </c>
      <c r="C25" s="351"/>
      <c r="D25" s="351"/>
      <c r="E25" s="351"/>
      <c r="F25" s="351"/>
      <c r="G25" s="351"/>
      <c r="H25" s="352"/>
      <c r="I25" s="73">
        <f>SUMIF(FP!I:I,Doklady!$B$1&amp;A25,FP!D:D)</f>
        <v>0</v>
      </c>
      <c r="T25" s="86"/>
    </row>
    <row r="26" spans="1:20" x14ac:dyDescent="0.15">
      <c r="A26" s="135" t="s">
        <v>356</v>
      </c>
      <c r="B26" s="338" t="s">
        <v>357</v>
      </c>
      <c r="C26" s="339"/>
      <c r="D26" s="339"/>
      <c r="E26" s="339"/>
      <c r="F26" s="339"/>
      <c r="G26" s="339"/>
      <c r="H26" s="340"/>
      <c r="I26" s="73">
        <f>SUMIF(FP!I:I,Doklady!$B$1&amp;A26,FP!D:D)</f>
        <v>0</v>
      </c>
      <c r="T26" s="86"/>
    </row>
    <row r="27" spans="1:20" ht="12" x14ac:dyDescent="0.15">
      <c r="A27" s="115" t="s">
        <v>358</v>
      </c>
      <c r="B27" s="338" t="s">
        <v>359</v>
      </c>
      <c r="C27" s="339"/>
      <c r="D27" s="339"/>
      <c r="E27" s="339"/>
      <c r="F27" s="339"/>
      <c r="G27" s="339"/>
      <c r="H27" s="340"/>
      <c r="I27" s="73">
        <f>SUMIF(FP!I:I,Doklady!$B$1&amp;A27,FP!D:D)</f>
        <v>0</v>
      </c>
      <c r="T27" s="86"/>
    </row>
    <row r="28" spans="1:20" x14ac:dyDescent="0.15">
      <c r="A28" s="135" t="s">
        <v>360</v>
      </c>
      <c r="B28" s="338" t="s">
        <v>361</v>
      </c>
      <c r="C28" s="339"/>
      <c r="D28" s="339"/>
      <c r="E28" s="339"/>
      <c r="F28" s="339"/>
      <c r="G28" s="339"/>
      <c r="H28" s="340"/>
      <c r="I28" s="73">
        <f>SUMIF(FP!I:I,Doklady!$B$1&amp;A28,FP!D:D)</f>
        <v>0</v>
      </c>
      <c r="T28" s="86"/>
    </row>
    <row r="29" spans="1:20" ht="12" x14ac:dyDescent="0.15">
      <c r="A29" s="115" t="s">
        <v>362</v>
      </c>
      <c r="B29" s="338" t="s">
        <v>363</v>
      </c>
      <c r="C29" s="339"/>
      <c r="D29" s="339"/>
      <c r="E29" s="339"/>
      <c r="F29" s="339"/>
      <c r="G29" s="339"/>
      <c r="H29" s="340"/>
      <c r="I29" s="73">
        <f>SUMIF(FP!I:I,Doklady!$B$1&amp;A29,FP!D:D)</f>
        <v>0</v>
      </c>
      <c r="T29" s="86"/>
    </row>
    <row r="30" spans="1:20" hidden="1" x14ac:dyDescent="0.15">
      <c r="A30" s="135" t="s">
        <v>364</v>
      </c>
      <c r="B30" s="338"/>
      <c r="C30" s="339"/>
      <c r="D30" s="339"/>
      <c r="E30" s="339"/>
      <c r="F30" s="339"/>
      <c r="G30" s="339"/>
      <c r="H30" s="340"/>
      <c r="I30" s="73">
        <f>SUMIF(FP!I:I,Doklady!$B$1&amp;A30,FP!D:D)</f>
        <v>0</v>
      </c>
      <c r="T30" s="86"/>
    </row>
    <row r="31" spans="1:20" ht="12" hidden="1" x14ac:dyDescent="0.15">
      <c r="A31" s="115" t="s">
        <v>365</v>
      </c>
      <c r="B31" s="338"/>
      <c r="C31" s="339"/>
      <c r="D31" s="339"/>
      <c r="E31" s="339"/>
      <c r="F31" s="339"/>
      <c r="G31" s="339"/>
      <c r="H31" s="340"/>
      <c r="I31" s="73">
        <f>SUMIF(FP!I:I,Doklady!$B$1&amp;A31,FP!D:D)</f>
        <v>0</v>
      </c>
      <c r="T31" s="86"/>
    </row>
    <row r="32" spans="1:20" hidden="1" x14ac:dyDescent="0.15">
      <c r="A32" s="135" t="s">
        <v>366</v>
      </c>
      <c r="B32" s="360"/>
      <c r="C32" s="361"/>
      <c r="D32" s="361"/>
      <c r="E32" s="361"/>
      <c r="F32" s="361"/>
      <c r="G32" s="361"/>
      <c r="H32" s="362"/>
      <c r="I32" s="73">
        <f>SUMIF(FP!I:I,Doklady!$B$1&amp;A32,FP!D:D)</f>
        <v>0</v>
      </c>
      <c r="T32" s="86"/>
    </row>
    <row r="33" spans="1:21" ht="12" hidden="1" x14ac:dyDescent="0.15">
      <c r="A33" s="115" t="s">
        <v>367</v>
      </c>
      <c r="B33" s="360"/>
      <c r="C33" s="361"/>
      <c r="D33" s="361"/>
      <c r="E33" s="361"/>
      <c r="F33" s="361"/>
      <c r="G33" s="361"/>
      <c r="H33" s="362"/>
      <c r="I33" s="73">
        <f>SUMIF(FP!I:I,Doklady!$B$1&amp;A33,FP!D:D)</f>
        <v>0</v>
      </c>
      <c r="T33" s="86"/>
    </row>
    <row r="34" spans="1:21" hidden="1" x14ac:dyDescent="0.15">
      <c r="A34" s="135" t="s">
        <v>368</v>
      </c>
      <c r="B34" s="363"/>
      <c r="C34" s="363"/>
      <c r="D34" s="363"/>
      <c r="E34" s="363"/>
      <c r="F34" s="363"/>
      <c r="G34" s="363"/>
      <c r="H34" s="363"/>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335</v>
      </c>
      <c r="B38" s="67" t="str">
        <f>"Šport "&amp;K40</f>
        <v>Šport taekwondo</v>
      </c>
      <c r="C38" s="68" t="s">
        <v>370</v>
      </c>
      <c r="D38" s="68" t="s">
        <v>371</v>
      </c>
      <c r="E38" s="68" t="s">
        <v>372</v>
      </c>
      <c r="F38" s="68" t="s">
        <v>373</v>
      </c>
      <c r="G38" s="68" t="s">
        <v>374</v>
      </c>
      <c r="H38" s="68" t="s">
        <v>375</v>
      </c>
      <c r="I38" s="67" t="s">
        <v>327</v>
      </c>
      <c r="L38" s="84">
        <f>COUNTIF(FP!N:N,Doklady!B1&amp;"aB")</f>
        <v>1</v>
      </c>
    </row>
    <row r="39" spans="1:21" ht="12" x14ac:dyDescent="0.15">
      <c r="A39" s="115" t="s">
        <v>338</v>
      </c>
      <c r="B39" s="116" t="s">
        <v>376</v>
      </c>
      <c r="C39" s="78">
        <f>I39*0</f>
        <v>0</v>
      </c>
      <c r="D39" s="78">
        <f>I39*0</f>
        <v>0</v>
      </c>
      <c r="E39" s="78">
        <f>I39*0</f>
        <v>0</v>
      </c>
      <c r="F39" s="78">
        <f>+I39*0.2</f>
        <v>7568.4000000000005</v>
      </c>
      <c r="G39" s="78">
        <f>+MAX(I39-C39-D39-E39-F39-H39,0)</f>
        <v>30273.599999999999</v>
      </c>
      <c r="H39" s="78">
        <f>+IFERROR(VLOOKUP(K40&amp;" - kapitálové transfery",B$53:C$90,2,0),0)</f>
        <v>0</v>
      </c>
      <c r="I39" s="73">
        <f>SUMIF(FP!K:K,K40,FP!D:D)</f>
        <v>37842</v>
      </c>
      <c r="L39" s="84">
        <f>COUNTIF(FP!N:N,Doklady!B1&amp;"aK")</f>
        <v>0</v>
      </c>
      <c r="T39" s="86"/>
    </row>
    <row r="40" spans="1:21" ht="12" x14ac:dyDescent="0.15">
      <c r="A40" s="115" t="s">
        <v>338</v>
      </c>
      <c r="B40" s="116" t="s">
        <v>377</v>
      </c>
      <c r="C40" s="78">
        <f>DSUM(Doklady!A103:J9996,"GGG",Spolu!L40:M42)</f>
        <v>7314.5</v>
      </c>
      <c r="D40" s="78">
        <f>DSUM(Doklady!A103:J9996,"GGG",Spolu!N40:O42)</f>
        <v>6018.2</v>
      </c>
      <c r="E40" s="78">
        <f>DSUM(Doklady!A103:J9996,"GGG",Spolu!P40:Q42)</f>
        <v>6059.5300000000007</v>
      </c>
      <c r="F40" s="78">
        <f>DSUM(Doklady!A103:J9996,"GGG",Spolu!R40:S42)</f>
        <v>6120</v>
      </c>
      <c r="G40" s="78">
        <f>DSUM(Doklady!A103:J9996,"GGG",Spolu!T40:U42)-H40</f>
        <v>4195.99</v>
      </c>
      <c r="H40" s="78">
        <f>+IFERROR(VLOOKUP(K40&amp;" - kapitálové transfery",B$53:D$90,3,0),0)</f>
        <v>0</v>
      </c>
      <c r="I40" s="73">
        <f>+C40+D40+E40+F40+G40+H40</f>
        <v>29708.22</v>
      </c>
      <c r="J40" s="218" t="str">
        <f>+K45</f>
        <v>.</v>
      </c>
      <c r="K40" s="218" t="str">
        <f>IF(L38&gt;0,INDEX(FP!K:K,Doklady!B2),".")</f>
        <v>taekwondo</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15">
      <c r="A41" s="115" t="s">
        <v>338</v>
      </c>
      <c r="B41" s="123" t="s">
        <v>379</v>
      </c>
      <c r="C41" s="78">
        <f>MAX(C39-C40,0)</f>
        <v>0</v>
      </c>
      <c r="D41" s="78">
        <f>MAX(D39-D40,0)</f>
        <v>0</v>
      </c>
      <c r="E41" s="78">
        <f>MAX(E39-E40,0)</f>
        <v>0</v>
      </c>
      <c r="F41" s="78">
        <f>MIN(I39,MAX(-F39+F40,0))</f>
        <v>0</v>
      </c>
      <c r="G41" s="78">
        <f>MIN(J39,MAX(-G39+G40+MIN(F40-F39,0),0))</f>
        <v>0</v>
      </c>
      <c r="H41" s="78">
        <f>MAX(H39-H40,0)</f>
        <v>0</v>
      </c>
      <c r="I41" s="124">
        <f>+I39-I42</f>
        <v>8133.7799999999988</v>
      </c>
      <c r="J41" s="219">
        <f>+K46</f>
        <v>0</v>
      </c>
      <c r="K41" s="219">
        <f>+I41-H41</f>
        <v>8133.7799999999988</v>
      </c>
      <c r="L41" s="161" t="str">
        <f>IF(L38&gt;0,"a - "&amp;INDEX(FP!C:C,Doklady!B2),2)</f>
        <v>a - taekwondo - bežné transfery</v>
      </c>
      <c r="M41" s="120">
        <v>1</v>
      </c>
      <c r="N41" s="161" t="str">
        <f>+L41</f>
        <v>a - taekwondo - bežné transfery</v>
      </c>
      <c r="O41" s="120">
        <v>2</v>
      </c>
      <c r="P41" s="161" t="str">
        <f>+L41</f>
        <v>a - taekwondo - bežné transfery</v>
      </c>
      <c r="Q41" s="120">
        <v>3</v>
      </c>
      <c r="R41" s="161" t="str">
        <f>+L41</f>
        <v>a - taekwondo - bežné transfery</v>
      </c>
      <c r="S41" s="120">
        <v>4</v>
      </c>
      <c r="T41" s="161" t="str">
        <f>+L41</f>
        <v>a - taekwondo - bežné transfery</v>
      </c>
      <c r="U41" s="120">
        <v>5</v>
      </c>
    </row>
    <row r="42" spans="1:21" ht="10.5" customHeight="1" x14ac:dyDescent="0.15">
      <c r="A42" s="115" t="s">
        <v>338</v>
      </c>
      <c r="B42" s="116" t="s">
        <v>380</v>
      </c>
      <c r="C42" s="73">
        <f>+C40</f>
        <v>7314.5</v>
      </c>
      <c r="D42" s="216">
        <f>+D40</f>
        <v>6018.2</v>
      </c>
      <c r="E42" s="216">
        <f>+E40</f>
        <v>6059.5300000000007</v>
      </c>
      <c r="F42" s="216">
        <f>+MIN(F39:F40)</f>
        <v>6120</v>
      </c>
      <c r="G42" s="216">
        <f>+MIN(G39+MAX(F39-F40,0)-MAX(E40-E39,0)-MAX(D40-D39,0)-MAX(C40-C39,0),G40)</f>
        <v>4195.99</v>
      </c>
      <c r="H42" s="216">
        <f>+MIN(H39:H40)</f>
        <v>0</v>
      </c>
      <c r="I42" s="73">
        <f>+C42+D42+E42+MIN(F39:F40)+G42+H42</f>
        <v>29708.22</v>
      </c>
      <c r="J42" s="219">
        <f>+K47</f>
        <v>0</v>
      </c>
      <c r="K42" s="219">
        <f>+I42-H42</f>
        <v>29708.22</v>
      </c>
      <c r="L42" s="161" t="str">
        <f>+SUBSTITUTE(L41,"bežné","kapitálové")</f>
        <v>a - taekwondo - kapitálové transfery</v>
      </c>
      <c r="M42" s="120">
        <v>1</v>
      </c>
      <c r="N42" s="161" t="str">
        <f>+L42</f>
        <v>a - taekwondo - kapitálové transfery</v>
      </c>
      <c r="O42" s="120">
        <v>2</v>
      </c>
      <c r="P42" s="161" t="str">
        <f>+L42</f>
        <v>a - taekwondo - kapitálové transfery</v>
      </c>
      <c r="Q42" s="120">
        <v>3</v>
      </c>
      <c r="R42" s="161" t="str">
        <f>+L42</f>
        <v>a - taekwondo - kapitálové transfery</v>
      </c>
      <c r="S42" s="120">
        <v>4</v>
      </c>
      <c r="T42" s="161" t="str">
        <f>+L42</f>
        <v>a - taekwondo - kapitálové transfery</v>
      </c>
      <c r="U42" s="120">
        <v>5</v>
      </c>
    </row>
    <row r="43" spans="1:21" ht="24" x14ac:dyDescent="0.15">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ht="12" x14ac:dyDescent="0.15">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ht="12" x14ac:dyDescent="0.15">
      <c r="A45" s="115" t="s">
        <v>338</v>
      </c>
      <c r="B45" s="116" t="s">
        <v>377</v>
      </c>
      <c r="C45" s="78">
        <f>DSUM(Doklady!A103:J9996,"GGG",Spolu!L45:M47)</f>
        <v>0</v>
      </c>
      <c r="D45" s="78">
        <f>DSUM(Doklady!A103:J9996,"GGG",Spolu!N45:O47)</f>
        <v>0</v>
      </c>
      <c r="E45" s="78">
        <f>DSUM(Doklady!A103:J9996,"GGG",Spolu!P45:Q47)</f>
        <v>0</v>
      </c>
      <c r="F45" s="78">
        <f>DSUM(Doklady!A103:J9996,"GGG",Spolu!R45:S47)</f>
        <v>0</v>
      </c>
      <c r="G45" s="78">
        <f>DSUM(Doklady!A103:J9996,"GGG",Spolu!T45:U47)-H45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2" x14ac:dyDescent="0.15">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36"/>
      <c r="B50" s="337"/>
      <c r="C50" s="337"/>
      <c r="D50" s="337"/>
      <c r="E50" s="337"/>
      <c r="F50" s="337"/>
      <c r="G50" s="337"/>
      <c r="H50" s="337"/>
      <c r="I50" s="337"/>
      <c r="T50" s="86"/>
    </row>
    <row r="51" spans="1:20" x14ac:dyDescent="0.15">
      <c r="A51" s="112"/>
      <c r="B51" s="113"/>
      <c r="C51" s="111"/>
      <c r="D51" s="114"/>
      <c r="E51" s="114"/>
      <c r="F51" s="114"/>
      <c r="G51" s="222"/>
      <c r="H51" s="114"/>
      <c r="I51" s="114"/>
      <c r="T51" s="86"/>
    </row>
    <row r="52" spans="1:20" ht="24" x14ac:dyDescent="0.15">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15">
      <c r="A53" s="75" t="str">
        <f>Doklady!D1</f>
        <v>a</v>
      </c>
      <c r="B53" s="119" t="str">
        <f>Doklady!H1</f>
        <v>taekwondo - bežné transfery</v>
      </c>
      <c r="C53" s="73">
        <f>IF(A53&lt;&gt;"",INDEX(FP!D:D,Doklady!B$2+(ROW()-53)),"")</f>
        <v>37842</v>
      </c>
      <c r="D53" s="73">
        <f>IF(A53&lt;&gt;"",Doklady!I1-Doklady!J1,"")</f>
        <v>29708.220000000008</v>
      </c>
      <c r="E53" s="73">
        <f>IF(A53&lt;&gt;"",MIN(D53,C53)*Doklady!C1/(1-Doklady!C1),"")</f>
        <v>0</v>
      </c>
      <c r="F53" s="71">
        <f>IF(A53&lt;&gt;"",Doklady!J1,"")</f>
        <v>0</v>
      </c>
      <c r="G53" s="73">
        <f>+IFERROR(HLOOKUP(IF(RIGHT(B53,15)="bežné transfery",LEFT(B53,LEN(B53)-18),0),$J$40:$K$42,3,0),MIN(C53,D53))</f>
        <v>29708.22</v>
      </c>
      <c r="H53" s="71"/>
      <c r="I53" s="73">
        <f>IF(A53&lt;&gt;"",MAX(IF(G53&lt;C53,C53-G53,0)+IF(F53&lt;E53,E53-F53,0),0),0)</f>
        <v>8133.7799999999988</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hidden="1"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hidden="1"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15">
      <c r="A130" s="226" t="str">
        <f>Doklady!D66</f>
        <v/>
      </c>
      <c r="B130" s="227" t="s">
        <v>327</v>
      </c>
      <c r="C130" s="228">
        <f>SUM(C53:C129)</f>
        <v>37842</v>
      </c>
      <c r="D130" s="228">
        <f t="shared" ref="D130:I130" si="9">SUM(D53:D129)</f>
        <v>29708.220000000008</v>
      </c>
      <c r="E130" s="228">
        <f t="shared" si="9"/>
        <v>0</v>
      </c>
      <c r="F130" s="228">
        <f t="shared" si="9"/>
        <v>0</v>
      </c>
      <c r="G130" s="228">
        <f t="shared" si="9"/>
        <v>29708.22</v>
      </c>
      <c r="H130" s="228">
        <f t="shared" si="9"/>
        <v>0</v>
      </c>
      <c r="I130" s="228">
        <f t="shared" si="9"/>
        <v>8133.7799999999988</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395</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396</v>
      </c>
      <c r="B139" s="9"/>
      <c r="C139" s="74"/>
      <c r="D139" s="74"/>
      <c r="E139" s="74"/>
      <c r="F139" s="74"/>
      <c r="G139" s="74"/>
      <c r="H139" s="74"/>
      <c r="I139" s="74"/>
      <c r="J139" s="85"/>
    </row>
    <row r="140" spans="1:26" ht="13" x14ac:dyDescent="0.15">
      <c r="A140" s="9"/>
      <c r="B140" s="281"/>
      <c r="C140" s="229"/>
      <c r="D140" s="353"/>
      <c r="E140" s="353"/>
      <c r="F140" s="353"/>
      <c r="G140" s="353"/>
      <c r="H140" s="353"/>
      <c r="I140" s="353"/>
      <c r="J140" s="85"/>
    </row>
    <row r="141" spans="1:26" ht="68.25" customHeight="1" x14ac:dyDescent="0.15">
      <c r="A141" s="9"/>
      <c r="B141" s="283" t="s">
        <v>397</v>
      </c>
      <c r="C141" s="214"/>
      <c r="D141" s="333" t="s">
        <v>398</v>
      </c>
      <c r="E141" s="333"/>
      <c r="F141" s="333"/>
      <c r="G141" s="333"/>
      <c r="H141" s="333"/>
      <c r="I141" s="333"/>
      <c r="J141" s="85"/>
    </row>
    <row r="142" spans="1:26" ht="13" x14ac:dyDescent="0.15">
      <c r="A142" s="9"/>
      <c r="B142" s="282"/>
      <c r="C142" s="214"/>
      <c r="D142" s="263"/>
      <c r="E142" s="263"/>
      <c r="F142" s="263"/>
      <c r="G142" s="263"/>
      <c r="H142" s="263"/>
      <c r="I142" s="263"/>
      <c r="J142" s="85"/>
    </row>
    <row r="143" spans="1:26" ht="13" x14ac:dyDescent="0.15">
      <c r="A143" s="9"/>
      <c r="B143" s="282"/>
      <c r="C143" s="214"/>
      <c r="D143" s="263"/>
      <c r="E143" s="263"/>
      <c r="F143" s="263"/>
      <c r="G143" s="263"/>
      <c r="H143" s="263"/>
      <c r="I143" s="263"/>
      <c r="J143" s="85"/>
    </row>
    <row r="144" spans="1:26" ht="13" x14ac:dyDescent="0.15">
      <c r="A144" s="9"/>
      <c r="B144" s="283"/>
      <c r="C144" s="214"/>
      <c r="D144" s="263"/>
      <c r="E144" s="263"/>
      <c r="F144" s="263"/>
      <c r="G144" s="263"/>
      <c r="H144" s="263"/>
      <c r="I144" s="263"/>
      <c r="J144" s="85"/>
    </row>
    <row r="145" spans="2:2" ht="13" x14ac:dyDescent="0.1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05" priority="43" stopIfTrue="1" operator="lessThanOrEqual">
      <formula>0</formula>
    </cfRule>
    <cfRule type="cellIs" dxfId="104" priority="44" stopIfTrue="1" operator="greaterThan">
      <formula>0</formula>
    </cfRule>
  </conditionalFormatting>
  <conditionalFormatting sqref="D53:D129">
    <cfRule type="expression" dxfId="103" priority="31" stopIfTrue="1">
      <formula>$C53=$D53</formula>
    </cfRule>
    <cfRule type="expression" dxfId="102" priority="33" stopIfTrue="1">
      <formula>$C53&lt;&gt;$D53</formula>
    </cfRule>
  </conditionalFormatting>
  <conditionalFormatting sqref="E9:F9">
    <cfRule type="expression" dxfId="101" priority="38" stopIfTrue="1">
      <formula>SUM($E$10:$F$14)&gt;0</formula>
    </cfRule>
  </conditionalFormatting>
  <conditionalFormatting sqref="G53:G129">
    <cfRule type="expression" dxfId="100" priority="13" stopIfTrue="1">
      <formula>$C53=$G53</formula>
    </cfRule>
    <cfRule type="expression" dxfId="99" priority="14" stopIfTrue="1">
      <formula>$C53&lt;&gt;$G53</formula>
    </cfRule>
  </conditionalFormatting>
  <conditionalFormatting sqref="I42">
    <cfRule type="cellIs" dxfId="98" priority="1" stopIfTrue="1" operator="greaterThan">
      <formula>0</formula>
    </cfRule>
  </conditionalFormatting>
  <conditionalFormatting sqref="I47">
    <cfRule type="cellIs" dxfId="97" priority="15" stopIfTrue="1" operator="greaterThan">
      <formula>0</formula>
    </cfRule>
  </conditionalFormatting>
  <conditionalFormatting sqref="I53:I129">
    <cfRule type="cellIs" dxfId="96" priority="40" stopIfTrue="1" operator="equal">
      <formula>0</formula>
    </cfRule>
    <cfRule type="cellIs" dxfId="95"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6"/>
  <sheetViews>
    <sheetView tabSelected="1" topLeftCell="A195" zoomScaleNormal="100" workbookViewId="0">
      <selection activeCell="C112" sqref="C112"/>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11.1640625" style="91" customWidth="1"/>
    <col min="12" max="25" width="5.5" style="90" customWidth="1"/>
    <col min="26" max="16384" width="11.5" style="8"/>
  </cols>
  <sheetData>
    <row r="1" spans="1:25" s="6" customFormat="1" ht="12" hidden="1" thickBot="1" x14ac:dyDescent="0.2">
      <c r="A1" s="231" t="str">
        <f>IF(ROW()&lt;=B$3,INDEX(FP!F:F,B$2+ROW()-1)&amp;" - "&amp;INDEX(FP!C:C,B$2+ROW()-1),"")</f>
        <v>a - taekwondo - bežné transfery</v>
      </c>
      <c r="B1" s="232" t="str">
        <f>INDEX(Adr!A:A,B102+1)</f>
        <v>30814910</v>
      </c>
      <c r="C1" s="233">
        <f>IF(ROW()&lt;=B$3,INDEX(FP!E:E,B$2+ROW()-1),"")</f>
        <v>0</v>
      </c>
      <c r="D1" s="234" t="str">
        <f>IF(ROW()&lt;=B$3,INDEX(FP!F:F,B$2+ROW()-1),"")</f>
        <v>a</v>
      </c>
      <c r="E1" s="234"/>
      <c r="F1" s="234" t="str">
        <f>IF(ROW()&lt;=B$3,INDEX(FP!G:G,B$2+ROW()-1),"")</f>
        <v>026 02</v>
      </c>
      <c r="G1" s="234"/>
      <c r="H1" s="235" t="str">
        <f>IF(ROW()&lt;=B$3,INDEX(FP!C:C,B$2+ROW()-1),"")</f>
        <v>taekwondo - bežné transfery</v>
      </c>
      <c r="I1" s="236">
        <f t="shared" ref="I1:I32" si="0">IF(ROW()&lt;=B$3,SUMIF(A$107:A$10038,A1,I$107:I$10038),"")</f>
        <v>29708.220000000008</v>
      </c>
      <c r="J1" s="236">
        <f t="shared" ref="J1:J32" si="1">IF(ROW()&lt;=B$3,SUMIFS(I$103:I$50038,A$103:A$50038,K1,J$103:J$50038,L1),"")</f>
        <v>0</v>
      </c>
      <c r="K1" s="110" t="str">
        <f>$A1</f>
        <v>a - taekwondo - bežné transfery</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15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IF(ROW()&lt;=B$3,SUMIF(A$107:A$10038,A33,I$107:I$10038),"")</f>
        <v/>
      </c>
      <c r="J33" s="236" t="str">
        <f t="shared" ref="J33:J64" si="4">IF(ROW()&lt;=B$3,SUMIFS(I$103:I$50038,A$103:A$50038,K33,J$103:J$50038,L33),"")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IF(ROW()&lt;=B$3,SUMIF(A$107:A$10038,A65,I$107:I$10038),"")</f>
        <v/>
      </c>
      <c r="J65" s="236" t="str">
        <f t="shared" ref="J65:J94" si="6">IF(ROW()&lt;=B$3,SUMIFS(I$103:I$50038,A$103:A$50038,K65,J$103:J$50038,L65),"")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5" customHeight="1" x14ac:dyDescent="0.2">
      <c r="A100" s="364" t="s">
        <v>1505</v>
      </c>
      <c r="B100" s="364"/>
      <c r="C100" s="364"/>
      <c r="D100" s="364"/>
      <c r="E100" s="364"/>
      <c r="F100" s="364"/>
      <c r="G100" s="364"/>
      <c r="H100" s="364"/>
      <c r="I100" s="366" t="s">
        <v>1488</v>
      </c>
      <c r="J100" s="366"/>
      <c r="K100" s="89"/>
    </row>
    <row r="101" spans="1:25" ht="16" x14ac:dyDescent="0.2">
      <c r="A101" s="367"/>
      <c r="B101" s="367"/>
      <c r="C101" s="367"/>
      <c r="D101" s="367"/>
      <c r="E101" s="367"/>
      <c r="F101" s="367"/>
      <c r="G101" s="367"/>
      <c r="H101" s="367"/>
      <c r="I101" s="365">
        <v>45887</v>
      </c>
      <c r="J101" s="365"/>
    </row>
    <row r="102" spans="1:25" ht="14" x14ac:dyDescent="0.15">
      <c r="A102" s="249" t="s">
        <v>403</v>
      </c>
      <c r="B102" s="250">
        <v>11</v>
      </c>
      <c r="C102" s="250"/>
      <c r="D102" s="251"/>
      <c r="E102" s="251"/>
      <c r="F102" s="251"/>
      <c r="G102" s="251"/>
      <c r="H102" s="251"/>
      <c r="I102" s="86"/>
      <c r="J102" s="220"/>
    </row>
    <row r="103" spans="1:25" s="83" customFormat="1" x14ac:dyDescent="0.15">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68" t="s">
        <v>412</v>
      </c>
      <c r="B105" s="369"/>
      <c r="C105" s="369"/>
      <c r="D105" s="369"/>
      <c r="E105" s="369"/>
      <c r="F105" s="369"/>
      <c r="G105" s="369"/>
      <c r="H105" s="369"/>
      <c r="I105" s="369"/>
      <c r="J105" s="370"/>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1506</v>
      </c>
      <c r="B107" s="14" t="s">
        <v>1507</v>
      </c>
      <c r="C107" s="14" t="s">
        <v>1508</v>
      </c>
      <c r="D107" s="16">
        <v>45681</v>
      </c>
      <c r="E107" s="16"/>
      <c r="F107" s="14" t="s">
        <v>1509</v>
      </c>
      <c r="G107" s="14"/>
      <c r="H107" s="14" t="s">
        <v>1510</v>
      </c>
      <c r="I107" s="15">
        <v>240</v>
      </c>
      <c r="J107" s="77">
        <v>1</v>
      </c>
      <c r="K107" s="92"/>
    </row>
    <row r="108" spans="1:25" ht="13" x14ac:dyDescent="0.15">
      <c r="A108" s="14" t="s">
        <v>1506</v>
      </c>
      <c r="B108" s="14" t="s">
        <v>1511</v>
      </c>
      <c r="C108" s="14" t="s">
        <v>1512</v>
      </c>
      <c r="D108" s="16">
        <v>45681</v>
      </c>
      <c r="E108" s="16">
        <v>45684</v>
      </c>
      <c r="F108" s="14" t="s">
        <v>1513</v>
      </c>
      <c r="G108" s="14" t="s">
        <v>1514</v>
      </c>
      <c r="H108" s="14" t="s">
        <v>1515</v>
      </c>
      <c r="I108" s="15">
        <v>160</v>
      </c>
      <c r="J108" s="77">
        <v>1</v>
      </c>
      <c r="K108" s="92"/>
    </row>
    <row r="109" spans="1:25" ht="13" x14ac:dyDescent="0.15">
      <c r="A109" s="14" t="s">
        <v>1506</v>
      </c>
      <c r="B109" s="14" t="s">
        <v>1516</v>
      </c>
      <c r="C109" s="14"/>
      <c r="D109" s="16">
        <v>45684</v>
      </c>
      <c r="E109" s="16"/>
      <c r="F109" s="14" t="s">
        <v>1517</v>
      </c>
      <c r="G109" s="14"/>
      <c r="H109" s="14" t="s">
        <v>1518</v>
      </c>
      <c r="I109" s="15">
        <v>270.39999999999998</v>
      </c>
      <c r="J109" s="77">
        <v>1</v>
      </c>
      <c r="K109" s="92"/>
    </row>
    <row r="110" spans="1:25" ht="24" x14ac:dyDescent="0.15">
      <c r="A110" s="14" t="s">
        <v>1506</v>
      </c>
      <c r="B110" s="14" t="s">
        <v>1519</v>
      </c>
      <c r="C110" s="14" t="s">
        <v>1520</v>
      </c>
      <c r="D110" s="16">
        <v>45698</v>
      </c>
      <c r="E110" s="16"/>
      <c r="F110" s="14" t="s">
        <v>1521</v>
      </c>
      <c r="G110" s="14" t="s">
        <v>1522</v>
      </c>
      <c r="H110" s="14" t="s">
        <v>1523</v>
      </c>
      <c r="I110" s="15">
        <v>100</v>
      </c>
      <c r="J110" s="77">
        <v>1</v>
      </c>
      <c r="K110" s="92"/>
    </row>
    <row r="111" spans="1:25" ht="24" x14ac:dyDescent="0.15">
      <c r="A111" s="14" t="s">
        <v>1506</v>
      </c>
      <c r="B111" s="14" t="s">
        <v>1524</v>
      </c>
      <c r="C111" s="14" t="s">
        <v>1525</v>
      </c>
      <c r="D111" s="16">
        <v>45698</v>
      </c>
      <c r="E111" s="16"/>
      <c r="F111" s="14" t="s">
        <v>1526</v>
      </c>
      <c r="G111" s="14" t="s">
        <v>1522</v>
      </c>
      <c r="H111" s="14" t="s">
        <v>1523</v>
      </c>
      <c r="I111" s="15">
        <v>50</v>
      </c>
      <c r="J111" s="77">
        <v>1</v>
      </c>
      <c r="K111" s="92"/>
    </row>
    <row r="112" spans="1:25" ht="13" x14ac:dyDescent="0.15">
      <c r="A112" s="14" t="s">
        <v>1506</v>
      </c>
      <c r="B112" s="14" t="s">
        <v>1527</v>
      </c>
      <c r="C112" s="14" t="s">
        <v>1528</v>
      </c>
      <c r="D112" s="16">
        <v>45675</v>
      </c>
      <c r="E112" s="16">
        <v>45703</v>
      </c>
      <c r="F112" s="14" t="s">
        <v>1529</v>
      </c>
      <c r="G112" s="14" t="s">
        <v>1530</v>
      </c>
      <c r="H112" s="14" t="s">
        <v>1531</v>
      </c>
      <c r="I112" s="15">
        <v>84.4</v>
      </c>
      <c r="J112" s="77">
        <v>1</v>
      </c>
      <c r="K112" s="92"/>
    </row>
    <row r="113" spans="1:11" ht="13" x14ac:dyDescent="0.15">
      <c r="A113" s="14" t="s">
        <v>1506</v>
      </c>
      <c r="B113" s="14" t="s">
        <v>1532</v>
      </c>
      <c r="C113" s="14" t="s">
        <v>1533</v>
      </c>
      <c r="D113" s="16">
        <v>45709</v>
      </c>
      <c r="E113" s="16"/>
      <c r="F113" s="14" t="s">
        <v>1534</v>
      </c>
      <c r="G113" s="14" t="s">
        <v>1535</v>
      </c>
      <c r="H113" s="14" t="s">
        <v>1536</v>
      </c>
      <c r="I113" s="15">
        <v>50</v>
      </c>
      <c r="J113" s="77">
        <v>1</v>
      </c>
      <c r="K113" s="92"/>
    </row>
    <row r="114" spans="1:11" ht="24" x14ac:dyDescent="0.15">
      <c r="A114" s="14" t="s">
        <v>1506</v>
      </c>
      <c r="B114" s="14" t="s">
        <v>1537</v>
      </c>
      <c r="C114" s="14" t="s">
        <v>1520</v>
      </c>
      <c r="D114" s="16">
        <v>45719</v>
      </c>
      <c r="E114" s="16"/>
      <c r="F114" s="14" t="s">
        <v>1538</v>
      </c>
      <c r="G114" s="14" t="s">
        <v>1539</v>
      </c>
      <c r="H114" s="14" t="s">
        <v>1540</v>
      </c>
      <c r="I114" s="15">
        <v>216.66</v>
      </c>
      <c r="J114" s="77">
        <v>1</v>
      </c>
      <c r="K114" s="92"/>
    </row>
    <row r="115" spans="1:11" ht="24" x14ac:dyDescent="0.15">
      <c r="A115" s="14" t="s">
        <v>1506</v>
      </c>
      <c r="B115" s="14" t="s">
        <v>1541</v>
      </c>
      <c r="C115" s="14" t="s">
        <v>1542</v>
      </c>
      <c r="D115" s="16">
        <v>45719</v>
      </c>
      <c r="E115" s="16"/>
      <c r="F115" s="14" t="s">
        <v>1543</v>
      </c>
      <c r="G115" s="14" t="s">
        <v>1544</v>
      </c>
      <c r="H115" s="14" t="s">
        <v>1545</v>
      </c>
      <c r="I115" s="15">
        <v>866.62</v>
      </c>
      <c r="J115" s="77">
        <v>1</v>
      </c>
      <c r="K115" s="92"/>
    </row>
    <row r="116" spans="1:11" ht="24" x14ac:dyDescent="0.15">
      <c r="A116" s="14" t="s">
        <v>1506</v>
      </c>
      <c r="B116" s="14" t="s">
        <v>1546</v>
      </c>
      <c r="C116" s="14" t="s">
        <v>1520</v>
      </c>
      <c r="D116" s="16">
        <v>45719</v>
      </c>
      <c r="E116" s="16"/>
      <c r="F116" s="14" t="s">
        <v>1547</v>
      </c>
      <c r="G116" s="14" t="s">
        <v>1548</v>
      </c>
      <c r="H116" s="14" t="s">
        <v>1549</v>
      </c>
      <c r="I116" s="15">
        <v>563.29999999999995</v>
      </c>
      <c r="J116" s="77">
        <v>1</v>
      </c>
      <c r="K116" s="92"/>
    </row>
    <row r="117" spans="1:11" ht="24" x14ac:dyDescent="0.15">
      <c r="A117" s="14" t="s">
        <v>1506</v>
      </c>
      <c r="B117" s="14" t="s">
        <v>1550</v>
      </c>
      <c r="C117" s="14" t="s">
        <v>1551</v>
      </c>
      <c r="D117" s="16">
        <v>45721</v>
      </c>
      <c r="E117" s="16"/>
      <c r="F117" s="14" t="s">
        <v>1552</v>
      </c>
      <c r="G117" s="14" t="s">
        <v>1553</v>
      </c>
      <c r="H117" s="14" t="s">
        <v>1554</v>
      </c>
      <c r="I117" s="15">
        <v>563.29999999999995</v>
      </c>
      <c r="J117" s="77">
        <v>1</v>
      </c>
      <c r="K117" s="92"/>
    </row>
    <row r="118" spans="1:11" ht="13" x14ac:dyDescent="0.15">
      <c r="A118" s="14" t="s">
        <v>1506</v>
      </c>
      <c r="B118" s="14" t="s">
        <v>1555</v>
      </c>
      <c r="C118" s="14" t="s">
        <v>1551</v>
      </c>
      <c r="D118" s="16">
        <v>45723</v>
      </c>
      <c r="E118" s="16"/>
      <c r="F118" s="14" t="s">
        <v>1556</v>
      </c>
      <c r="G118" s="14" t="s">
        <v>1557</v>
      </c>
      <c r="H118" s="14" t="s">
        <v>1558</v>
      </c>
      <c r="I118" s="15">
        <v>823.29</v>
      </c>
      <c r="J118" s="77">
        <v>1</v>
      </c>
      <c r="K118" s="92"/>
    </row>
    <row r="119" spans="1:11" ht="72" x14ac:dyDescent="0.15">
      <c r="A119" s="14" t="s">
        <v>1506</v>
      </c>
      <c r="B119" s="14" t="s">
        <v>1559</v>
      </c>
      <c r="C119" s="14" t="s">
        <v>1560</v>
      </c>
      <c r="D119" s="16">
        <v>45730</v>
      </c>
      <c r="E119" s="16"/>
      <c r="F119" s="14" t="s">
        <v>1561</v>
      </c>
      <c r="G119" s="14" t="s">
        <v>1562</v>
      </c>
      <c r="H119" s="14" t="s">
        <v>1563</v>
      </c>
      <c r="I119" s="15">
        <v>390.54</v>
      </c>
      <c r="J119" s="77">
        <v>1</v>
      </c>
      <c r="K119" s="92"/>
    </row>
    <row r="120" spans="1:11" ht="13" x14ac:dyDescent="0.15">
      <c r="A120" s="14" t="s">
        <v>1506</v>
      </c>
      <c r="B120" s="14" t="s">
        <v>1564</v>
      </c>
      <c r="C120" s="14" t="s">
        <v>1565</v>
      </c>
      <c r="D120" s="16">
        <v>45736</v>
      </c>
      <c r="E120" s="16"/>
      <c r="F120" s="14" t="s">
        <v>1566</v>
      </c>
      <c r="G120" s="14" t="s">
        <v>1567</v>
      </c>
      <c r="H120" s="14" t="s">
        <v>1568</v>
      </c>
      <c r="I120" s="15">
        <v>736.63</v>
      </c>
      <c r="J120" s="77">
        <v>1</v>
      </c>
      <c r="K120" s="92"/>
    </row>
    <row r="121" spans="1:11" ht="13" x14ac:dyDescent="0.15">
      <c r="A121" s="14" t="s">
        <v>1506</v>
      </c>
      <c r="B121" s="14" t="s">
        <v>1569</v>
      </c>
      <c r="C121" s="14" t="s">
        <v>1570</v>
      </c>
      <c r="D121" s="16">
        <v>45737</v>
      </c>
      <c r="E121" s="16"/>
      <c r="F121" s="14" t="s">
        <v>1571</v>
      </c>
      <c r="G121" s="14" t="s">
        <v>1572</v>
      </c>
      <c r="H121" s="14" t="s">
        <v>1573</v>
      </c>
      <c r="I121" s="15">
        <v>43.33</v>
      </c>
      <c r="J121" s="77">
        <v>1</v>
      </c>
      <c r="K121" s="92"/>
    </row>
    <row r="122" spans="1:11" ht="24" x14ac:dyDescent="0.15">
      <c r="A122" s="14" t="s">
        <v>1506</v>
      </c>
      <c r="B122" s="14" t="s">
        <v>1574</v>
      </c>
      <c r="C122" s="14" t="s">
        <v>1575</v>
      </c>
      <c r="D122" s="16">
        <v>45741</v>
      </c>
      <c r="E122" s="16"/>
      <c r="F122" s="14" t="s">
        <v>1576</v>
      </c>
      <c r="G122" s="14" t="s">
        <v>1522</v>
      </c>
      <c r="H122" s="14" t="s">
        <v>1523</v>
      </c>
      <c r="I122" s="15">
        <v>784.66</v>
      </c>
      <c r="J122" s="77">
        <v>1</v>
      </c>
      <c r="K122" s="92"/>
    </row>
    <row r="123" spans="1:11" ht="24" x14ac:dyDescent="0.15">
      <c r="A123" s="14" t="s">
        <v>1506</v>
      </c>
      <c r="B123" s="14" t="s">
        <v>1577</v>
      </c>
      <c r="C123" s="14" t="s">
        <v>1578</v>
      </c>
      <c r="D123" s="16">
        <v>45749</v>
      </c>
      <c r="E123" s="16"/>
      <c r="F123" s="14" t="s">
        <v>1579</v>
      </c>
      <c r="G123" s="14" t="s">
        <v>1580</v>
      </c>
      <c r="H123" s="14" t="s">
        <v>1581</v>
      </c>
      <c r="I123" s="15">
        <v>491.31</v>
      </c>
      <c r="J123" s="77">
        <v>1</v>
      </c>
      <c r="K123" s="92"/>
    </row>
    <row r="124" spans="1:11" ht="24" x14ac:dyDescent="0.15">
      <c r="A124" s="14" t="s">
        <v>1506</v>
      </c>
      <c r="B124" s="14" t="s">
        <v>1582</v>
      </c>
      <c r="C124" s="14" t="s">
        <v>1583</v>
      </c>
      <c r="D124" s="16">
        <v>45749</v>
      </c>
      <c r="E124" s="16"/>
      <c r="F124" s="14" t="s">
        <v>1584</v>
      </c>
      <c r="G124" s="14" t="s">
        <v>1580</v>
      </c>
      <c r="H124" s="14" t="s">
        <v>1581</v>
      </c>
      <c r="I124" s="15">
        <v>150</v>
      </c>
      <c r="J124" s="77">
        <v>1</v>
      </c>
      <c r="K124" s="92"/>
    </row>
    <row r="125" spans="1:11" ht="24" x14ac:dyDescent="0.15">
      <c r="A125" s="14" t="s">
        <v>1506</v>
      </c>
      <c r="B125" s="14" t="s">
        <v>1585</v>
      </c>
      <c r="C125" s="14" t="s">
        <v>1586</v>
      </c>
      <c r="D125" s="16">
        <v>45771</v>
      </c>
      <c r="E125" s="16">
        <v>45754</v>
      </c>
      <c r="F125" s="14" t="s">
        <v>1587</v>
      </c>
      <c r="G125" s="14" t="s">
        <v>1522</v>
      </c>
      <c r="H125" s="14" t="s">
        <v>1523</v>
      </c>
      <c r="I125" s="15">
        <v>365</v>
      </c>
      <c r="J125" s="77">
        <v>1</v>
      </c>
      <c r="K125" s="92"/>
    </row>
    <row r="126" spans="1:11" ht="24" x14ac:dyDescent="0.15">
      <c r="A126" s="14" t="s">
        <v>1506</v>
      </c>
      <c r="B126" s="14" t="s">
        <v>1588</v>
      </c>
      <c r="C126" s="14" t="s">
        <v>1589</v>
      </c>
      <c r="D126" s="16">
        <v>45679</v>
      </c>
      <c r="E126" s="16">
        <v>45770</v>
      </c>
      <c r="F126" s="14" t="s">
        <v>1590</v>
      </c>
      <c r="G126" s="14" t="s">
        <v>1591</v>
      </c>
      <c r="H126" s="14" t="s">
        <v>1592</v>
      </c>
      <c r="I126" s="15">
        <v>6.54</v>
      </c>
      <c r="J126" s="77">
        <v>1</v>
      </c>
      <c r="K126" s="92"/>
    </row>
    <row r="127" spans="1:11" ht="72" x14ac:dyDescent="0.15">
      <c r="A127" s="14" t="s">
        <v>1506</v>
      </c>
      <c r="B127" s="14" t="s">
        <v>1593</v>
      </c>
      <c r="C127" s="14" t="s">
        <v>1593</v>
      </c>
      <c r="D127" s="16">
        <v>45755</v>
      </c>
      <c r="E127" s="16">
        <v>45778</v>
      </c>
      <c r="F127" s="14" t="s">
        <v>1594</v>
      </c>
      <c r="G127" s="14"/>
      <c r="H127" s="14" t="s">
        <v>1595</v>
      </c>
      <c r="I127" s="15">
        <v>108.61000000000001</v>
      </c>
      <c r="J127" s="77">
        <v>1</v>
      </c>
      <c r="K127" s="316"/>
    </row>
    <row r="128" spans="1:11" ht="72" x14ac:dyDescent="0.15">
      <c r="A128" s="14" t="s">
        <v>1506</v>
      </c>
      <c r="B128" s="14" t="s">
        <v>1593</v>
      </c>
      <c r="C128" s="14" t="s">
        <v>1593</v>
      </c>
      <c r="D128" s="16">
        <v>45755</v>
      </c>
      <c r="E128" s="16">
        <v>45778</v>
      </c>
      <c r="F128" s="14" t="s">
        <v>1596</v>
      </c>
      <c r="G128" s="14"/>
      <c r="H128" s="14" t="s">
        <v>1597</v>
      </c>
      <c r="I128" s="15">
        <v>102</v>
      </c>
      <c r="J128" s="77">
        <v>1</v>
      </c>
      <c r="K128" s="90"/>
    </row>
    <row r="129" spans="1:11" ht="72" x14ac:dyDescent="0.15">
      <c r="A129" s="14" t="s">
        <v>1506</v>
      </c>
      <c r="B129" s="14" t="s">
        <v>1598</v>
      </c>
      <c r="C129" s="14" t="s">
        <v>1598</v>
      </c>
      <c r="D129" s="16">
        <v>45771</v>
      </c>
      <c r="E129" s="16">
        <v>45779</v>
      </c>
      <c r="F129" s="14" t="s">
        <v>1599</v>
      </c>
      <c r="G129" s="14"/>
      <c r="H129" s="14" t="s">
        <v>1595</v>
      </c>
      <c r="I129" s="15">
        <v>34.86</v>
      </c>
      <c r="J129" s="77">
        <v>1</v>
      </c>
      <c r="K129" s="90"/>
    </row>
    <row r="130" spans="1:11" ht="13" x14ac:dyDescent="0.15">
      <c r="A130" s="14" t="s">
        <v>1506</v>
      </c>
      <c r="B130" s="14" t="s">
        <v>1600</v>
      </c>
      <c r="C130" s="14" t="s">
        <v>1601</v>
      </c>
      <c r="D130" s="16">
        <v>45805</v>
      </c>
      <c r="E130" s="16"/>
      <c r="F130" s="14" t="s">
        <v>1602</v>
      </c>
      <c r="G130" s="14" t="s">
        <v>1603</v>
      </c>
      <c r="H130" s="14" t="s">
        <v>1604</v>
      </c>
      <c r="I130" s="15">
        <v>113.05</v>
      </c>
      <c r="J130" s="77">
        <v>1</v>
      </c>
      <c r="K130" s="92"/>
    </row>
    <row r="131" spans="1:11" ht="13" x14ac:dyDescent="0.15">
      <c r="A131" s="14" t="s">
        <v>1506</v>
      </c>
      <c r="B131" s="14" t="s">
        <v>1507</v>
      </c>
      <c r="C131" s="14" t="s">
        <v>1508</v>
      </c>
      <c r="D131" s="16">
        <v>45681</v>
      </c>
      <c r="E131" s="16"/>
      <c r="F131" s="14" t="s">
        <v>1605</v>
      </c>
      <c r="G131" s="14"/>
      <c r="H131" s="14" t="s">
        <v>1510</v>
      </c>
      <c r="I131" s="15">
        <v>120</v>
      </c>
      <c r="J131" s="77">
        <v>2</v>
      </c>
      <c r="K131" s="92"/>
    </row>
    <row r="132" spans="1:11" ht="24" x14ac:dyDescent="0.15">
      <c r="A132" s="14" t="s">
        <v>1506</v>
      </c>
      <c r="B132" s="14"/>
      <c r="C132" s="14"/>
      <c r="D132" s="16">
        <v>45691</v>
      </c>
      <c r="E132" s="16">
        <v>45692</v>
      </c>
      <c r="F132" s="14" t="s">
        <v>1606</v>
      </c>
      <c r="G132" s="14"/>
      <c r="H132" s="14" t="s">
        <v>1607</v>
      </c>
      <c r="I132" s="15">
        <v>240</v>
      </c>
      <c r="J132" s="77">
        <v>2</v>
      </c>
      <c r="K132" s="92"/>
    </row>
    <row r="133" spans="1:11" ht="24" x14ac:dyDescent="0.15">
      <c r="A133" s="14" t="s">
        <v>1506</v>
      </c>
      <c r="B133" s="14" t="s">
        <v>1524</v>
      </c>
      <c r="C133" s="14" t="s">
        <v>1525</v>
      </c>
      <c r="D133" s="16">
        <v>45698</v>
      </c>
      <c r="E133" s="16"/>
      <c r="F133" s="14" t="s">
        <v>1608</v>
      </c>
      <c r="G133" s="14" t="s">
        <v>1522</v>
      </c>
      <c r="H133" s="14" t="s">
        <v>1523</v>
      </c>
      <c r="I133" s="15">
        <v>50</v>
      </c>
      <c r="J133" s="77">
        <v>2</v>
      </c>
      <c r="K133" s="92"/>
    </row>
    <row r="134" spans="1:11" ht="13" x14ac:dyDescent="0.15">
      <c r="A134" s="14" t="s">
        <v>1506</v>
      </c>
      <c r="B134" s="14" t="s">
        <v>1609</v>
      </c>
      <c r="C134" s="14" t="s">
        <v>1609</v>
      </c>
      <c r="D134" s="16">
        <v>45701</v>
      </c>
      <c r="E134" s="16"/>
      <c r="F134" s="14" t="s">
        <v>1610</v>
      </c>
      <c r="G134" s="14"/>
      <c r="H134" s="14" t="s">
        <v>1611</v>
      </c>
      <c r="I134" s="15">
        <v>75</v>
      </c>
      <c r="J134" s="77">
        <v>2</v>
      </c>
      <c r="K134" s="92"/>
    </row>
    <row r="135" spans="1:11" ht="13" x14ac:dyDescent="0.15">
      <c r="A135" s="14" t="s">
        <v>1506</v>
      </c>
      <c r="B135" s="14" t="s">
        <v>1527</v>
      </c>
      <c r="C135" s="14" t="s">
        <v>1528</v>
      </c>
      <c r="D135" s="16">
        <v>45675</v>
      </c>
      <c r="E135" s="16">
        <v>45703</v>
      </c>
      <c r="F135" s="14" t="s">
        <v>1529</v>
      </c>
      <c r="G135" s="14" t="s">
        <v>1530</v>
      </c>
      <c r="H135" s="14" t="s">
        <v>1531</v>
      </c>
      <c r="I135" s="15">
        <v>140.66</v>
      </c>
      <c r="J135" s="77">
        <v>2</v>
      </c>
      <c r="K135" s="92"/>
    </row>
    <row r="136" spans="1:11" ht="13" x14ac:dyDescent="0.15">
      <c r="A136" s="14" t="s">
        <v>1506</v>
      </c>
      <c r="B136" s="14" t="s">
        <v>1612</v>
      </c>
      <c r="C136" s="14" t="s">
        <v>1612</v>
      </c>
      <c r="D136" s="16">
        <v>45707</v>
      </c>
      <c r="E136" s="16"/>
      <c r="F136" s="14" t="s">
        <v>1613</v>
      </c>
      <c r="G136" s="14"/>
      <c r="H136" s="14" t="s">
        <v>1611</v>
      </c>
      <c r="I136" s="15">
        <v>31.12</v>
      </c>
      <c r="J136" s="77">
        <v>2</v>
      </c>
      <c r="K136" s="314"/>
    </row>
    <row r="137" spans="1:11" ht="13" x14ac:dyDescent="0.15">
      <c r="A137" s="14" t="s">
        <v>1506</v>
      </c>
      <c r="B137" s="14" t="s">
        <v>1532</v>
      </c>
      <c r="C137" s="14" t="s">
        <v>1533</v>
      </c>
      <c r="D137" s="16">
        <v>45709</v>
      </c>
      <c r="E137" s="16"/>
      <c r="F137" s="14" t="s">
        <v>1614</v>
      </c>
      <c r="G137" s="14" t="s">
        <v>1535</v>
      </c>
      <c r="H137" s="14" t="s">
        <v>1536</v>
      </c>
      <c r="I137" s="15">
        <v>100</v>
      </c>
      <c r="J137" s="77">
        <v>2</v>
      </c>
      <c r="K137" s="92"/>
    </row>
    <row r="138" spans="1:11" ht="72" x14ac:dyDescent="0.15">
      <c r="A138" s="14" t="s">
        <v>1506</v>
      </c>
      <c r="B138" s="14" t="s">
        <v>1615</v>
      </c>
      <c r="C138" s="14" t="s">
        <v>1616</v>
      </c>
      <c r="D138" s="16">
        <v>45715</v>
      </c>
      <c r="E138" s="16"/>
      <c r="F138" s="14" t="s">
        <v>1617</v>
      </c>
      <c r="G138" s="14" t="s">
        <v>1562</v>
      </c>
      <c r="H138" s="14" t="s">
        <v>1563</v>
      </c>
      <c r="I138" s="15">
        <v>300</v>
      </c>
      <c r="J138" s="77">
        <v>2</v>
      </c>
      <c r="K138" s="92"/>
    </row>
    <row r="139" spans="1:11" ht="13" x14ac:dyDescent="0.15">
      <c r="A139" s="14" t="s">
        <v>1506</v>
      </c>
      <c r="B139" s="14" t="s">
        <v>1618</v>
      </c>
      <c r="C139" s="14" t="s">
        <v>1619</v>
      </c>
      <c r="D139" s="16">
        <v>45730</v>
      </c>
      <c r="E139" s="16"/>
      <c r="F139" s="14" t="s">
        <v>1620</v>
      </c>
      <c r="G139" s="14" t="s">
        <v>1621</v>
      </c>
      <c r="H139" s="14" t="s">
        <v>1622</v>
      </c>
      <c r="I139" s="15">
        <v>360</v>
      </c>
      <c r="J139" s="77">
        <v>2</v>
      </c>
      <c r="K139" s="92"/>
    </row>
    <row r="140" spans="1:11" ht="36" x14ac:dyDescent="0.15">
      <c r="A140" s="14" t="s">
        <v>1506</v>
      </c>
      <c r="B140" s="14" t="s">
        <v>1623</v>
      </c>
      <c r="C140" s="14" t="s">
        <v>1624</v>
      </c>
      <c r="D140" s="16">
        <v>45741</v>
      </c>
      <c r="E140" s="16"/>
      <c r="F140" s="14" t="s">
        <v>1625</v>
      </c>
      <c r="G140" s="14" t="s">
        <v>1522</v>
      </c>
      <c r="H140" s="14" t="s">
        <v>1523</v>
      </c>
      <c r="I140" s="15">
        <v>388.68</v>
      </c>
      <c r="J140" s="77">
        <v>2</v>
      </c>
      <c r="K140" s="92"/>
    </row>
    <row r="141" spans="1:11" ht="13" x14ac:dyDescent="0.15">
      <c r="A141" s="14" t="s">
        <v>1506</v>
      </c>
      <c r="B141" s="14" t="s">
        <v>1626</v>
      </c>
      <c r="C141" s="14" t="s">
        <v>1627</v>
      </c>
      <c r="D141" s="16">
        <v>45748</v>
      </c>
      <c r="E141" s="16"/>
      <c r="F141" s="14" t="s">
        <v>1628</v>
      </c>
      <c r="G141" s="14" t="s">
        <v>1567</v>
      </c>
      <c r="H141" s="14" t="s">
        <v>1568</v>
      </c>
      <c r="I141" s="15">
        <v>344.9</v>
      </c>
      <c r="J141" s="77">
        <v>2</v>
      </c>
      <c r="K141" s="92"/>
    </row>
    <row r="142" spans="1:11" ht="13" x14ac:dyDescent="0.15">
      <c r="A142" s="14" t="s">
        <v>1506</v>
      </c>
      <c r="B142" s="14" t="s">
        <v>1629</v>
      </c>
      <c r="C142" s="14" t="s">
        <v>1630</v>
      </c>
      <c r="D142" s="16">
        <v>45748</v>
      </c>
      <c r="E142" s="16"/>
      <c r="F142" s="14" t="s">
        <v>1631</v>
      </c>
      <c r="G142" s="14" t="s">
        <v>1567</v>
      </c>
      <c r="H142" s="14" t="s">
        <v>1568</v>
      </c>
      <c r="I142" s="15">
        <v>294.89999999999998</v>
      </c>
      <c r="J142" s="77">
        <v>2</v>
      </c>
      <c r="K142" s="92"/>
    </row>
    <row r="143" spans="1:11" ht="13" x14ac:dyDescent="0.15">
      <c r="A143" s="14" t="s">
        <v>1506</v>
      </c>
      <c r="B143" s="14" t="s">
        <v>1632</v>
      </c>
      <c r="C143" s="14" t="s">
        <v>1633</v>
      </c>
      <c r="D143" s="16">
        <v>45748</v>
      </c>
      <c r="E143" s="16"/>
      <c r="F143" s="14" t="s">
        <v>1634</v>
      </c>
      <c r="G143" s="14" t="s">
        <v>1567</v>
      </c>
      <c r="H143" s="14" t="s">
        <v>1568</v>
      </c>
      <c r="I143" s="15">
        <v>294.89999999999998</v>
      </c>
      <c r="J143" s="77">
        <v>2</v>
      </c>
      <c r="K143" s="92"/>
    </row>
    <row r="144" spans="1:11" ht="24" x14ac:dyDescent="0.15">
      <c r="A144" s="14" t="s">
        <v>1506</v>
      </c>
      <c r="B144" s="14" t="s">
        <v>1635</v>
      </c>
      <c r="C144" s="14" t="s">
        <v>1520</v>
      </c>
      <c r="D144" s="16">
        <v>45749</v>
      </c>
      <c r="E144" s="16"/>
      <c r="F144" s="14" t="s">
        <v>1636</v>
      </c>
      <c r="G144" s="14" t="s">
        <v>1580</v>
      </c>
      <c r="H144" s="14" t="s">
        <v>1581</v>
      </c>
      <c r="I144" s="15">
        <v>436.06</v>
      </c>
      <c r="J144" s="77">
        <v>2</v>
      </c>
      <c r="K144" s="92"/>
    </row>
    <row r="145" spans="1:11" ht="24" x14ac:dyDescent="0.15">
      <c r="A145" s="14" t="s">
        <v>1506</v>
      </c>
      <c r="B145" s="14" t="s">
        <v>1637</v>
      </c>
      <c r="C145" s="14" t="s">
        <v>1638</v>
      </c>
      <c r="D145" s="16">
        <v>45771</v>
      </c>
      <c r="E145" s="16">
        <v>45754</v>
      </c>
      <c r="F145" s="14" t="s">
        <v>1639</v>
      </c>
      <c r="G145" s="14" t="s">
        <v>1522</v>
      </c>
      <c r="H145" s="14" t="s">
        <v>1523</v>
      </c>
      <c r="I145" s="15">
        <v>558</v>
      </c>
      <c r="J145" s="77">
        <v>2</v>
      </c>
      <c r="K145" s="92"/>
    </row>
    <row r="146" spans="1:11" ht="24" x14ac:dyDescent="0.15">
      <c r="A146" s="14" t="s">
        <v>1506</v>
      </c>
      <c r="B146" s="14" t="s">
        <v>1640</v>
      </c>
      <c r="C146" s="14" t="s">
        <v>1641</v>
      </c>
      <c r="D146" s="16">
        <v>45769</v>
      </c>
      <c r="E146" s="16"/>
      <c r="F146" s="14" t="s">
        <v>1642</v>
      </c>
      <c r="G146" s="14" t="s">
        <v>1621</v>
      </c>
      <c r="H146" s="14" t="s">
        <v>1622</v>
      </c>
      <c r="I146" s="15">
        <v>1505.08</v>
      </c>
      <c r="J146" s="77">
        <v>2</v>
      </c>
      <c r="K146" s="92"/>
    </row>
    <row r="147" spans="1:11" ht="24" x14ac:dyDescent="0.15">
      <c r="A147" s="14" t="s">
        <v>1506</v>
      </c>
      <c r="B147" s="14" t="s">
        <v>1588</v>
      </c>
      <c r="C147" s="14" t="s">
        <v>1589</v>
      </c>
      <c r="D147" s="16">
        <v>45679</v>
      </c>
      <c r="E147" s="16">
        <v>45770</v>
      </c>
      <c r="F147" s="14" t="s">
        <v>1590</v>
      </c>
      <c r="G147" s="14" t="s">
        <v>1591</v>
      </c>
      <c r="H147" s="14" t="s">
        <v>1592</v>
      </c>
      <c r="I147" s="15">
        <v>200.01</v>
      </c>
      <c r="J147" s="77">
        <v>2</v>
      </c>
      <c r="K147" s="92"/>
    </row>
    <row r="148" spans="1:11" ht="24" x14ac:dyDescent="0.15">
      <c r="A148" s="14" t="s">
        <v>1506</v>
      </c>
      <c r="B148" s="14" t="s">
        <v>1643</v>
      </c>
      <c r="C148" s="14" t="s">
        <v>1644</v>
      </c>
      <c r="D148" s="16">
        <v>45776</v>
      </c>
      <c r="E148" s="16"/>
      <c r="F148" s="14" t="s">
        <v>1645</v>
      </c>
      <c r="G148" s="14" t="s">
        <v>1562</v>
      </c>
      <c r="H148" s="14" t="s">
        <v>1563</v>
      </c>
      <c r="I148" s="15">
        <v>123.03</v>
      </c>
      <c r="J148" s="77">
        <v>2</v>
      </c>
      <c r="K148" s="92"/>
    </row>
    <row r="149" spans="1:11" ht="72" x14ac:dyDescent="0.15">
      <c r="A149" s="14" t="s">
        <v>1506</v>
      </c>
      <c r="B149" s="14" t="s">
        <v>1593</v>
      </c>
      <c r="C149" s="14" t="s">
        <v>1593</v>
      </c>
      <c r="D149" s="16">
        <v>45755</v>
      </c>
      <c r="E149" s="16">
        <v>45778</v>
      </c>
      <c r="F149" s="14" t="s">
        <v>1594</v>
      </c>
      <c r="G149" s="14"/>
      <c r="H149" s="14" t="s">
        <v>1595</v>
      </c>
      <c r="I149" s="15">
        <v>336.66</v>
      </c>
      <c r="J149" s="77">
        <v>2</v>
      </c>
      <c r="K149" s="314"/>
    </row>
    <row r="150" spans="1:11" ht="72" x14ac:dyDescent="0.15">
      <c r="A150" s="14" t="s">
        <v>1506</v>
      </c>
      <c r="B150" s="14" t="s">
        <v>1598</v>
      </c>
      <c r="C150" s="14" t="s">
        <v>1598</v>
      </c>
      <c r="D150" s="16">
        <v>45755</v>
      </c>
      <c r="E150" s="16">
        <v>45779</v>
      </c>
      <c r="F150" s="14" t="s">
        <v>1599</v>
      </c>
      <c r="G150" s="14"/>
      <c r="H150" s="14" t="s">
        <v>1595</v>
      </c>
      <c r="I150" s="15">
        <v>119.2</v>
      </c>
      <c r="J150" s="77">
        <v>2</v>
      </c>
      <c r="K150" s="92"/>
    </row>
    <row r="151" spans="1:11" ht="13" x14ac:dyDescent="0.15">
      <c r="A151" s="14" t="s">
        <v>1506</v>
      </c>
      <c r="B151" s="14" t="s">
        <v>1532</v>
      </c>
      <c r="C151" s="14" t="s">
        <v>1533</v>
      </c>
      <c r="D151" s="16">
        <v>45709</v>
      </c>
      <c r="E151" s="16"/>
      <c r="F151" s="14" t="s">
        <v>1534</v>
      </c>
      <c r="G151" s="14" t="s">
        <v>1535</v>
      </c>
      <c r="H151" s="14" t="s">
        <v>1536</v>
      </c>
      <c r="I151" s="15">
        <v>120</v>
      </c>
      <c r="J151" s="77">
        <v>3</v>
      </c>
      <c r="K151" s="92"/>
    </row>
    <row r="152" spans="1:11" ht="13" x14ac:dyDescent="0.15">
      <c r="A152" s="14" t="s">
        <v>1506</v>
      </c>
      <c r="B152" s="14"/>
      <c r="C152" s="14"/>
      <c r="D152" s="16">
        <v>45714</v>
      </c>
      <c r="E152" s="16"/>
      <c r="F152" s="14" t="s">
        <v>1646</v>
      </c>
      <c r="G152" s="14"/>
      <c r="H152" s="14" t="s">
        <v>1647</v>
      </c>
      <c r="I152" s="15">
        <v>450</v>
      </c>
      <c r="J152" s="77">
        <v>3</v>
      </c>
      <c r="K152" s="92"/>
    </row>
    <row r="153" spans="1:11" ht="72" x14ac:dyDescent="0.15">
      <c r="A153" s="14" t="s">
        <v>1506</v>
      </c>
      <c r="B153" s="14" t="s">
        <v>1615</v>
      </c>
      <c r="C153" s="14" t="s">
        <v>1616</v>
      </c>
      <c r="D153" s="16">
        <v>45715</v>
      </c>
      <c r="E153" s="16"/>
      <c r="F153" s="14" t="s">
        <v>1648</v>
      </c>
      <c r="G153" s="14" t="s">
        <v>1562</v>
      </c>
      <c r="H153" s="14" t="s">
        <v>1563</v>
      </c>
      <c r="I153" s="15">
        <v>1055.27</v>
      </c>
      <c r="J153" s="77">
        <v>3</v>
      </c>
      <c r="K153" s="92"/>
    </row>
    <row r="154" spans="1:11" ht="72" x14ac:dyDescent="0.15">
      <c r="A154" s="14" t="s">
        <v>1506</v>
      </c>
      <c r="B154" s="14" t="s">
        <v>1559</v>
      </c>
      <c r="C154" s="14" t="s">
        <v>1560</v>
      </c>
      <c r="D154" s="16">
        <v>45730</v>
      </c>
      <c r="E154" s="16"/>
      <c r="F154" s="14" t="s">
        <v>1561</v>
      </c>
      <c r="G154" s="14" t="s">
        <v>1562</v>
      </c>
      <c r="H154" s="14" t="s">
        <v>1563</v>
      </c>
      <c r="I154" s="15">
        <v>660</v>
      </c>
      <c r="J154" s="77">
        <v>3</v>
      </c>
      <c r="K154" s="92"/>
    </row>
    <row r="155" spans="1:11" ht="13" x14ac:dyDescent="0.15">
      <c r="A155" s="14" t="s">
        <v>1506</v>
      </c>
      <c r="B155" s="14" t="s">
        <v>1649</v>
      </c>
      <c r="C155" s="14" t="s">
        <v>1650</v>
      </c>
      <c r="D155" s="16">
        <v>45716</v>
      </c>
      <c r="E155" s="16"/>
      <c r="F155" s="14" t="s">
        <v>1651</v>
      </c>
      <c r="G155" s="14"/>
      <c r="H155" s="14" t="s">
        <v>1652</v>
      </c>
      <c r="I155" s="15">
        <v>150</v>
      </c>
      <c r="J155" s="77">
        <v>3</v>
      </c>
      <c r="K155" s="92"/>
    </row>
    <row r="156" spans="1:11" ht="13" x14ac:dyDescent="0.15">
      <c r="A156" s="14" t="s">
        <v>1506</v>
      </c>
      <c r="B156" s="14" t="s">
        <v>1653</v>
      </c>
      <c r="C156" s="14" t="s">
        <v>1654</v>
      </c>
      <c r="D156" s="16">
        <v>45746</v>
      </c>
      <c r="E156" s="16"/>
      <c r="F156" s="14" t="s">
        <v>1655</v>
      </c>
      <c r="G156" s="14"/>
      <c r="H156" s="14" t="s">
        <v>1656</v>
      </c>
      <c r="I156" s="15">
        <v>780</v>
      </c>
      <c r="J156" s="77">
        <v>3</v>
      </c>
      <c r="K156" s="92"/>
    </row>
    <row r="157" spans="1:11" ht="24" x14ac:dyDescent="0.15">
      <c r="A157" s="14" t="s">
        <v>1506</v>
      </c>
      <c r="B157" s="14" t="s">
        <v>1657</v>
      </c>
      <c r="C157" s="14" t="s">
        <v>1658</v>
      </c>
      <c r="D157" s="16">
        <v>45679</v>
      </c>
      <c r="E157" s="16">
        <v>45770</v>
      </c>
      <c r="F157" s="14" t="s">
        <v>1659</v>
      </c>
      <c r="G157" s="14" t="s">
        <v>1591</v>
      </c>
      <c r="H157" s="14" t="s">
        <v>1592</v>
      </c>
      <c r="I157" s="15">
        <v>420</v>
      </c>
      <c r="J157" s="77">
        <v>5</v>
      </c>
      <c r="K157" s="92"/>
    </row>
    <row r="158" spans="1:11" ht="24" x14ac:dyDescent="0.15">
      <c r="A158" s="14" t="s">
        <v>1506</v>
      </c>
      <c r="B158" s="14" t="s">
        <v>1643</v>
      </c>
      <c r="C158" s="14" t="s">
        <v>1660</v>
      </c>
      <c r="D158" s="16">
        <v>45775</v>
      </c>
      <c r="E158" s="16"/>
      <c r="F158" s="14" t="s">
        <v>1661</v>
      </c>
      <c r="G158" s="14" t="s">
        <v>1448</v>
      </c>
      <c r="H158" s="14" t="s">
        <v>1662</v>
      </c>
      <c r="I158" s="15">
        <v>100</v>
      </c>
      <c r="J158" s="77">
        <v>3</v>
      </c>
      <c r="K158" s="92"/>
    </row>
    <row r="159" spans="1:11" ht="24" x14ac:dyDescent="0.15">
      <c r="A159" s="14" t="s">
        <v>1506</v>
      </c>
      <c r="B159" s="14" t="s">
        <v>1643</v>
      </c>
      <c r="C159" s="14" t="s">
        <v>1644</v>
      </c>
      <c r="D159" s="16">
        <v>45776</v>
      </c>
      <c r="E159" s="16"/>
      <c r="F159" s="14" t="s">
        <v>1645</v>
      </c>
      <c r="G159" s="14" t="s">
        <v>1562</v>
      </c>
      <c r="H159" s="14" t="s">
        <v>1563</v>
      </c>
      <c r="I159" s="15">
        <v>375.72</v>
      </c>
      <c r="J159" s="77">
        <v>3</v>
      </c>
      <c r="K159" s="92"/>
    </row>
    <row r="160" spans="1:11" ht="72" x14ac:dyDescent="0.15">
      <c r="A160" s="14" t="s">
        <v>1506</v>
      </c>
      <c r="B160" s="14" t="s">
        <v>1593</v>
      </c>
      <c r="C160" s="14" t="s">
        <v>1593</v>
      </c>
      <c r="D160" s="16">
        <v>45755</v>
      </c>
      <c r="E160" s="16">
        <v>45778</v>
      </c>
      <c r="F160" s="14" t="s">
        <v>1594</v>
      </c>
      <c r="G160" s="14"/>
      <c r="H160" s="14" t="s">
        <v>1595</v>
      </c>
      <c r="I160" s="15">
        <v>397.34</v>
      </c>
      <c r="J160" s="77">
        <v>3</v>
      </c>
      <c r="K160" s="92"/>
    </row>
    <row r="161" spans="1:12" ht="72" x14ac:dyDescent="0.15">
      <c r="A161" s="14" t="s">
        <v>1506</v>
      </c>
      <c r="B161" s="14" t="s">
        <v>1598</v>
      </c>
      <c r="C161" s="14" t="s">
        <v>1598</v>
      </c>
      <c r="D161" s="16">
        <v>45771</v>
      </c>
      <c r="E161" s="16">
        <v>45779</v>
      </c>
      <c r="F161" s="14" t="s">
        <v>1599</v>
      </c>
      <c r="G161" s="14"/>
      <c r="H161" s="14" t="s">
        <v>1595</v>
      </c>
      <c r="I161" s="15">
        <v>722.52</v>
      </c>
      <c r="J161" s="77">
        <v>3</v>
      </c>
      <c r="K161" s="92"/>
    </row>
    <row r="162" spans="1:12" ht="72" x14ac:dyDescent="0.15">
      <c r="A162" s="14" t="s">
        <v>1506</v>
      </c>
      <c r="B162" s="14" t="s">
        <v>1663</v>
      </c>
      <c r="C162" s="14" t="s">
        <v>1664</v>
      </c>
      <c r="D162" s="16">
        <v>45721</v>
      </c>
      <c r="E162" s="16">
        <v>46147</v>
      </c>
      <c r="F162" s="14" t="s">
        <v>1665</v>
      </c>
      <c r="G162" s="14" t="s">
        <v>1666</v>
      </c>
      <c r="H162" s="14" t="s">
        <v>1667</v>
      </c>
      <c r="I162" s="15">
        <v>568.34</v>
      </c>
      <c r="J162" s="77">
        <v>3</v>
      </c>
      <c r="K162" s="92"/>
    </row>
    <row r="163" spans="1:12" ht="72" x14ac:dyDescent="0.15">
      <c r="A163" s="14" t="s">
        <v>1506</v>
      </c>
      <c r="B163" s="14" t="s">
        <v>1668</v>
      </c>
      <c r="C163" s="14" t="s">
        <v>1669</v>
      </c>
      <c r="D163" s="16">
        <v>45758</v>
      </c>
      <c r="E163" s="16">
        <v>46147</v>
      </c>
      <c r="F163" s="14" t="s">
        <v>1670</v>
      </c>
      <c r="G163" s="14"/>
      <c r="H163" s="14" t="s">
        <v>1671</v>
      </c>
      <c r="I163" s="15">
        <v>80</v>
      </c>
      <c r="J163" s="77">
        <v>3</v>
      </c>
      <c r="K163" s="92"/>
    </row>
    <row r="164" spans="1:12" ht="60" x14ac:dyDescent="0.15">
      <c r="A164" s="14" t="s">
        <v>1506</v>
      </c>
      <c r="B164" s="14" t="s">
        <v>1672</v>
      </c>
      <c r="C164" s="14" t="s">
        <v>1672</v>
      </c>
      <c r="D164" s="16">
        <v>45760</v>
      </c>
      <c r="E164" s="16">
        <v>45782</v>
      </c>
      <c r="F164" s="14" t="s">
        <v>1673</v>
      </c>
      <c r="G164" s="14"/>
      <c r="H164" s="14" t="s">
        <v>1674</v>
      </c>
      <c r="I164" s="15">
        <v>186.4</v>
      </c>
      <c r="J164" s="77">
        <v>3</v>
      </c>
      <c r="K164" s="92"/>
      <c r="L164" s="316"/>
    </row>
    <row r="165" spans="1:12" ht="13" x14ac:dyDescent="0.15">
      <c r="A165" s="14" t="s">
        <v>1506</v>
      </c>
      <c r="B165" s="14" t="s">
        <v>1600</v>
      </c>
      <c r="C165" s="14" t="s">
        <v>1601</v>
      </c>
      <c r="D165" s="16">
        <v>45805</v>
      </c>
      <c r="E165" s="16"/>
      <c r="F165" s="14" t="s">
        <v>1602</v>
      </c>
      <c r="G165" s="14" t="s">
        <v>1603</v>
      </c>
      <c r="H165" s="14" t="s">
        <v>1604</v>
      </c>
      <c r="I165" s="15">
        <v>113.05</v>
      </c>
      <c r="J165" s="77">
        <v>3</v>
      </c>
      <c r="K165" s="92"/>
    </row>
    <row r="166" spans="1:12" ht="13" x14ac:dyDescent="0.15">
      <c r="A166" s="14" t="s">
        <v>1506</v>
      </c>
      <c r="B166" s="14" t="s">
        <v>1779</v>
      </c>
      <c r="C166" s="14" t="s">
        <v>1780</v>
      </c>
      <c r="D166" s="16">
        <v>45726</v>
      </c>
      <c r="E166" s="16">
        <v>45868</v>
      </c>
      <c r="F166" s="14" t="s">
        <v>1781</v>
      </c>
      <c r="G166" s="14"/>
      <c r="H166" s="14" t="s">
        <v>1782</v>
      </c>
      <c r="I166" s="15">
        <v>152.09</v>
      </c>
      <c r="J166" s="77">
        <v>3</v>
      </c>
      <c r="K166" s="92"/>
    </row>
    <row r="167" spans="1:12" ht="60" x14ac:dyDescent="0.15">
      <c r="A167" s="14" t="s">
        <v>1506</v>
      </c>
      <c r="B167" s="14" t="s">
        <v>1783</v>
      </c>
      <c r="C167" s="14" t="s">
        <v>1783</v>
      </c>
      <c r="D167" s="16">
        <v>45788</v>
      </c>
      <c r="E167" s="16">
        <v>45868</v>
      </c>
      <c r="F167" s="14" t="s">
        <v>1784</v>
      </c>
      <c r="G167" s="14"/>
      <c r="H167" s="14" t="s">
        <v>1595</v>
      </c>
      <c r="I167" s="15">
        <v>148.80000000000001</v>
      </c>
      <c r="J167" s="77">
        <v>3</v>
      </c>
      <c r="K167" s="92"/>
    </row>
    <row r="168" spans="1:12" ht="13" x14ac:dyDescent="0.15">
      <c r="A168" s="14" t="s">
        <v>1506</v>
      </c>
      <c r="B168" s="14" t="s">
        <v>1677</v>
      </c>
      <c r="C168" s="14" t="s">
        <v>1520</v>
      </c>
      <c r="D168" s="16">
        <v>45691</v>
      </c>
      <c r="E168" s="16"/>
      <c r="F168" s="14" t="s">
        <v>1678</v>
      </c>
      <c r="G168" s="14" t="s">
        <v>1679</v>
      </c>
      <c r="H168" s="14" t="s">
        <v>1680</v>
      </c>
      <c r="I168" s="15">
        <v>200</v>
      </c>
      <c r="J168" s="77">
        <v>4</v>
      </c>
      <c r="K168" s="92"/>
    </row>
    <row r="169" spans="1:12" ht="13" x14ac:dyDescent="0.15">
      <c r="A169" s="14" t="s">
        <v>1506</v>
      </c>
      <c r="B169" s="14" t="s">
        <v>1681</v>
      </c>
      <c r="C169" s="14" t="s">
        <v>1682</v>
      </c>
      <c r="D169" s="16">
        <v>45692</v>
      </c>
      <c r="E169" s="16"/>
      <c r="F169" s="14" t="s">
        <v>1683</v>
      </c>
      <c r="G169" s="14" t="s">
        <v>1684</v>
      </c>
      <c r="H169" s="14" t="s">
        <v>1685</v>
      </c>
      <c r="I169" s="15">
        <v>400</v>
      </c>
      <c r="J169" s="77">
        <v>4</v>
      </c>
      <c r="K169" s="92"/>
    </row>
    <row r="170" spans="1:12" ht="13" x14ac:dyDescent="0.15">
      <c r="A170" s="14" t="s">
        <v>1506</v>
      </c>
      <c r="B170" s="14" t="s">
        <v>1686</v>
      </c>
      <c r="C170" s="14" t="s">
        <v>1687</v>
      </c>
      <c r="D170" s="16">
        <v>45708</v>
      </c>
      <c r="E170" s="16"/>
      <c r="F170" s="14" t="s">
        <v>1688</v>
      </c>
      <c r="G170" s="14" t="s">
        <v>1689</v>
      </c>
      <c r="H170" s="14" t="s">
        <v>1690</v>
      </c>
      <c r="I170" s="15">
        <v>730</v>
      </c>
      <c r="J170" s="77">
        <v>4</v>
      </c>
      <c r="K170" s="92"/>
    </row>
    <row r="171" spans="1:12" ht="13" x14ac:dyDescent="0.15">
      <c r="A171" s="14" t="s">
        <v>1506</v>
      </c>
      <c r="B171" s="14" t="s">
        <v>1691</v>
      </c>
      <c r="C171" s="14" t="s">
        <v>1551</v>
      </c>
      <c r="D171" s="16">
        <v>45715</v>
      </c>
      <c r="E171" s="16"/>
      <c r="F171" s="14" t="s">
        <v>1692</v>
      </c>
      <c r="G171" s="14" t="s">
        <v>1693</v>
      </c>
      <c r="H171" s="14" t="s">
        <v>1694</v>
      </c>
      <c r="I171" s="15">
        <v>200</v>
      </c>
      <c r="J171" s="77">
        <v>4</v>
      </c>
      <c r="K171" s="92"/>
    </row>
    <row r="172" spans="1:12" ht="13" x14ac:dyDescent="0.15">
      <c r="A172" s="14" t="s">
        <v>1506</v>
      </c>
      <c r="B172" s="14" t="s">
        <v>1695</v>
      </c>
      <c r="C172" s="14" t="s">
        <v>1616</v>
      </c>
      <c r="D172" s="16">
        <v>45719</v>
      </c>
      <c r="E172" s="16"/>
      <c r="F172" s="14" t="s">
        <v>1696</v>
      </c>
      <c r="G172" s="14" t="s">
        <v>1693</v>
      </c>
      <c r="H172" s="14" t="s">
        <v>1694</v>
      </c>
      <c r="I172" s="15">
        <v>200</v>
      </c>
      <c r="J172" s="77">
        <v>4</v>
      </c>
      <c r="K172" s="92"/>
    </row>
    <row r="173" spans="1:12" ht="13" x14ac:dyDescent="0.15">
      <c r="A173" s="14" t="s">
        <v>1506</v>
      </c>
      <c r="B173" s="14" t="s">
        <v>1697</v>
      </c>
      <c r="C173" s="14" t="s">
        <v>1616</v>
      </c>
      <c r="D173" s="16">
        <v>45719</v>
      </c>
      <c r="E173" s="16"/>
      <c r="F173" s="14" t="s">
        <v>1698</v>
      </c>
      <c r="G173" s="14" t="s">
        <v>1679</v>
      </c>
      <c r="H173" s="14" t="s">
        <v>1680</v>
      </c>
      <c r="I173" s="15">
        <v>200</v>
      </c>
      <c r="J173" s="77">
        <v>4</v>
      </c>
      <c r="K173" s="92"/>
    </row>
    <row r="174" spans="1:12" ht="13" x14ac:dyDescent="0.15">
      <c r="A174" s="14" t="s">
        <v>1506</v>
      </c>
      <c r="B174" s="14" t="s">
        <v>1699</v>
      </c>
      <c r="C174" s="14" t="s">
        <v>1700</v>
      </c>
      <c r="D174" s="16">
        <v>45720</v>
      </c>
      <c r="E174" s="16"/>
      <c r="F174" s="14" t="s">
        <v>1701</v>
      </c>
      <c r="G174" s="14" t="s">
        <v>1684</v>
      </c>
      <c r="H174" s="14" t="s">
        <v>1685</v>
      </c>
      <c r="I174" s="15">
        <v>400</v>
      </c>
      <c r="J174" s="77">
        <v>4</v>
      </c>
      <c r="K174" s="92"/>
    </row>
    <row r="175" spans="1:12" ht="13" x14ac:dyDescent="0.15">
      <c r="A175" s="14" t="s">
        <v>1506</v>
      </c>
      <c r="B175" s="14" t="s">
        <v>1702</v>
      </c>
      <c r="C175" s="14" t="s">
        <v>1616</v>
      </c>
      <c r="D175" s="16">
        <v>45722</v>
      </c>
      <c r="E175" s="16"/>
      <c r="F175" s="14" t="s">
        <v>1703</v>
      </c>
      <c r="G175" s="14" t="s">
        <v>1689</v>
      </c>
      <c r="H175" s="14" t="s">
        <v>1690</v>
      </c>
      <c r="I175" s="15">
        <v>730</v>
      </c>
      <c r="J175" s="77">
        <v>4</v>
      </c>
      <c r="K175" s="92"/>
    </row>
    <row r="176" spans="1:12" ht="13" x14ac:dyDescent="0.15">
      <c r="A176" s="14" t="s">
        <v>1506</v>
      </c>
      <c r="B176" s="14" t="s">
        <v>1704</v>
      </c>
      <c r="C176" s="14" t="s">
        <v>1560</v>
      </c>
      <c r="D176" s="16">
        <v>45748</v>
      </c>
      <c r="E176" s="16"/>
      <c r="F176" s="14" t="s">
        <v>1705</v>
      </c>
      <c r="G176" s="14" t="s">
        <v>1679</v>
      </c>
      <c r="H176" s="14" t="s">
        <v>1680</v>
      </c>
      <c r="I176" s="15">
        <v>200</v>
      </c>
      <c r="J176" s="77">
        <v>4</v>
      </c>
      <c r="K176" s="92"/>
    </row>
    <row r="177" spans="1:11" ht="13" x14ac:dyDescent="0.15">
      <c r="A177" s="14" t="s">
        <v>1506</v>
      </c>
      <c r="B177" s="14" t="s">
        <v>1706</v>
      </c>
      <c r="C177" s="14" t="s">
        <v>1560</v>
      </c>
      <c r="D177" s="16">
        <v>45748</v>
      </c>
      <c r="E177" s="16"/>
      <c r="F177" s="14" t="s">
        <v>1707</v>
      </c>
      <c r="G177" s="14" t="s">
        <v>1693</v>
      </c>
      <c r="H177" s="14" t="s">
        <v>1694</v>
      </c>
      <c r="I177" s="15">
        <v>200</v>
      </c>
      <c r="J177" s="77">
        <v>4</v>
      </c>
      <c r="K177" s="92"/>
    </row>
    <row r="178" spans="1:11" ht="13" x14ac:dyDescent="0.15">
      <c r="A178" s="14" t="s">
        <v>1506</v>
      </c>
      <c r="B178" s="14" t="s">
        <v>1708</v>
      </c>
      <c r="C178" s="14" t="s">
        <v>1709</v>
      </c>
      <c r="D178" s="16">
        <v>45749</v>
      </c>
      <c r="E178" s="16"/>
      <c r="F178" s="14" t="s">
        <v>1710</v>
      </c>
      <c r="G178" s="14" t="s">
        <v>1684</v>
      </c>
      <c r="H178" s="14" t="s">
        <v>1685</v>
      </c>
      <c r="I178" s="15">
        <v>400</v>
      </c>
      <c r="J178" s="77">
        <v>4</v>
      </c>
      <c r="K178" s="92"/>
    </row>
    <row r="179" spans="1:11" ht="13" x14ac:dyDescent="0.15">
      <c r="A179" s="14" t="s">
        <v>1506</v>
      </c>
      <c r="B179" s="14" t="s">
        <v>1711</v>
      </c>
      <c r="C179" s="14" t="s">
        <v>1560</v>
      </c>
      <c r="D179" s="16">
        <v>45771</v>
      </c>
      <c r="E179" s="16">
        <v>45756</v>
      </c>
      <c r="F179" s="14" t="s">
        <v>1712</v>
      </c>
      <c r="G179" s="14" t="s">
        <v>1689</v>
      </c>
      <c r="H179" s="14" t="s">
        <v>1690</v>
      </c>
      <c r="I179" s="15">
        <v>730</v>
      </c>
      <c r="J179" s="77">
        <v>4</v>
      </c>
      <c r="K179" s="92"/>
    </row>
    <row r="180" spans="1:11" ht="13" x14ac:dyDescent="0.15">
      <c r="A180" s="14" t="s">
        <v>1506</v>
      </c>
      <c r="B180" s="14" t="s">
        <v>1713</v>
      </c>
      <c r="C180" s="14" t="s">
        <v>1583</v>
      </c>
      <c r="D180" s="16">
        <v>45779</v>
      </c>
      <c r="E180" s="16"/>
      <c r="F180" s="14" t="s">
        <v>1714</v>
      </c>
      <c r="G180" s="14" t="s">
        <v>1679</v>
      </c>
      <c r="H180" s="14" t="s">
        <v>1680</v>
      </c>
      <c r="I180" s="15">
        <v>200</v>
      </c>
      <c r="J180" s="77">
        <v>4</v>
      </c>
      <c r="K180" s="92"/>
    </row>
    <row r="181" spans="1:11" ht="13" x14ac:dyDescent="0.15">
      <c r="A181" s="14" t="s">
        <v>1506</v>
      </c>
      <c r="B181" s="14" t="s">
        <v>1715</v>
      </c>
      <c r="C181" s="14" t="s">
        <v>1583</v>
      </c>
      <c r="D181" s="16">
        <v>45779</v>
      </c>
      <c r="E181" s="16"/>
      <c r="F181" s="14" t="s">
        <v>1716</v>
      </c>
      <c r="G181" s="14" t="s">
        <v>1693</v>
      </c>
      <c r="H181" s="14" t="s">
        <v>1694</v>
      </c>
      <c r="I181" s="15">
        <v>200</v>
      </c>
      <c r="J181" s="77">
        <v>4</v>
      </c>
      <c r="K181" s="92"/>
    </row>
    <row r="182" spans="1:11" ht="12" x14ac:dyDescent="0.15">
      <c r="A182" s="14" t="s">
        <v>1506</v>
      </c>
      <c r="B182" s="14" t="s">
        <v>1717</v>
      </c>
      <c r="C182" s="14" t="s">
        <v>1718</v>
      </c>
      <c r="D182" s="16">
        <v>45782</v>
      </c>
      <c r="E182" s="16"/>
      <c r="F182" s="14" t="s">
        <v>1719</v>
      </c>
      <c r="G182" s="14" t="s">
        <v>1689</v>
      </c>
      <c r="H182" s="14" t="s">
        <v>1690</v>
      </c>
      <c r="I182" s="15">
        <v>730</v>
      </c>
      <c r="J182" s="77">
        <v>4</v>
      </c>
    </row>
    <row r="183" spans="1:11" ht="13" x14ac:dyDescent="0.15">
      <c r="A183" s="14" t="s">
        <v>1506</v>
      </c>
      <c r="B183" s="14" t="s">
        <v>1769</v>
      </c>
      <c r="C183" s="14" t="s">
        <v>1770</v>
      </c>
      <c r="D183" s="16">
        <v>45783</v>
      </c>
      <c r="E183" s="16"/>
      <c r="F183" s="14" t="s">
        <v>1771</v>
      </c>
      <c r="G183" s="14" t="s">
        <v>1684</v>
      </c>
      <c r="H183" s="14" t="s">
        <v>1685</v>
      </c>
      <c r="I183" s="15">
        <v>400</v>
      </c>
      <c r="J183" s="77">
        <v>4</v>
      </c>
      <c r="K183" s="92"/>
    </row>
    <row r="184" spans="1:11" ht="72" x14ac:dyDescent="0.15">
      <c r="A184" s="14" t="s">
        <v>1506</v>
      </c>
      <c r="B184" s="14" t="s">
        <v>1772</v>
      </c>
      <c r="C184" s="14" t="s">
        <v>1773</v>
      </c>
      <c r="D184" s="16">
        <v>45806</v>
      </c>
      <c r="E184" s="16">
        <v>45868</v>
      </c>
      <c r="F184" s="14" t="s">
        <v>1774</v>
      </c>
      <c r="G184" s="14" t="s">
        <v>1775</v>
      </c>
      <c r="H184" s="14" t="s">
        <v>1776</v>
      </c>
      <c r="I184" s="15">
        <v>47.9</v>
      </c>
      <c r="J184" s="77">
        <v>5</v>
      </c>
      <c r="K184" s="92"/>
    </row>
    <row r="185" spans="1:11" ht="72" x14ac:dyDescent="0.15">
      <c r="A185" s="14" t="s">
        <v>1506</v>
      </c>
      <c r="B185" s="14" t="s">
        <v>1777</v>
      </c>
      <c r="C185" s="14" t="s">
        <v>1773</v>
      </c>
      <c r="D185" s="16">
        <v>45806</v>
      </c>
      <c r="E185" s="16">
        <v>45868</v>
      </c>
      <c r="F185" s="14" t="s">
        <v>1778</v>
      </c>
      <c r="G185" s="14" t="s">
        <v>1775</v>
      </c>
      <c r="H185" s="14" t="s">
        <v>1776</v>
      </c>
      <c r="I185" s="15">
        <v>48.9</v>
      </c>
      <c r="J185" s="77">
        <v>5</v>
      </c>
      <c r="K185" s="92"/>
    </row>
    <row r="186" spans="1:11" ht="72" x14ac:dyDescent="0.15">
      <c r="A186" s="14" t="s">
        <v>1506</v>
      </c>
      <c r="B186" s="14" t="s">
        <v>1720</v>
      </c>
      <c r="C186" s="14" t="s">
        <v>1721</v>
      </c>
      <c r="D186" s="16">
        <v>45675</v>
      </c>
      <c r="E186" s="16">
        <v>45684</v>
      </c>
      <c r="F186" s="14" t="s">
        <v>1722</v>
      </c>
      <c r="G186" s="14" t="s">
        <v>1723</v>
      </c>
      <c r="H186" s="14" t="s">
        <v>1724</v>
      </c>
      <c r="I186" s="15">
        <v>298.07</v>
      </c>
      <c r="J186" s="77">
        <v>5</v>
      </c>
      <c r="K186" s="92"/>
    </row>
    <row r="187" spans="1:11" ht="72" x14ac:dyDescent="0.15">
      <c r="A187" s="14" t="s">
        <v>1506</v>
      </c>
      <c r="B187" s="14" t="s">
        <v>1725</v>
      </c>
      <c r="C187" s="14" t="s">
        <v>1726</v>
      </c>
      <c r="D187" s="16">
        <v>45678</v>
      </c>
      <c r="E187" s="16">
        <v>45684</v>
      </c>
      <c r="F187" s="14" t="s">
        <v>1727</v>
      </c>
      <c r="G187" s="14" t="s">
        <v>1728</v>
      </c>
      <c r="H187" s="14" t="s">
        <v>1676</v>
      </c>
      <c r="I187" s="15">
        <v>14.97</v>
      </c>
      <c r="J187" s="77">
        <v>5</v>
      </c>
      <c r="K187" s="92"/>
    </row>
    <row r="188" spans="1:11" ht="24" x14ac:dyDescent="0.15">
      <c r="A188" s="14" t="s">
        <v>1506</v>
      </c>
      <c r="B188" s="14" t="s">
        <v>1729</v>
      </c>
      <c r="C188" s="14" t="s">
        <v>1730</v>
      </c>
      <c r="D188" s="16">
        <v>45686</v>
      </c>
      <c r="E188" s="16"/>
      <c r="F188" s="14" t="s">
        <v>1731</v>
      </c>
      <c r="G188" s="14"/>
      <c r="H188" s="14" t="s">
        <v>1732</v>
      </c>
      <c r="I188" s="15">
        <v>1320</v>
      </c>
      <c r="J188" s="77">
        <v>5</v>
      </c>
      <c r="K188" s="92"/>
    </row>
    <row r="189" spans="1:11" ht="13" x14ac:dyDescent="0.15">
      <c r="A189" s="14" t="s">
        <v>1506</v>
      </c>
      <c r="B189" s="14" t="s">
        <v>1733</v>
      </c>
      <c r="C189" s="14" t="s">
        <v>1733</v>
      </c>
      <c r="D189" s="16">
        <v>45712</v>
      </c>
      <c r="E189" s="16"/>
      <c r="F189" s="14" t="s">
        <v>1734</v>
      </c>
      <c r="G189" s="14" t="s">
        <v>1675</v>
      </c>
      <c r="H189" s="14" t="s">
        <v>1735</v>
      </c>
      <c r="I189" s="15">
        <v>19.2</v>
      </c>
      <c r="J189" s="77">
        <v>5</v>
      </c>
      <c r="K189" s="92"/>
    </row>
    <row r="190" spans="1:11" ht="72" x14ac:dyDescent="0.15">
      <c r="A190" s="14" t="s">
        <v>1506</v>
      </c>
      <c r="B190" s="14" t="s">
        <v>1736</v>
      </c>
      <c r="C190" s="14" t="s">
        <v>1736</v>
      </c>
      <c r="D190" s="16">
        <v>45726</v>
      </c>
      <c r="E190" s="16"/>
      <c r="F190" s="14" t="s">
        <v>1737</v>
      </c>
      <c r="G190" s="14" t="s">
        <v>1675</v>
      </c>
      <c r="H190" s="14" t="s">
        <v>1735</v>
      </c>
      <c r="I190" s="15">
        <v>19.2</v>
      </c>
      <c r="J190" s="77">
        <v>5</v>
      </c>
      <c r="K190" s="92"/>
    </row>
    <row r="191" spans="1:11" ht="84" x14ac:dyDescent="0.15">
      <c r="A191" s="14" t="s">
        <v>1506</v>
      </c>
      <c r="B191" s="14" t="s">
        <v>1738</v>
      </c>
      <c r="C191" s="14" t="s">
        <v>1738</v>
      </c>
      <c r="D191" s="16">
        <v>45733</v>
      </c>
      <c r="E191" s="16"/>
      <c r="F191" s="14" t="s">
        <v>1739</v>
      </c>
      <c r="G191" s="14"/>
      <c r="H191" s="14" t="s">
        <v>1740</v>
      </c>
      <c r="I191" s="15">
        <v>79.8</v>
      </c>
      <c r="J191" s="77">
        <v>5</v>
      </c>
      <c r="K191" s="92"/>
    </row>
    <row r="192" spans="1:11" ht="72" x14ac:dyDescent="0.15">
      <c r="A192" s="14" t="s">
        <v>1506</v>
      </c>
      <c r="B192" s="14" t="s">
        <v>1733</v>
      </c>
      <c r="C192" s="14" t="s">
        <v>1733</v>
      </c>
      <c r="D192" s="16">
        <v>45740</v>
      </c>
      <c r="E192" s="16"/>
      <c r="F192" s="14" t="s">
        <v>1741</v>
      </c>
      <c r="G192" s="14"/>
      <c r="H192" s="14" t="s">
        <v>1742</v>
      </c>
      <c r="I192" s="15">
        <v>178.5</v>
      </c>
      <c r="J192" s="77">
        <v>5</v>
      </c>
      <c r="K192" s="92"/>
    </row>
    <row r="193" spans="1:11" ht="13" x14ac:dyDescent="0.15">
      <c r="A193" s="14" t="s">
        <v>1506</v>
      </c>
      <c r="B193" s="14"/>
      <c r="C193" s="14"/>
      <c r="D193" s="16">
        <v>45746</v>
      </c>
      <c r="E193" s="16"/>
      <c r="F193" s="14" t="s">
        <v>1743</v>
      </c>
      <c r="G193" s="14" t="s">
        <v>1744</v>
      </c>
      <c r="H193" s="14" t="s">
        <v>1745</v>
      </c>
      <c r="I193" s="15">
        <v>8</v>
      </c>
      <c r="J193" s="77">
        <v>5</v>
      </c>
      <c r="K193" s="92"/>
    </row>
    <row r="194" spans="1:11" ht="72" x14ac:dyDescent="0.15">
      <c r="A194" s="14" t="s">
        <v>1506</v>
      </c>
      <c r="B194" s="14" t="s">
        <v>1746</v>
      </c>
      <c r="C194" s="14" t="s">
        <v>1746</v>
      </c>
      <c r="D194" s="16">
        <v>45775</v>
      </c>
      <c r="E194" s="16"/>
      <c r="F194" s="14" t="s">
        <v>1747</v>
      </c>
      <c r="G194" s="14"/>
      <c r="H194" s="14" t="s">
        <v>1742</v>
      </c>
      <c r="I194" s="15">
        <v>80</v>
      </c>
      <c r="J194" s="77">
        <v>5</v>
      </c>
      <c r="K194" s="92"/>
    </row>
    <row r="195" spans="1:11" ht="13" x14ac:dyDescent="0.15">
      <c r="A195" s="14" t="s">
        <v>1506</v>
      </c>
      <c r="B195" s="14" t="s">
        <v>1748</v>
      </c>
      <c r="C195" s="14" t="s">
        <v>1748</v>
      </c>
      <c r="D195" s="16">
        <v>45781</v>
      </c>
      <c r="E195" s="16"/>
      <c r="F195" s="14" t="s">
        <v>1749</v>
      </c>
      <c r="G195" s="14"/>
      <c r="H195" s="14" t="s">
        <v>1750</v>
      </c>
      <c r="I195" s="15">
        <v>585</v>
      </c>
      <c r="J195" s="77">
        <v>5</v>
      </c>
      <c r="K195" s="92"/>
    </row>
    <row r="196" spans="1:11" ht="24" x14ac:dyDescent="0.15">
      <c r="A196" s="14" t="s">
        <v>1506</v>
      </c>
      <c r="B196" s="14" t="s">
        <v>1751</v>
      </c>
      <c r="C196" s="14" t="s">
        <v>1752</v>
      </c>
      <c r="D196" s="16">
        <v>45747</v>
      </c>
      <c r="E196" s="16">
        <v>45782</v>
      </c>
      <c r="F196" s="14" t="s">
        <v>1753</v>
      </c>
      <c r="G196" s="14" t="s">
        <v>1754</v>
      </c>
      <c r="H196" s="14" t="s">
        <v>1755</v>
      </c>
      <c r="I196" s="15">
        <v>385.8</v>
      </c>
      <c r="J196" s="77">
        <v>5</v>
      </c>
      <c r="K196" s="92"/>
    </row>
    <row r="197" spans="1:11" ht="24" x14ac:dyDescent="0.15">
      <c r="A197" s="14" t="s">
        <v>1506</v>
      </c>
      <c r="B197" s="14" t="s">
        <v>1756</v>
      </c>
      <c r="C197" s="14" t="s">
        <v>1757</v>
      </c>
      <c r="D197" s="16">
        <v>45756</v>
      </c>
      <c r="E197" s="16">
        <v>45782</v>
      </c>
      <c r="F197" s="14" t="s">
        <v>1758</v>
      </c>
      <c r="G197" s="14" t="s">
        <v>1759</v>
      </c>
      <c r="H197" s="14" t="s">
        <v>1760</v>
      </c>
      <c r="I197" s="15">
        <v>392.15</v>
      </c>
      <c r="J197" s="77">
        <v>5</v>
      </c>
      <c r="K197" s="92"/>
    </row>
    <row r="198" spans="1:11" ht="72" x14ac:dyDescent="0.15">
      <c r="A198" s="14" t="s">
        <v>1506</v>
      </c>
      <c r="B198" s="14" t="s">
        <v>1761</v>
      </c>
      <c r="C198" s="14" t="s">
        <v>1761</v>
      </c>
      <c r="D198" s="16">
        <v>45804</v>
      </c>
      <c r="E198" s="16"/>
      <c r="F198" s="14" t="s">
        <v>1762</v>
      </c>
      <c r="G198" s="14"/>
      <c r="H198" s="14" t="s">
        <v>1763</v>
      </c>
      <c r="I198" s="15">
        <v>220</v>
      </c>
      <c r="J198" s="77">
        <v>5</v>
      </c>
    </row>
    <row r="199" spans="1:11" ht="12" x14ac:dyDescent="0.15">
      <c r="A199" s="14" t="s">
        <v>1506</v>
      </c>
      <c r="B199" s="14" t="s">
        <v>1764</v>
      </c>
      <c r="C199" s="14" t="s">
        <v>1765</v>
      </c>
      <c r="D199" s="16">
        <v>45788</v>
      </c>
      <c r="E199" s="16">
        <v>45820</v>
      </c>
      <c r="F199" s="14" t="s">
        <v>1766</v>
      </c>
      <c r="G199" s="14" t="s">
        <v>1767</v>
      </c>
      <c r="H199" s="14" t="s">
        <v>1768</v>
      </c>
      <c r="I199" s="15">
        <v>78.5</v>
      </c>
      <c r="J199" s="77">
        <v>5</v>
      </c>
    </row>
    <row r="200" spans="1:11" x14ac:dyDescent="0.15">
      <c r="A200" s="14"/>
      <c r="B200" s="14"/>
      <c r="C200" s="14"/>
      <c r="D200" s="16"/>
      <c r="E200" s="16"/>
      <c r="F200" s="14"/>
      <c r="G200" s="14"/>
      <c r="H200" s="14"/>
      <c r="I200" s="15"/>
      <c r="J200" s="77"/>
    </row>
    <row r="201" spans="1:11" x14ac:dyDescent="0.15">
      <c r="A201" s="14"/>
      <c r="B201" s="14"/>
      <c r="C201" s="14"/>
      <c r="D201" s="16"/>
      <c r="E201" s="16"/>
      <c r="F201" s="14"/>
      <c r="G201" s="14"/>
      <c r="H201" s="14"/>
      <c r="I201" s="15"/>
      <c r="J201" s="77"/>
    </row>
    <row r="202" spans="1:11" x14ac:dyDescent="0.15">
      <c r="A202" s="14"/>
      <c r="B202" s="14"/>
      <c r="C202" s="14"/>
      <c r="D202" s="16"/>
      <c r="E202" s="16"/>
      <c r="F202" s="14"/>
      <c r="G202" s="14"/>
      <c r="H202" s="14"/>
      <c r="I202" s="15"/>
      <c r="J202" s="77"/>
    </row>
    <row r="203" spans="1:11" x14ac:dyDescent="0.15">
      <c r="A203" s="14"/>
      <c r="B203" s="14"/>
      <c r="C203" s="14"/>
      <c r="D203" s="16"/>
      <c r="E203" s="16"/>
      <c r="F203" s="14"/>
      <c r="G203" s="14"/>
      <c r="H203" s="14"/>
      <c r="I203" s="15"/>
      <c r="J203" s="77"/>
    </row>
    <row r="204" spans="1:11" x14ac:dyDescent="0.15">
      <c r="A204" s="14"/>
      <c r="B204" s="14"/>
      <c r="C204" s="14"/>
      <c r="D204" s="16"/>
      <c r="E204" s="16"/>
      <c r="F204" s="14"/>
      <c r="G204" s="14"/>
      <c r="H204" s="14"/>
      <c r="I204" s="15"/>
      <c r="J204" s="77"/>
    </row>
    <row r="205" spans="1:11" x14ac:dyDescent="0.15">
      <c r="A205" s="14"/>
      <c r="B205" s="14"/>
      <c r="C205" s="14"/>
      <c r="D205" s="16"/>
      <c r="E205" s="16"/>
      <c r="F205" s="14"/>
      <c r="G205" s="14"/>
      <c r="H205" s="14"/>
      <c r="I205" s="15"/>
      <c r="J205" s="77"/>
    </row>
    <row r="206" spans="1:11" x14ac:dyDescent="0.15">
      <c r="A206" s="14"/>
      <c r="B206" s="14"/>
      <c r="C206" s="14"/>
      <c r="D206" s="16"/>
      <c r="E206" s="16"/>
      <c r="F206" s="14"/>
      <c r="G206" s="14"/>
      <c r="H206" s="14"/>
      <c r="I206" s="15"/>
      <c r="J206" s="77"/>
      <c r="K206" s="315"/>
    </row>
    <row r="207" spans="1:11" ht="13" x14ac:dyDescent="0.15">
      <c r="A207" s="14"/>
      <c r="B207" s="14"/>
      <c r="C207" s="14"/>
      <c r="D207" s="16"/>
      <c r="E207" s="16"/>
      <c r="F207" s="14"/>
      <c r="G207" s="14"/>
      <c r="H207" s="14"/>
      <c r="I207" s="15"/>
      <c r="J207" s="77"/>
      <c r="K207" s="314"/>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8"/>
      <c r="B227" s="8"/>
      <c r="C227" s="8"/>
      <c r="D227" s="8"/>
      <c r="E227" s="8"/>
      <c r="F227" s="8"/>
      <c r="G227" s="8"/>
      <c r="H227" s="8"/>
      <c r="I227" s="8"/>
      <c r="J227" s="8"/>
      <c r="K227" s="92"/>
    </row>
    <row r="228" spans="1:11" ht="13" x14ac:dyDescent="0.15">
      <c r="A228" s="8"/>
      <c r="B228" s="8"/>
      <c r="C228" s="8"/>
      <c r="D228" s="8"/>
      <c r="E228" s="8"/>
      <c r="F228" s="8"/>
      <c r="G228" s="8"/>
      <c r="H228" s="8"/>
      <c r="I228" s="8"/>
      <c r="J228" s="8"/>
      <c r="K228" s="92"/>
    </row>
    <row r="229" spans="1:11" ht="13" x14ac:dyDescent="0.15">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x14ac:dyDescent="0.15">
      <c r="A4479" s="14"/>
      <c r="B4479" s="14"/>
      <c r="C4479" s="14"/>
      <c r="D4479" s="16"/>
      <c r="E4479" s="16"/>
      <c r="F4479" s="14"/>
      <c r="G4479" s="14"/>
      <c r="H4479" s="14"/>
      <c r="I4479" s="15"/>
      <c r="J4479" s="77"/>
    </row>
    <row r="4480" spans="1:11" x14ac:dyDescent="0.15">
      <c r="A4480" s="14"/>
      <c r="B4480" s="14"/>
      <c r="C4480" s="14"/>
      <c r="D4480" s="16"/>
      <c r="E4480" s="16"/>
      <c r="F4480" s="14"/>
      <c r="G4480" s="14"/>
      <c r="H4480" s="14"/>
      <c r="I4480" s="15"/>
      <c r="J4480" s="77"/>
    </row>
    <row r="4481" spans="1:10" x14ac:dyDescent="0.15">
      <c r="A4481" s="14"/>
      <c r="B4481" s="14"/>
      <c r="C4481" s="14"/>
      <c r="D4481" s="16"/>
      <c r="E4481" s="16"/>
      <c r="F4481" s="14"/>
      <c r="G4481" s="14"/>
      <c r="H4481" s="14"/>
      <c r="I4481" s="15"/>
      <c r="J4481" s="77"/>
    </row>
    <row r="4482" spans="1:10" x14ac:dyDescent="0.15">
      <c r="A4482" s="14"/>
      <c r="B4482" s="14"/>
      <c r="C4482" s="14"/>
      <c r="D4482" s="16"/>
      <c r="E4482" s="16"/>
      <c r="F4482" s="14"/>
      <c r="G4482" s="14"/>
      <c r="H4482" s="14"/>
      <c r="I4482" s="15"/>
      <c r="J4482" s="77"/>
    </row>
    <row r="4483" spans="1:10" x14ac:dyDescent="0.15">
      <c r="A4483" s="14"/>
      <c r="B4483" s="14"/>
      <c r="C4483" s="14"/>
      <c r="D4483" s="16"/>
      <c r="E4483" s="16"/>
      <c r="F4483" s="14"/>
      <c r="G4483" s="14"/>
      <c r="H4483" s="14"/>
      <c r="I4483" s="15"/>
      <c r="J4483" s="77"/>
    </row>
    <row r="4484" spans="1:10" x14ac:dyDescent="0.15">
      <c r="A4484" s="14"/>
      <c r="B4484" s="14"/>
      <c r="C4484" s="14"/>
      <c r="D4484" s="16"/>
      <c r="E4484" s="16"/>
      <c r="F4484" s="14"/>
      <c r="G4484" s="14"/>
      <c r="H4484" s="14"/>
      <c r="I4484" s="15"/>
      <c r="J4484" s="77"/>
    </row>
    <row r="4485" spans="1:10" x14ac:dyDescent="0.15">
      <c r="A4485" s="14"/>
      <c r="B4485" s="14"/>
      <c r="C4485" s="14"/>
      <c r="D4485" s="16"/>
      <c r="E4485" s="16"/>
      <c r="F4485" s="14"/>
      <c r="G4485" s="14"/>
      <c r="H4485" s="14"/>
      <c r="I4485" s="15"/>
      <c r="J4485" s="77"/>
    </row>
    <row r="4486" spans="1:10" x14ac:dyDescent="0.15">
      <c r="A4486" s="14"/>
      <c r="B4486" s="14"/>
      <c r="C4486" s="14"/>
      <c r="D4486" s="16"/>
      <c r="E4486" s="16"/>
      <c r="F4486" s="14"/>
      <c r="G4486" s="14"/>
      <c r="H4486" s="14"/>
      <c r="I4486" s="15"/>
      <c r="J4486" s="77"/>
    </row>
    <row r="4487" spans="1:10" x14ac:dyDescent="0.15">
      <c r="A4487" s="14"/>
      <c r="B4487" s="14"/>
      <c r="C4487" s="14"/>
      <c r="D4487" s="16"/>
      <c r="E4487" s="16"/>
      <c r="F4487" s="14"/>
      <c r="G4487" s="14"/>
      <c r="H4487" s="14"/>
      <c r="I4487" s="15"/>
      <c r="J4487" s="77"/>
    </row>
    <row r="4488" spans="1:10" x14ac:dyDescent="0.15">
      <c r="A4488" s="14"/>
      <c r="B4488" s="14"/>
      <c r="C4488" s="14"/>
      <c r="D4488" s="16"/>
      <c r="E4488" s="16"/>
      <c r="F4488" s="14"/>
      <c r="G4488" s="14"/>
      <c r="H4488" s="14"/>
      <c r="I4488" s="15"/>
      <c r="J4488" s="77"/>
    </row>
    <row r="4489" spans="1:10" x14ac:dyDescent="0.15">
      <c r="A4489" s="14"/>
      <c r="B4489" s="14"/>
      <c r="C4489" s="14"/>
      <c r="D4489" s="16"/>
      <c r="E4489" s="16"/>
      <c r="F4489" s="14"/>
      <c r="G4489" s="14"/>
      <c r="H4489" s="14"/>
      <c r="I4489" s="15"/>
      <c r="J4489" s="77"/>
    </row>
    <row r="4490" spans="1:10" x14ac:dyDescent="0.15">
      <c r="A4490" s="14"/>
      <c r="B4490" s="14"/>
      <c r="C4490" s="14"/>
      <c r="D4490" s="16"/>
      <c r="E4490" s="16"/>
      <c r="F4490" s="14"/>
      <c r="G4490" s="14"/>
      <c r="H4490" s="14"/>
      <c r="I4490" s="15"/>
      <c r="J4490" s="77"/>
    </row>
    <row r="4491" spans="1:10" x14ac:dyDescent="0.15">
      <c r="A4491" s="14"/>
      <c r="B4491" s="14"/>
      <c r="C4491" s="14"/>
      <c r="D4491" s="16"/>
      <c r="E4491" s="16"/>
      <c r="F4491" s="14"/>
      <c r="G4491" s="14"/>
      <c r="H4491" s="14"/>
      <c r="I4491" s="15"/>
      <c r="J4491" s="77"/>
    </row>
    <row r="4492" spans="1:10" x14ac:dyDescent="0.15">
      <c r="A4492" s="14"/>
      <c r="B4492" s="14"/>
      <c r="C4492" s="14"/>
      <c r="D4492" s="16"/>
      <c r="E4492" s="16"/>
      <c r="F4492" s="14"/>
      <c r="G4492" s="14"/>
      <c r="H4492" s="14"/>
      <c r="I4492" s="15"/>
      <c r="J4492" s="77"/>
    </row>
    <row r="4493" spans="1:10" x14ac:dyDescent="0.15">
      <c r="A4493" s="14"/>
      <c r="B4493" s="14"/>
      <c r="C4493" s="14"/>
      <c r="D4493" s="16"/>
      <c r="E4493" s="16"/>
      <c r="F4493" s="14"/>
      <c r="G4493" s="14"/>
      <c r="H4493" s="14"/>
      <c r="I4493" s="15"/>
      <c r="J4493" s="77"/>
    </row>
    <row r="4494" spans="1:10" x14ac:dyDescent="0.15">
      <c r="A4494" s="14"/>
      <c r="B4494" s="14"/>
      <c r="C4494" s="14"/>
      <c r="D4494" s="16"/>
      <c r="E4494" s="16"/>
      <c r="F4494" s="14"/>
      <c r="G4494" s="14"/>
      <c r="H4494" s="14"/>
      <c r="I4494" s="15"/>
      <c r="J4494" s="77"/>
    </row>
    <row r="4495" spans="1:10" x14ac:dyDescent="0.15">
      <c r="A4495" s="14"/>
      <c r="B4495" s="14"/>
      <c r="C4495" s="14"/>
      <c r="D4495" s="16"/>
      <c r="E4495" s="16"/>
      <c r="F4495" s="14"/>
      <c r="G4495" s="14"/>
      <c r="H4495" s="14"/>
      <c r="I4495" s="15"/>
      <c r="J4495" s="77"/>
    </row>
    <row r="4496" spans="1:10"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sheetData>
  <dataConsolidate/>
  <mergeCells count="5">
    <mergeCell ref="A100:H100"/>
    <mergeCell ref="I101:J101"/>
    <mergeCell ref="I100:J100"/>
    <mergeCell ref="A101:H101"/>
    <mergeCell ref="A105:J105"/>
  </mergeCells>
  <conditionalFormatting sqref="A230:J4996">
    <cfRule type="expression" dxfId="92" priority="77" stopIfTrue="1">
      <formula>$A230&lt;&gt;""</formula>
    </cfRule>
  </conditionalFormatting>
  <conditionalFormatting sqref="J238:J316 F245:I271 B466:I467 J466:J495 J641:J699 B696:I696 B698:I699 B807:E807 H807:J807 H815:J815 B822:E822 H822:J822 I1051:J1078 B1107:H1107 I1107:J1122 H1110:H1122 B1111:G1122 I1127:J1132 F1249:H1249 B1257:H1266 J1267:J1284 B1298:H1298 B1323:H1355 I1360:J1363 J1364:J1381 F1409:H1443 F1444:J1446 B1447:H1448">
    <cfRule type="expression" dxfId="91" priority="321" stopIfTrue="1">
      <formula>$A238&lt;&gt;""</formula>
    </cfRule>
  </conditionalFormatting>
  <conditionalFormatting sqref="B468:E473">
    <cfRule type="expression" dxfId="90" priority="168" stopIfTrue="1">
      <formula>$A468&lt;&gt;""</formula>
    </cfRule>
  </conditionalFormatting>
  <conditionalFormatting sqref="B480:E484">
    <cfRule type="expression" dxfId="89" priority="203" stopIfTrue="1">
      <formula>$A480&lt;&gt;""</formula>
    </cfRule>
  </conditionalFormatting>
  <conditionalFormatting sqref="B685:E685">
    <cfRule type="expression" dxfId="88" priority="95" stopIfTrue="1">
      <formula>$A685&lt;&gt;""</formula>
    </cfRule>
  </conditionalFormatting>
  <conditionalFormatting sqref="B687:E687 H687:I687 B688:I689 B690:E695 H690:I695">
    <cfRule type="expression" dxfId="87" priority="55" stopIfTrue="1">
      <formula>$A687&lt;&gt;""</formula>
    </cfRule>
  </conditionalFormatting>
  <conditionalFormatting sqref="B697:E697 H697:I697">
    <cfRule type="expression" dxfId="86" priority="46" stopIfTrue="1">
      <formula>$A697&lt;&gt;""</formula>
    </cfRule>
  </conditionalFormatting>
  <conditionalFormatting sqref="B815:E815">
    <cfRule type="expression" dxfId="85" priority="118" stopIfTrue="1">
      <formula>$A815&lt;&gt;""</formula>
    </cfRule>
  </conditionalFormatting>
  <conditionalFormatting sqref="B1106:E1106">
    <cfRule type="expression" dxfId="84" priority="164" stopIfTrue="1">
      <formula>$A1106&lt;&gt;""</formula>
    </cfRule>
  </conditionalFormatting>
  <conditionalFormatting sqref="B1110:E1110">
    <cfRule type="expression" dxfId="83" priority="220" stopIfTrue="1">
      <formula>$A1110&lt;&gt;""</formula>
    </cfRule>
  </conditionalFormatting>
  <conditionalFormatting sqref="B1127:E1132">
    <cfRule type="expression" dxfId="82" priority="210" stopIfTrue="1">
      <formula>$A1127&lt;&gt;""</formula>
    </cfRule>
  </conditionalFormatting>
  <conditionalFormatting sqref="B1134:E1144">
    <cfRule type="expression" dxfId="81" priority="78" stopIfTrue="1">
      <formula>$A1134&lt;&gt;""</formula>
    </cfRule>
  </conditionalFormatting>
  <conditionalFormatting sqref="B1148:E1148">
    <cfRule type="expression" dxfId="80" priority="104" stopIfTrue="1">
      <formula>$A1148&lt;&gt;""</formula>
    </cfRule>
  </conditionalFormatting>
  <conditionalFormatting sqref="B1249:E1256 I1249:J1266">
    <cfRule type="expression" dxfId="79" priority="154" stopIfTrue="1">
      <formula>$A1249&lt;&gt;""</formula>
    </cfRule>
  </conditionalFormatting>
  <conditionalFormatting sqref="B1289:E1297">
    <cfRule type="expression" dxfId="78" priority="189" stopIfTrue="1">
      <formula>$A1289&lt;&gt;""</formula>
    </cfRule>
  </conditionalFormatting>
  <conditionalFormatting sqref="B1299:E1322">
    <cfRule type="expression" dxfId="77" priority="68" stopIfTrue="1">
      <formula>$A1299&lt;&gt;""</formula>
    </cfRule>
  </conditionalFormatting>
  <conditionalFormatting sqref="B1356:E1359">
    <cfRule type="expression" dxfId="76" priority="85" stopIfTrue="1">
      <formula>$A1356&lt;&gt;""</formula>
    </cfRule>
  </conditionalFormatting>
  <conditionalFormatting sqref="B1361:E1363">
    <cfRule type="expression" dxfId="75" priority="290" stopIfTrue="1">
      <formula>$A1361&lt;&gt;""</formula>
    </cfRule>
  </conditionalFormatting>
  <conditionalFormatting sqref="B1365:E1375">
    <cfRule type="expression" dxfId="74" priority="109" stopIfTrue="1">
      <formula>$A1365&lt;&gt;""</formula>
    </cfRule>
  </conditionalFormatting>
  <conditionalFormatting sqref="B1389:E1400">
    <cfRule type="expression" dxfId="73" priority="147" stopIfTrue="1">
      <formula>$A1389&lt;&gt;""</formula>
    </cfRule>
  </conditionalFormatting>
  <conditionalFormatting sqref="B1408:E1446">
    <cfRule type="expression" dxfId="72" priority="184" stopIfTrue="1">
      <formula>$A1408&lt;&gt;""</formula>
    </cfRule>
  </conditionalFormatting>
  <conditionalFormatting sqref="B1449:E1454">
    <cfRule type="expression" dxfId="71" priority="254" stopIfTrue="1">
      <formula>$A1449&lt;&gt;""</formula>
    </cfRule>
  </conditionalFormatting>
  <conditionalFormatting sqref="B485:G485">
    <cfRule type="expression" dxfId="70" priority="204" stopIfTrue="1">
      <formula>$A485&lt;&gt;""</formula>
    </cfRule>
  </conditionalFormatting>
  <conditionalFormatting sqref="B474:H479">
    <cfRule type="expression" dxfId="69" priority="224" stopIfTrue="1">
      <formula>$A474&lt;&gt;""</formula>
    </cfRule>
  </conditionalFormatting>
  <conditionalFormatting sqref="B486:H492">
    <cfRule type="expression" dxfId="68" priority="180" stopIfTrue="1">
      <formula>$A486&lt;&gt;""</formula>
    </cfRule>
  </conditionalFormatting>
  <conditionalFormatting sqref="B1063:H1078">
    <cfRule type="expression" dxfId="67" priority="250" stopIfTrue="1">
      <formula>$A1063&lt;&gt;""</formula>
    </cfRule>
  </conditionalFormatting>
  <conditionalFormatting sqref="B1268:H1270 B1271:E1284 H1271:H1284">
    <cfRule type="expression" dxfId="66" priority="179" stopIfTrue="1">
      <formula>$A1268&lt;&gt;""</formula>
    </cfRule>
  </conditionalFormatting>
  <conditionalFormatting sqref="B1286:H1288">
    <cfRule type="expression" dxfId="65" priority="74" stopIfTrue="1">
      <formula>$A1286&lt;&gt;""</formula>
    </cfRule>
  </conditionalFormatting>
  <conditionalFormatting sqref="B1360:H1360">
    <cfRule type="expression" dxfId="64" priority="320" stopIfTrue="1">
      <formula>$A1360&lt;&gt;""</formula>
    </cfRule>
  </conditionalFormatting>
  <conditionalFormatting sqref="B1376:H1381">
    <cfRule type="expression" dxfId="63" priority="48" stopIfTrue="1">
      <formula>$A1376&lt;&gt;""</formula>
    </cfRule>
  </conditionalFormatting>
  <conditionalFormatting sqref="B1406:H1407">
    <cfRule type="expression" dxfId="62" priority="227" stopIfTrue="1">
      <formula>$A1406&lt;&gt;""</formula>
    </cfRule>
  </conditionalFormatting>
  <conditionalFormatting sqref="B238:I238 B239:E271">
    <cfRule type="expression" dxfId="61" priority="291" stopIfTrue="1">
      <formula>$A238&lt;&gt;""</formula>
    </cfRule>
  </conditionalFormatting>
  <conditionalFormatting sqref="B272:I316">
    <cfRule type="expression" dxfId="60" priority="124" stopIfTrue="1">
      <formula>$A272&lt;&gt;""</formula>
    </cfRule>
  </conditionalFormatting>
  <conditionalFormatting sqref="B493:I495">
    <cfRule type="expression" dxfId="59" priority="126" stopIfTrue="1">
      <formula>$A493&lt;&gt;""</formula>
    </cfRule>
  </conditionalFormatting>
  <conditionalFormatting sqref="B641:I684">
    <cfRule type="expression" dxfId="58" priority="287" stopIfTrue="1">
      <formula>$A641&lt;&gt;""</formula>
    </cfRule>
  </conditionalFormatting>
  <conditionalFormatting sqref="B686:I686">
    <cfRule type="expression" dxfId="57" priority="53" stopIfTrue="1">
      <formula>$A686&lt;&gt;""</formula>
    </cfRule>
  </conditionalFormatting>
  <conditionalFormatting sqref="B1133:I1133">
    <cfRule type="expression" dxfId="56" priority="178" stopIfTrue="1">
      <formula>$A1133&lt;&gt;""</formula>
    </cfRule>
  </conditionalFormatting>
  <conditionalFormatting sqref="B1145:I1147">
    <cfRule type="expression" dxfId="55" priority="47" stopIfTrue="1">
      <formula>$A1145&lt;&gt;""</formula>
    </cfRule>
  </conditionalFormatting>
  <conditionalFormatting sqref="B1149:I1153">
    <cfRule type="expression" dxfId="54" priority="49" stopIfTrue="1">
      <formula>$A1149&lt;&gt;""</formula>
    </cfRule>
  </conditionalFormatting>
  <conditionalFormatting sqref="B1267:I1267 I1268:I1284">
    <cfRule type="expression" dxfId="53" priority="182" stopIfTrue="1">
      <formula>$A1267&lt;&gt;""</formula>
    </cfRule>
  </conditionalFormatting>
  <conditionalFormatting sqref="B1364:I1364">
    <cfRule type="expression" dxfId="52" priority="177" stopIfTrue="1">
      <formula>$A1364&lt;&gt;""</formula>
    </cfRule>
  </conditionalFormatting>
  <conditionalFormatting sqref="B356:J416">
    <cfRule type="expression" dxfId="50" priority="292" stopIfTrue="1">
      <formula>$A356&lt;&gt;""</formula>
    </cfRule>
  </conditionalFormatting>
  <conditionalFormatting sqref="B453:J454">
    <cfRule type="expression" dxfId="49" priority="253" stopIfTrue="1">
      <formula>$A453&lt;&gt;""</formula>
    </cfRule>
  </conditionalFormatting>
  <conditionalFormatting sqref="B595:J621">
    <cfRule type="expression" dxfId="48" priority="33" stopIfTrue="1">
      <formula>$A595&lt;&gt;""</formula>
    </cfRule>
  </conditionalFormatting>
  <conditionalFormatting sqref="B1049:J1050">
    <cfRule type="expression" dxfId="47" priority="248" stopIfTrue="1">
      <formula>$A1049&lt;&gt;""</formula>
    </cfRule>
  </conditionalFormatting>
  <conditionalFormatting sqref="B1123:J1126">
    <cfRule type="expression" dxfId="46" priority="38" stopIfTrue="1">
      <formula>$A1123&lt;&gt;""</formula>
    </cfRule>
  </conditionalFormatting>
  <conditionalFormatting sqref="B1154:J1248">
    <cfRule type="expression" dxfId="45" priority="64" stopIfTrue="1">
      <formula>$A1154&lt;&gt;""</formula>
    </cfRule>
  </conditionalFormatting>
  <conditionalFormatting sqref="B1402:J1402">
    <cfRule type="expression" dxfId="44" priority="229" stopIfTrue="1">
      <formula>$A1402&lt;&gt;""</formula>
    </cfRule>
  </conditionalFormatting>
  <conditionalFormatting sqref="B1457:J4370">
    <cfRule type="expression" dxfId="43" priority="73" stopIfTrue="1">
      <formula>$A1457&lt;&gt;""</formula>
    </cfRule>
  </conditionalFormatting>
  <conditionalFormatting sqref="F468:H469">
    <cfRule type="expression" dxfId="40" priority="170" stopIfTrue="1">
      <formula>$A468&lt;&gt;""</formula>
    </cfRule>
  </conditionalFormatting>
  <conditionalFormatting sqref="F472:H473">
    <cfRule type="expression" dxfId="39" priority="260" stopIfTrue="1">
      <formula>$A472&lt;&gt;""</formula>
    </cfRule>
  </conditionalFormatting>
  <conditionalFormatting sqref="F480:H482 H483:H485">
    <cfRule type="expression" dxfId="38" priority="202" stopIfTrue="1">
      <formula>$A480&lt;&gt;""</formula>
    </cfRule>
  </conditionalFormatting>
  <conditionalFormatting sqref="F1127:H1127">
    <cfRule type="expression" dxfId="37" priority="311" stopIfTrue="1">
      <formula>$A1127&lt;&gt;""</formula>
    </cfRule>
  </conditionalFormatting>
  <conditionalFormatting sqref="F1251:H1256">
    <cfRule type="expression" dxfId="36" priority="153" stopIfTrue="1">
      <formula>$A1251&lt;&gt;""</formula>
    </cfRule>
  </conditionalFormatting>
  <conditionalFormatting sqref="F243:I243">
    <cfRule type="expression" dxfId="34" priority="181" stopIfTrue="1">
      <formula>$A243&lt;&gt;""</formula>
    </cfRule>
  </conditionalFormatting>
  <conditionalFormatting sqref="A200:J226">
    <cfRule type="expression" dxfId="33" priority="18" stopIfTrue="1">
      <formula>$A200&lt;&gt;""</formula>
    </cfRule>
  </conditionalFormatting>
  <conditionalFormatting sqref="H470:H471">
    <cfRule type="expression" dxfId="32" priority="174" stopIfTrue="1">
      <formula>$A470&lt;&gt;""</formula>
    </cfRule>
  </conditionalFormatting>
  <conditionalFormatting sqref="H1128:H1132">
    <cfRule type="expression" dxfId="31" priority="212" stopIfTrue="1">
      <formula>$A1128&lt;&gt;""</formula>
    </cfRule>
  </conditionalFormatting>
  <conditionalFormatting sqref="H1250">
    <cfRule type="expression" dxfId="30" priority="223" stopIfTrue="1">
      <formula>$A1250&lt;&gt;""</formula>
    </cfRule>
  </conditionalFormatting>
  <conditionalFormatting sqref="H1289:H1297">
    <cfRule type="expression" dxfId="29" priority="191" stopIfTrue="1">
      <formula>$A1289&lt;&gt;""</formula>
    </cfRule>
  </conditionalFormatting>
  <conditionalFormatting sqref="H1299:H1322">
    <cfRule type="expression" dxfId="28" priority="70" stopIfTrue="1">
      <formula>$A1299&lt;&gt;""</formula>
    </cfRule>
  </conditionalFormatting>
  <conditionalFormatting sqref="H1361:H1363">
    <cfRule type="expression" dxfId="27" priority="289" stopIfTrue="1">
      <formula>$A1361&lt;&gt;""</formula>
    </cfRule>
  </conditionalFormatting>
  <conditionalFormatting sqref="H1365:H1375">
    <cfRule type="expression" dxfId="26" priority="50" stopIfTrue="1">
      <formula>$A1365&lt;&gt;""</formula>
    </cfRule>
  </conditionalFormatting>
  <conditionalFormatting sqref="H1408">
    <cfRule type="expression" dxfId="25" priority="186" stopIfTrue="1">
      <formula>$A1408&lt;&gt;""</formula>
    </cfRule>
  </conditionalFormatting>
  <conditionalFormatting sqref="H1449:H1454">
    <cfRule type="expression" dxfId="24" priority="256" stopIfTrue="1">
      <formula>$A1449&lt;&gt;""</formula>
    </cfRule>
  </conditionalFormatting>
  <conditionalFormatting sqref="H239:I242">
    <cfRule type="expression" dxfId="22" priority="280" stopIfTrue="1">
      <formula>$A239&lt;&gt;""</formula>
    </cfRule>
  </conditionalFormatting>
  <conditionalFormatting sqref="H244:I244">
    <cfRule type="expression" dxfId="21" priority="156" stopIfTrue="1">
      <formula>$A244&lt;&gt;""</formula>
    </cfRule>
  </conditionalFormatting>
  <conditionalFormatting sqref="H685:I685">
    <cfRule type="expression" dxfId="20" priority="97" stopIfTrue="1">
      <formula>$A685&lt;&gt;""</formula>
    </cfRule>
  </conditionalFormatting>
  <conditionalFormatting sqref="H1134:I1144">
    <cfRule type="expression" dxfId="19" priority="81" stopIfTrue="1">
      <formula>$A1134&lt;&gt;""</formula>
    </cfRule>
  </conditionalFormatting>
  <conditionalFormatting sqref="H1148:I1148">
    <cfRule type="expression" dxfId="18" priority="107" stopIfTrue="1">
      <formula>$A1148&lt;&gt;""</formula>
    </cfRule>
  </conditionalFormatting>
  <conditionalFormatting sqref="H1106:J1106">
    <cfRule type="expression" dxfId="17" priority="163" stopIfTrue="1">
      <formula>$A1106&lt;&gt;""</formula>
    </cfRule>
  </conditionalFormatting>
  <conditionalFormatting sqref="H1356:J1359">
    <cfRule type="expression" dxfId="16" priority="86" stopIfTrue="1">
      <formula>$A1356&lt;&gt;""</formula>
    </cfRule>
  </conditionalFormatting>
  <conditionalFormatting sqref="H1389:J1400">
    <cfRule type="expression" dxfId="15" priority="45" stopIfTrue="1">
      <formula>$A1389&lt;&gt;""</formula>
    </cfRule>
  </conditionalFormatting>
  <conditionalFormatting sqref="I468:I492">
    <cfRule type="expression" dxfId="14" priority="171" stopIfTrue="1">
      <formula>$A468&lt;&gt;""</formula>
    </cfRule>
  </conditionalFormatting>
  <conditionalFormatting sqref="I1365:I1381">
    <cfRule type="expression" dxfId="13" priority="113" stopIfTrue="1">
      <formula>$A1365&lt;&gt;""</formula>
    </cfRule>
  </conditionalFormatting>
  <conditionalFormatting sqref="I1286:J1355">
    <cfRule type="expression" dxfId="12" priority="193" stopIfTrue="1">
      <formula>$A1286&lt;&gt;""</formula>
    </cfRule>
  </conditionalFormatting>
  <conditionalFormatting sqref="I1406:J1443">
    <cfRule type="expression" dxfId="11" priority="188" stopIfTrue="1">
      <formula>$A1406&lt;&gt;""</formula>
    </cfRule>
  </conditionalFormatting>
  <conditionalFormatting sqref="I1447:J1454">
    <cfRule type="expression" dxfId="10" priority="286" stopIfTrue="1">
      <formula>$A1447&lt;&gt;""</formula>
    </cfRule>
  </conditionalFormatting>
  <conditionalFormatting sqref="J1133:J1153">
    <cfRule type="expression" dxfId="9" priority="313" stopIfTrue="1">
      <formula>$A1133&lt;&gt;""</formula>
    </cfRule>
  </conditionalFormatting>
  <conditionalFormatting sqref="A107:J160">
    <cfRule type="expression" dxfId="8" priority="8" stopIfTrue="1">
      <formula>$A107&lt;&gt;""</formula>
    </cfRule>
  </conditionalFormatting>
  <conditionalFormatting sqref="D126:E126">
    <cfRule type="expression" dxfId="7" priority="9" stopIfTrue="1">
      <formula>$A126&lt;&gt;""</formula>
    </cfRule>
  </conditionalFormatting>
  <conditionalFormatting sqref="D147:E147">
    <cfRule type="expression" dxfId="6" priority="7" stopIfTrue="1">
      <formula>$A147&lt;&gt;""</formula>
    </cfRule>
  </conditionalFormatting>
  <conditionalFormatting sqref="A161:E161">
    <cfRule type="expression" dxfId="5" priority="2" stopIfTrue="1">
      <formula>$A161&lt;&gt;""</formula>
    </cfRule>
  </conditionalFormatting>
  <conditionalFormatting sqref="B156:E160 B162:E165">
    <cfRule type="expression" dxfId="4" priority="6" stopIfTrue="1">
      <formula>$A156&lt;&gt;""</formula>
    </cfRule>
  </conditionalFormatting>
  <conditionalFormatting sqref="F162:I164">
    <cfRule type="expression" dxfId="3" priority="5" stopIfTrue="1">
      <formula>$A162&lt;&gt;""</formula>
    </cfRule>
  </conditionalFormatting>
  <conditionalFormatting sqref="F156:J161 A162:J199">
    <cfRule type="expression" dxfId="2" priority="3" stopIfTrue="1">
      <formula>$A156&lt;&gt;""</formula>
    </cfRule>
  </conditionalFormatting>
  <conditionalFormatting sqref="H165:I165">
    <cfRule type="expression" dxfId="1" priority="4" stopIfTrue="1">
      <formula>$A165&lt;&gt;""</formula>
    </cfRule>
  </conditionalFormatting>
  <conditionalFormatting sqref="B178:J179">
    <cfRule type="expression" dxfId="0" priority="1" stopIfTrue="1">
      <formula>$A178&lt;&gt;""</formula>
    </cfRule>
  </conditionalFormatting>
  <dataValidations count="5">
    <dataValidation type="date" allowBlank="1" showInputMessage="1" showErrorMessage="1" sqref="D102:E102 D4997:E65532 D106:E106" xr:uid="{F5059AEA-A0D8-4B20-9D3C-8B76D9C427E6}">
      <formula1>42370</formula1>
      <formula2>42735</formula2>
    </dataValidation>
    <dataValidation type="list" allowBlank="1" sqref="F230:F4996 F107:F226" xr:uid="{255B499D-B3E6-47A9-A857-DBFE56F071D9}">
      <formula1>$F$96:$F$99</formula1>
    </dataValidation>
    <dataValidation type="list" allowBlank="1" showInputMessage="1" showErrorMessage="1" sqref="A230:A4996 A107:A226" xr:uid="{540C0DA9-E9CD-4805-B659-E67C1C32B21C}">
      <formula1>OFFSET($A$1,0,0,$B$3,1)</formula1>
    </dataValidation>
    <dataValidation allowBlank="1" sqref="G230:G4996 G107:G226" xr:uid="{B36265DD-F5DD-4F0A-AD93-4A0388363C0B}"/>
    <dataValidation type="list" allowBlank="1" showInputMessage="1" showErrorMessage="1" errorTitle="Chyba !" error="zadajte (vyberte zo zoznamu) platný analytický kód podľa nápovedy k bunke I104" sqref="J230:J9996 J107:J226"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16384" width="9.1640625" style="180"/>
  </cols>
  <sheetData>
    <row r="1" spans="1:18" s="212" customFormat="1" ht="19.5" customHeight="1" x14ac:dyDescent="0.1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ht="12" x14ac:dyDescent="0.15">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12" x14ac:dyDescent="0.15">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ht="12" x14ac:dyDescent="0.15">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ht="12" x14ac:dyDescent="0.15">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ht="12" x14ac:dyDescent="0.15">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ht="12" x14ac:dyDescent="0.15">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12" x14ac:dyDescent="0.15">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ht="12" x14ac:dyDescent="0.15">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ht="12" x14ac:dyDescent="0.15">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ht="12" x14ac:dyDescent="0.15">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12" x14ac:dyDescent="0.15">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ht="12" x14ac:dyDescent="0.15">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ht="12" x14ac:dyDescent="0.15">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ht="12" x14ac:dyDescent="0.15">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ht="12" x14ac:dyDescent="0.15">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ht="12" x14ac:dyDescent="0.15">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ht="12" x14ac:dyDescent="0.15">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ht="12" x14ac:dyDescent="0.15">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ht="12" x14ac:dyDescent="0.15">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ht="12" x14ac:dyDescent="0.15">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12" x14ac:dyDescent="0.15">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ht="12" x14ac:dyDescent="0.15">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ht="12" x14ac:dyDescent="0.15">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ht="12" x14ac:dyDescent="0.15">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ht="12" x14ac:dyDescent="0.15">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ht="12" x14ac:dyDescent="0.15">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ht="12" x14ac:dyDescent="0.15">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ht="12" x14ac:dyDescent="0.15">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ht="12" x14ac:dyDescent="0.15">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ht="12" x14ac:dyDescent="0.15">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ht="12" x14ac:dyDescent="0.15">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ht="12" x14ac:dyDescent="0.15">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ht="12" x14ac:dyDescent="0.15">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ht="12" x14ac:dyDescent="0.15">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ht="12" x14ac:dyDescent="0.15">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ht="12" x14ac:dyDescent="0.15">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ht="12" x14ac:dyDescent="0.15">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ht="12" x14ac:dyDescent="0.15">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ht="12" x14ac:dyDescent="0.15">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ht="12" x14ac:dyDescent="0.15">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ht="12" x14ac:dyDescent="0.15">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ht="12" x14ac:dyDescent="0.15">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ht="12" x14ac:dyDescent="0.15">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ht="12" x14ac:dyDescent="0.15">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12" x14ac:dyDescent="0.15">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ht="12" x14ac:dyDescent="0.15">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ht="12" x14ac:dyDescent="0.15">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ht="12" x14ac:dyDescent="0.15">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ht="12" x14ac:dyDescent="0.15">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ht="12" x14ac:dyDescent="0.15">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ht="12" x14ac:dyDescent="0.15">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ht="12" x14ac:dyDescent="0.15">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ht="12" x14ac:dyDescent="0.15">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ht="12" x14ac:dyDescent="0.15">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ht="12" x14ac:dyDescent="0.15">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ht="12" x14ac:dyDescent="0.15">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ht="12" x14ac:dyDescent="0.15">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ht="12" x14ac:dyDescent="0.15">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ht="12" x14ac:dyDescent="0.15">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ht="12" x14ac:dyDescent="0.15">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ht="12" x14ac:dyDescent="0.15">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ht="12" x14ac:dyDescent="0.15">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ht="12" x14ac:dyDescent="0.15">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ht="12" x14ac:dyDescent="0.15">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ht="12" x14ac:dyDescent="0.15">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ht="12" x14ac:dyDescent="0.15">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ht="12" x14ac:dyDescent="0.15">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15">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15">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15">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15">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15">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15">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15">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15">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15">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15">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15">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15">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15">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15">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15">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15">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15">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15">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15">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15">
      <c r="A88" s="203"/>
      <c r="B88" s="287"/>
      <c r="C88" s="287"/>
      <c r="D88" s="287"/>
      <c r="E88" s="287"/>
      <c r="F88" s="287"/>
      <c r="G88" s="287"/>
      <c r="H88" s="287"/>
      <c r="I88" s="287"/>
      <c r="J88" s="287"/>
      <c r="K88" s="287"/>
      <c r="L88" s="288"/>
      <c r="M88" s="287"/>
      <c r="N88" s="287"/>
      <c r="O88" s="287"/>
      <c r="P88" s="287"/>
      <c r="R88" s="276">
        <f t="shared" si="2"/>
        <v>0</v>
      </c>
    </row>
    <row r="89" spans="1:18" x14ac:dyDescent="0.15">
      <c r="A89" s="203"/>
      <c r="B89" s="287"/>
      <c r="C89" s="287"/>
      <c r="D89" s="287"/>
      <c r="E89" s="287"/>
      <c r="F89" s="287"/>
      <c r="G89" s="287"/>
      <c r="H89" s="287"/>
      <c r="I89" s="287"/>
      <c r="J89" s="287"/>
      <c r="K89" s="287"/>
      <c r="L89" s="288"/>
      <c r="M89" s="287"/>
      <c r="N89" s="287"/>
      <c r="O89" s="287"/>
      <c r="P89" s="287"/>
      <c r="R89" s="276">
        <f t="shared" si="2"/>
        <v>0</v>
      </c>
    </row>
    <row r="90" spans="1:18" x14ac:dyDescent="0.15">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15">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15">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15">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15">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15">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ht="12" x14ac:dyDescent="0.15">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ht="12" x14ac:dyDescent="0.15">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ht="12" x14ac:dyDescent="0.15">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ht="12" x14ac:dyDescent="0.15">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ht="12" x14ac:dyDescent="0.15">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15">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15">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ht="12" x14ac:dyDescent="0.15">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15">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ht="12" x14ac:dyDescent="0.15">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15">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ht="12" x14ac:dyDescent="0.15">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ht="12" x14ac:dyDescent="0.15">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15">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15">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15">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15">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ht="12" x14ac:dyDescent="0.15">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15">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15">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15">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15">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15">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15">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ht="12" x14ac:dyDescent="0.15">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15">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15">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15">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15">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15">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15">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15">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15">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15">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15">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15">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15">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15">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15">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15">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ht="12" x14ac:dyDescent="0.15">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15">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ht="12" x14ac:dyDescent="0.15">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15">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15">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ht="12" x14ac:dyDescent="0.15">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ht="12" x14ac:dyDescent="0.15">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15">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ht="12" x14ac:dyDescent="0.15">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15">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15">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15">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15">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15">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15">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ht="12" x14ac:dyDescent="0.15">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15">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15">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15">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15">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15">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ht="12" x14ac:dyDescent="0.15">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ht="12" x14ac:dyDescent="0.15">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ht="12" x14ac:dyDescent="0.15">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15">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ht="12" x14ac:dyDescent="0.15">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ht="12" x14ac:dyDescent="0.15">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15">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15">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15">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15">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15">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15">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15">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15">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15">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ht="12" x14ac:dyDescent="0.15">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ht="12" x14ac:dyDescent="0.15">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ht="12" x14ac:dyDescent="0.15">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15">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15">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15">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15">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15">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15">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ht="12" x14ac:dyDescent="0.15">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ht="12" x14ac:dyDescent="0.15">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15">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15">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15">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15">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15">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15">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15">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15">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15">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15">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15">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15">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15">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15">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15">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15">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15">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15">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15">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15">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15">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15">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15">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15">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15">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15">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15">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15">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15">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15">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15">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15">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15">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15">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15">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15">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15">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15">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15">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15">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15">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15">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15">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15">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15">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15">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15">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15">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15">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15">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15">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15">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15">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15">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15">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15">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15">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15">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15">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15">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15">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15">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15">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15">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15">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15">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15">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15">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15">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15">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15">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15">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15">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15">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15">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15">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15">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15">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15">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15">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15">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15">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15">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15">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15">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15">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15">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15">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15">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15">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15">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15">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15">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15">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15">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15">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15">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15">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15">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15">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15">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15">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15">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15">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15">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15">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15">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15">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15">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15">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15">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15">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15">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15">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15">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15">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15">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15">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15">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15">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15">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15">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15">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15">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15">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15">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15">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15">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15">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15">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15">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15">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15">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15">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15">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15">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15">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15">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15">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15">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15">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15">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15">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15">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15">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15">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15">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15">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15">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15">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15">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15">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15">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15">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15">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15">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15">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15">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15">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15">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15">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15">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15">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15">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15">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15">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15">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15">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15">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15">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15">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15">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15">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15">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15">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15">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15">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15">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15">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15">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15">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15">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15">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15">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15">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15">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15">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15">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15">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15">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15">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15">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15">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15">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15">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15">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15">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15">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15">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15">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15">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15">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15">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15">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15">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15">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15">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15">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15">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15">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15">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15">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15">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15">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15">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15">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15">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15">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15">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15">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15">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15">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15">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15">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15">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15">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15">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15">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15">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15">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15">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15">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15">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15">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15">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15">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15">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15">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15">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15">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15">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15">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15">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15">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15">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15">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15">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15">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15">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15">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15">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15">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15">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15">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15">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15">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15">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15">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15">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15">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15">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15">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15">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15">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15">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15">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15">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15">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15">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15">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15">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15">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15">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15">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15">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15">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15">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15">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15">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15">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15">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15">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15">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15">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15">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15">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15">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15">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15">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15">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15">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15">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15">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15">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15">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15">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15">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15">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15">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15">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15">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15">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15">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15">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15">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15">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15">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15">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15">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15">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15">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15">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15">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15">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15">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15">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15">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15">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15">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15">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15">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15">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15">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15">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15">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15">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15">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15">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15">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15">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15">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15">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15">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15">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15">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15">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15">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15">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15">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15">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15">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15">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15">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15">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15">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15">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15">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15">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15">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15">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15">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15">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15">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15">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15">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15">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15">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15">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15">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15">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15">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15">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15">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15">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15">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15">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15">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15">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15">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15">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15">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15">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15">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15">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15">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15">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15">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15">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15">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15">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15">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15">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15">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15">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15">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15">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15">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15">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15">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15">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15">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15">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15">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15">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15">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15">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15">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15">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15">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15">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15">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15">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15">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15">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15">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15">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15">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15">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15">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15">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15">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15">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15">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15">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15">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15">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15">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15">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15">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15">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15">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15">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15">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15">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15">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15">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15">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15">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15">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15">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15">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15">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15">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15">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15">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15">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15">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15">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15">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15">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15">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15">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15">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15">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15">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15">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15">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15">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15">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15">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15">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15">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15">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15">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15">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15">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15">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15">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15">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15">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15">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15">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15">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15">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15">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15">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15">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15">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15">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15">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15">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15">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15">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15">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15">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15">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15">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15">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15">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15">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15">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15">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15">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15">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15">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15">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15">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15">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15">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15">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15">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15">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15">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15">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15">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15">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15">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15">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15">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15">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15">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15">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15">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15">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15">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15">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15">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15">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15">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15">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15">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15">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15">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15">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15">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15">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15">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15">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15">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15">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15">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15">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15">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15">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15">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15">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15">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15">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15">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15">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15">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15">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15">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15">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15">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15">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15">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15">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15">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15">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15">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15">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15">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15">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15">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15">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15">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15">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15">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15">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15">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15">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15">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15">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15">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15">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15">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15">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15">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15">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15">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15">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15">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15">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15">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15">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15">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15">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15">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15">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15">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15">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15">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15">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15">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15">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15">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15">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15">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15">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15">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15">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15">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15">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15">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15">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15">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15">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15">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15">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15">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15">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15">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15">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15">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15">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15">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15">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15">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15">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15">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15">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15">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15">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15">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15">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15">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15">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15">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15">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15">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15">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15">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15">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15">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15">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15">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15">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15">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15">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15">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15">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15">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15">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15">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15">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15">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15">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15">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15">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15">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15">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15">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15">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15">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15">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15">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15">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15">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15">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15">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15">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15">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15">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15">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15">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15">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15">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15">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15">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15">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15">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15">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15">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15">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15">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15">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15">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15">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15">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15">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15">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15">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15">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15">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15">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15">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15">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15">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15">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15">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15">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15">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15">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15">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15">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15">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15">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15">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15">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15">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15">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15">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15">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15">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15">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15">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15">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15">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15">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15">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15">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15">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15">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15">
      <c r="C788" s="196"/>
      <c r="G788" s="185"/>
      <c r="H788" s="185"/>
    </row>
    <row r="789" spans="1:14" x14ac:dyDescent="0.15">
      <c r="C789" s="196"/>
      <c r="G789" s="185"/>
      <c r="H789" s="185"/>
    </row>
    <row r="790" spans="1:14" x14ac:dyDescent="0.15">
      <c r="G790" s="185"/>
      <c r="H790" s="185"/>
    </row>
    <row r="791" spans="1:14" x14ac:dyDescent="0.15">
      <c r="G791" s="185"/>
      <c r="H791" s="185"/>
    </row>
    <row r="792" spans="1:14" x14ac:dyDescent="0.15">
      <c r="G792" s="185"/>
      <c r="H792" s="185"/>
    </row>
    <row r="793" spans="1:14" x14ac:dyDescent="0.15">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1054</v>
      </c>
      <c r="B1" s="2"/>
      <c r="C1" s="2" t="s">
        <v>335</v>
      </c>
      <c r="D1" s="2" t="s">
        <v>1219</v>
      </c>
      <c r="E1" s="2" t="s">
        <v>1220</v>
      </c>
      <c r="F1" s="2" t="s">
        <v>315</v>
      </c>
      <c r="G1" s="2" t="s">
        <v>1221</v>
      </c>
      <c r="H1" s="2"/>
      <c r="I1" s="2" t="s">
        <v>315</v>
      </c>
      <c r="J1" s="2" t="s">
        <v>1222</v>
      </c>
      <c r="K1" s="2"/>
      <c r="L1" s="2"/>
      <c r="M1" s="2"/>
      <c r="N1" s="2"/>
    </row>
    <row r="2" spans="1:14" x14ac:dyDescent="0.15">
      <c r="A2" t="s">
        <v>1223</v>
      </c>
      <c r="C2" t="s">
        <v>338</v>
      </c>
      <c r="D2" t="s">
        <v>1224</v>
      </c>
      <c r="E2">
        <v>1</v>
      </c>
      <c r="F2" t="s">
        <v>319</v>
      </c>
      <c r="G2" t="s">
        <v>1225</v>
      </c>
      <c r="I2" t="s">
        <v>317</v>
      </c>
      <c r="J2" t="s">
        <v>1226</v>
      </c>
    </row>
    <row r="3" spans="1:14" x14ac:dyDescent="0.15">
      <c r="A3" t="s">
        <v>1060</v>
      </c>
      <c r="C3" t="s">
        <v>340</v>
      </c>
      <c r="D3" t="s">
        <v>1227</v>
      </c>
      <c r="E3">
        <v>1</v>
      </c>
      <c r="F3" t="s">
        <v>319</v>
      </c>
      <c r="G3" t="s">
        <v>1225</v>
      </c>
      <c r="I3" t="s">
        <v>319</v>
      </c>
      <c r="J3" t="s">
        <v>320</v>
      </c>
    </row>
    <row r="4" spans="1:14" x14ac:dyDescent="0.15">
      <c r="A4" t="s">
        <v>1124</v>
      </c>
      <c r="C4" t="s">
        <v>342</v>
      </c>
      <c r="D4" t="s">
        <v>1228</v>
      </c>
      <c r="E4">
        <v>1</v>
      </c>
      <c r="F4" t="s">
        <v>319</v>
      </c>
      <c r="G4" t="s">
        <v>1225</v>
      </c>
      <c r="I4" t="s">
        <v>321</v>
      </c>
      <c r="J4" t="s">
        <v>322</v>
      </c>
    </row>
    <row r="5" spans="1:14" x14ac:dyDescent="0.15">
      <c r="A5" t="s">
        <v>1080</v>
      </c>
      <c r="C5" t="s">
        <v>344</v>
      </c>
      <c r="D5" t="s">
        <v>1229</v>
      </c>
      <c r="E5">
        <v>1</v>
      </c>
      <c r="F5" t="s">
        <v>319</v>
      </c>
      <c r="G5" t="s">
        <v>1225</v>
      </c>
      <c r="I5" t="s">
        <v>323</v>
      </c>
      <c r="J5" t="s">
        <v>324</v>
      </c>
    </row>
    <row r="6" spans="1:14" x14ac:dyDescent="0.15">
      <c r="A6" t="s">
        <v>1230</v>
      </c>
      <c r="C6" t="s">
        <v>346</v>
      </c>
      <c r="D6" t="s">
        <v>1231</v>
      </c>
      <c r="E6">
        <v>1</v>
      </c>
      <c r="F6" t="s">
        <v>319</v>
      </c>
      <c r="G6" t="s">
        <v>1225</v>
      </c>
      <c r="I6" t="s">
        <v>325</v>
      </c>
      <c r="J6" t="s">
        <v>1232</v>
      </c>
    </row>
    <row r="7" spans="1:14" x14ac:dyDescent="0.15">
      <c r="A7" t="s">
        <v>1233</v>
      </c>
      <c r="C7" t="s">
        <v>348</v>
      </c>
      <c r="D7" t="s">
        <v>1234</v>
      </c>
      <c r="E7">
        <v>2</v>
      </c>
      <c r="F7" t="s">
        <v>321</v>
      </c>
      <c r="G7" t="s">
        <v>1235</v>
      </c>
    </row>
    <row r="8" spans="1:14" x14ac:dyDescent="0.15">
      <c r="A8" t="s">
        <v>1088</v>
      </c>
      <c r="C8" t="s">
        <v>350</v>
      </c>
      <c r="D8" t="s">
        <v>1236</v>
      </c>
      <c r="E8">
        <v>3</v>
      </c>
      <c r="F8" t="s">
        <v>321</v>
      </c>
      <c r="G8" t="s">
        <v>1237</v>
      </c>
    </row>
    <row r="9" spans="1:14" x14ac:dyDescent="0.15">
      <c r="A9" t="s">
        <v>1238</v>
      </c>
      <c r="C9" t="s">
        <v>352</v>
      </c>
      <c r="D9" t="s">
        <v>1239</v>
      </c>
      <c r="E9">
        <v>3</v>
      </c>
      <c r="F9" t="s">
        <v>321</v>
      </c>
      <c r="G9" t="s">
        <v>1240</v>
      </c>
    </row>
    <row r="10" spans="1:14" x14ac:dyDescent="0.15">
      <c r="A10" t="s">
        <v>1162</v>
      </c>
      <c r="C10" t="s">
        <v>354</v>
      </c>
      <c r="D10" t="s">
        <v>1241</v>
      </c>
      <c r="E10">
        <v>4</v>
      </c>
      <c r="F10" t="s">
        <v>321</v>
      </c>
      <c r="G10" t="s">
        <v>1242</v>
      </c>
    </row>
    <row r="11" spans="1:14" x14ac:dyDescent="0.15">
      <c r="A11" t="s">
        <v>1164</v>
      </c>
      <c r="C11" t="s">
        <v>356</v>
      </c>
      <c r="D11" t="s">
        <v>1243</v>
      </c>
      <c r="E11">
        <v>4</v>
      </c>
      <c r="F11" t="s">
        <v>317</v>
      </c>
      <c r="G11" t="s">
        <v>1242</v>
      </c>
    </row>
    <row r="12" spans="1:14" x14ac:dyDescent="0.15">
      <c r="A12" t="s">
        <v>1126</v>
      </c>
      <c r="C12" t="s">
        <v>358</v>
      </c>
      <c r="D12" t="s">
        <v>1244</v>
      </c>
      <c r="E12">
        <v>4</v>
      </c>
      <c r="F12" t="s">
        <v>317</v>
      </c>
      <c r="G12" t="s">
        <v>1242</v>
      </c>
    </row>
    <row r="13" spans="1:14" x14ac:dyDescent="0.15">
      <c r="A13" t="s">
        <v>1166</v>
      </c>
      <c r="C13" t="s">
        <v>360</v>
      </c>
      <c r="D13" t="s">
        <v>1245</v>
      </c>
      <c r="E13">
        <v>4</v>
      </c>
      <c r="F13" t="s">
        <v>325</v>
      </c>
      <c r="G13" t="s">
        <v>1242</v>
      </c>
    </row>
    <row r="14" spans="1:14" x14ac:dyDescent="0.15">
      <c r="A14" t="s">
        <v>1062</v>
      </c>
      <c r="C14" t="s">
        <v>362</v>
      </c>
      <c r="D14" t="s">
        <v>1246</v>
      </c>
      <c r="E14">
        <v>4</v>
      </c>
      <c r="F14" t="s">
        <v>321</v>
      </c>
      <c r="G14" t="s">
        <v>1242</v>
      </c>
    </row>
    <row r="15" spans="1:14" x14ac:dyDescent="0.15">
      <c r="A15" t="s">
        <v>1064</v>
      </c>
      <c r="C15" t="s">
        <v>364</v>
      </c>
    </row>
    <row r="16" spans="1:14" x14ac:dyDescent="0.15">
      <c r="A16" t="s">
        <v>1128</v>
      </c>
      <c r="C16" t="s">
        <v>365</v>
      </c>
    </row>
    <row r="17" spans="1:3" x14ac:dyDescent="0.15">
      <c r="A17" t="s">
        <v>1090</v>
      </c>
      <c r="C17" t="s">
        <v>366</v>
      </c>
    </row>
    <row r="18" spans="1:3" x14ac:dyDescent="0.15">
      <c r="A18" t="s">
        <v>1130</v>
      </c>
      <c r="C18" t="s">
        <v>367</v>
      </c>
    </row>
    <row r="19" spans="1:3" x14ac:dyDescent="0.15">
      <c r="A19" t="s">
        <v>1132</v>
      </c>
      <c r="C19" t="s">
        <v>368</v>
      </c>
    </row>
    <row r="20" spans="1:3" x14ac:dyDescent="0.15">
      <c r="A20" t="s">
        <v>1168</v>
      </c>
      <c r="C20" t="s">
        <v>1247</v>
      </c>
    </row>
    <row r="21" spans="1:3" x14ac:dyDescent="0.15">
      <c r="A21" t="s">
        <v>1248</v>
      </c>
      <c r="C21" t="s">
        <v>1249</v>
      </c>
    </row>
    <row r="22" spans="1:3" x14ac:dyDescent="0.15">
      <c r="A22" t="s">
        <v>1250</v>
      </c>
      <c r="C22" t="s">
        <v>1251</v>
      </c>
    </row>
    <row r="23" spans="1:3" x14ac:dyDescent="0.15">
      <c r="A23" t="s">
        <v>1170</v>
      </c>
      <c r="C23" t="s">
        <v>1252</v>
      </c>
    </row>
    <row r="24" spans="1:3" x14ac:dyDescent="0.15">
      <c r="A24" t="s">
        <v>1253</v>
      </c>
      <c r="C24" t="s">
        <v>1254</v>
      </c>
    </row>
    <row r="25" spans="1:3" x14ac:dyDescent="0.15">
      <c r="A25" t="s">
        <v>1172</v>
      </c>
      <c r="C25" t="s">
        <v>1255</v>
      </c>
    </row>
    <row r="26" spans="1:3" x14ac:dyDescent="0.15">
      <c r="A26" t="s">
        <v>1134</v>
      </c>
      <c r="C26" t="s">
        <v>1256</v>
      </c>
    </row>
    <row r="27" spans="1:3" x14ac:dyDescent="0.15">
      <c r="A27" t="s">
        <v>1076</v>
      </c>
      <c r="C27" t="s">
        <v>1257</v>
      </c>
    </row>
    <row r="28" spans="1:3" x14ac:dyDescent="0.15">
      <c r="A28" t="s">
        <v>1094</v>
      </c>
    </row>
    <row r="29" spans="1:3" x14ac:dyDescent="0.15">
      <c r="A29" t="s">
        <v>1096</v>
      </c>
    </row>
    <row r="30" spans="1:3" x14ac:dyDescent="0.15">
      <c r="A30" t="s">
        <v>1174</v>
      </c>
    </row>
    <row r="31" spans="1:3" x14ac:dyDescent="0.15">
      <c r="A31" t="s">
        <v>1136</v>
      </c>
    </row>
    <row r="32" spans="1:3" x14ac:dyDescent="0.15">
      <c r="A32" t="s">
        <v>1176</v>
      </c>
    </row>
    <row r="33" spans="1:1" x14ac:dyDescent="0.15">
      <c r="A33" t="s">
        <v>1100</v>
      </c>
    </row>
    <row r="34" spans="1:1" x14ac:dyDescent="0.15">
      <c r="A34" t="s">
        <v>1178</v>
      </c>
    </row>
    <row r="35" spans="1:1" x14ac:dyDescent="0.15">
      <c r="A35" t="s">
        <v>1198</v>
      </c>
    </row>
    <row r="36" spans="1:1" x14ac:dyDescent="0.15">
      <c r="A36" t="s">
        <v>1102</v>
      </c>
    </row>
    <row r="37" spans="1:1" x14ac:dyDescent="0.15">
      <c r="A37" t="s">
        <v>1180</v>
      </c>
    </row>
    <row r="38" spans="1:1" x14ac:dyDescent="0.15">
      <c r="A38" t="s">
        <v>1258</v>
      </c>
    </row>
    <row r="39" spans="1:1" x14ac:dyDescent="0.15">
      <c r="A39" t="s">
        <v>1182</v>
      </c>
    </row>
    <row r="40" spans="1:1" x14ac:dyDescent="0.15">
      <c r="A40" t="s">
        <v>1216</v>
      </c>
    </row>
    <row r="41" spans="1:1" x14ac:dyDescent="0.15">
      <c r="A41" t="s">
        <v>1078</v>
      </c>
    </row>
    <row r="42" spans="1:1" x14ac:dyDescent="0.15">
      <c r="A42" t="s">
        <v>1140</v>
      </c>
    </row>
    <row r="43" spans="1:1" x14ac:dyDescent="0.15">
      <c r="A43" t="s">
        <v>1259</v>
      </c>
    </row>
    <row r="44" spans="1:1" x14ac:dyDescent="0.15">
      <c r="A44" t="s">
        <v>1260</v>
      </c>
    </row>
    <row r="45" spans="1:1" x14ac:dyDescent="0.15">
      <c r="A45" t="s">
        <v>1261</v>
      </c>
    </row>
    <row r="46" spans="1:1" x14ac:dyDescent="0.15">
      <c r="A46" t="s">
        <v>1184</v>
      </c>
    </row>
    <row r="47" spans="1:1" x14ac:dyDescent="0.15">
      <c r="A47" t="s">
        <v>1104</v>
      </c>
    </row>
    <row r="48" spans="1:1" x14ac:dyDescent="0.15">
      <c r="A48" t="s">
        <v>1144</v>
      </c>
    </row>
    <row r="49" spans="1:1" x14ac:dyDescent="0.15">
      <c r="A49" t="s">
        <v>1142</v>
      </c>
    </row>
    <row r="50" spans="1:1" x14ac:dyDescent="0.15">
      <c r="A50" t="s">
        <v>1218</v>
      </c>
    </row>
    <row r="51" spans="1:1" x14ac:dyDescent="0.15">
      <c r="A51" t="s">
        <v>1186</v>
      </c>
    </row>
    <row r="52" spans="1:1" x14ac:dyDescent="0.15">
      <c r="A52" t="s">
        <v>1106</v>
      </c>
    </row>
    <row r="53" spans="1:1" x14ac:dyDescent="0.15">
      <c r="A53" t="s">
        <v>1262</v>
      </c>
    </row>
    <row r="54" spans="1:1" x14ac:dyDescent="0.15">
      <c r="A54" t="s">
        <v>1188</v>
      </c>
    </row>
    <row r="55" spans="1:1" x14ac:dyDescent="0.15">
      <c r="A55" t="s">
        <v>1263</v>
      </c>
    </row>
    <row r="56" spans="1:1" x14ac:dyDescent="0.15">
      <c r="A56" t="s">
        <v>1110</v>
      </c>
    </row>
    <row r="57" spans="1:1" x14ac:dyDescent="0.15">
      <c r="A57" t="s">
        <v>1264</v>
      </c>
    </row>
    <row r="58" spans="1:1" x14ac:dyDescent="0.15">
      <c r="A58" t="s">
        <v>1214</v>
      </c>
    </row>
    <row r="59" spans="1:1" x14ac:dyDescent="0.15">
      <c r="A59" t="s">
        <v>1265</v>
      </c>
    </row>
    <row r="60" spans="1:1" x14ac:dyDescent="0.15">
      <c r="A60" t="s">
        <v>1190</v>
      </c>
    </row>
    <row r="61" spans="1:1" x14ac:dyDescent="0.15">
      <c r="A61" t="s">
        <v>1266</v>
      </c>
    </row>
    <row r="62" spans="1:1" x14ac:dyDescent="0.15">
      <c r="A62" t="s">
        <v>1192</v>
      </c>
    </row>
    <row r="63" spans="1:1" x14ac:dyDescent="0.15">
      <c r="A63" t="s">
        <v>1267</v>
      </c>
    </row>
    <row r="64" spans="1:1" x14ac:dyDescent="0.15">
      <c r="A64" t="s">
        <v>1112</v>
      </c>
    </row>
    <row r="65" spans="1:1" x14ac:dyDescent="0.15">
      <c r="A65" t="s">
        <v>1194</v>
      </c>
    </row>
    <row r="66" spans="1:1" x14ac:dyDescent="0.15">
      <c r="A66" t="s">
        <v>1146</v>
      </c>
    </row>
    <row r="67" spans="1:1" x14ac:dyDescent="0.15">
      <c r="A67" t="s">
        <v>1268</v>
      </c>
    </row>
    <row r="68" spans="1:1" x14ac:dyDescent="0.15">
      <c r="A68" t="s">
        <v>1196</v>
      </c>
    </row>
    <row r="69" spans="1:1" x14ac:dyDescent="0.15">
      <c r="A69" t="s">
        <v>1269</v>
      </c>
    </row>
    <row r="70" spans="1:1" x14ac:dyDescent="0.15">
      <c r="A70" t="s">
        <v>1270</v>
      </c>
    </row>
    <row r="71" spans="1:1" x14ac:dyDescent="0.15">
      <c r="A71" t="s">
        <v>1072</v>
      </c>
    </row>
    <row r="72" spans="1:1" x14ac:dyDescent="0.15">
      <c r="A72" t="s">
        <v>1114</v>
      </c>
    </row>
    <row r="73" spans="1:1" x14ac:dyDescent="0.15">
      <c r="A73" t="s">
        <v>1271</v>
      </c>
    </row>
    <row r="74" spans="1:1" x14ac:dyDescent="0.15">
      <c r="A74" t="s">
        <v>1116</v>
      </c>
    </row>
    <row r="75" spans="1:1" x14ac:dyDescent="0.15">
      <c r="A75" t="s">
        <v>1118</v>
      </c>
    </row>
    <row r="76" spans="1:1" x14ac:dyDescent="0.15">
      <c r="A76" t="s">
        <v>1148</v>
      </c>
    </row>
    <row r="77" spans="1:1" x14ac:dyDescent="0.15">
      <c r="A77" t="s">
        <v>1150</v>
      </c>
    </row>
    <row r="78" spans="1:1" x14ac:dyDescent="0.15">
      <c r="A78" t="s">
        <v>1272</v>
      </c>
    </row>
    <row r="79" spans="1:1" x14ac:dyDescent="0.15">
      <c r="A79" t="s">
        <v>1273</v>
      </c>
    </row>
    <row r="80" spans="1:1" x14ac:dyDescent="0.15">
      <c r="A80" t="s">
        <v>1152</v>
      </c>
    </row>
    <row r="81" spans="1:1" x14ac:dyDescent="0.15">
      <c r="A81" t="s">
        <v>1154</v>
      </c>
    </row>
    <row r="82" spans="1:1" x14ac:dyDescent="0.15">
      <c r="A82" t="s">
        <v>1212</v>
      </c>
    </row>
    <row r="83" spans="1:1" x14ac:dyDescent="0.15">
      <c r="A83" t="s">
        <v>1274</v>
      </c>
    </row>
    <row r="84" spans="1:1" x14ac:dyDescent="0.15">
      <c r="A84" t="s">
        <v>1200</v>
      </c>
    </row>
    <row r="85" spans="1:1" x14ac:dyDescent="0.15">
      <c r="A85" t="s">
        <v>1074</v>
      </c>
    </row>
    <row r="86" spans="1:1" x14ac:dyDescent="0.15">
      <c r="A86" t="s">
        <v>1084</v>
      </c>
    </row>
    <row r="87" spans="1:1" x14ac:dyDescent="0.15">
      <c r="A87" t="s">
        <v>1202</v>
      </c>
    </row>
    <row r="88" spans="1:1" x14ac:dyDescent="0.15">
      <c r="A88" t="s">
        <v>1156</v>
      </c>
    </row>
    <row r="89" spans="1:1" x14ac:dyDescent="0.15">
      <c r="A89" t="s">
        <v>1108</v>
      </c>
    </row>
    <row r="90" spans="1:1" x14ac:dyDescent="0.15">
      <c r="A90" t="s">
        <v>1120</v>
      </c>
    </row>
    <row r="91" spans="1:1" x14ac:dyDescent="0.15">
      <c r="A91" t="s">
        <v>1158</v>
      </c>
    </row>
    <row r="92" spans="1:1" x14ac:dyDescent="0.15">
      <c r="A92" t="s">
        <v>1204</v>
      </c>
    </row>
    <row r="93" spans="1:1" x14ac:dyDescent="0.15">
      <c r="A93" t="s">
        <v>1275</v>
      </c>
    </row>
    <row r="94" spans="1:1" x14ac:dyDescent="0.15">
      <c r="A94" t="s">
        <v>1206</v>
      </c>
    </row>
    <row r="95" spans="1:1" x14ac:dyDescent="0.15">
      <c r="A95" t="s">
        <v>1122</v>
      </c>
    </row>
    <row r="96" spans="1:1" x14ac:dyDescent="0.15">
      <c r="A96" t="s">
        <v>1208</v>
      </c>
    </row>
    <row r="97" spans="1:1" x14ac:dyDescent="0.15">
      <c r="A97" t="s">
        <v>1066</v>
      </c>
    </row>
    <row r="98" spans="1:1" x14ac:dyDescent="0.1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72" t="str">
        <f>Spolu!C3&amp;", "&amp;Spolu!C6</f>
        <v>Slovenská asociácia taekwondo WT, Hlavná 37/68, Košice, 040 01</v>
      </c>
      <c r="B1" s="372"/>
      <c r="C1" s="372"/>
      <c r="N1" s="137" t="str">
        <f>O1&amp;" - "&amp;P1</f>
        <v>a - príspevok uznaným športom</v>
      </c>
      <c r="O1" s="137" t="s">
        <v>338</v>
      </c>
      <c r="P1" s="137" t="s">
        <v>339</v>
      </c>
    </row>
    <row r="2" spans="1:16" x14ac:dyDescent="0.15">
      <c r="N2" s="137" t="str">
        <f t="shared" ref="N2:N18" si="0">O2&amp;" - "&amp;P2</f>
        <v>b - príspevok Slovenskému olympijskému a športovému výboru</v>
      </c>
      <c r="O2" s="137" t="s">
        <v>340</v>
      </c>
      <c r="P2" s="137" t="s">
        <v>341</v>
      </c>
    </row>
    <row r="3" spans="1:16" x14ac:dyDescent="0.15">
      <c r="E3" s="373" t="s">
        <v>1276</v>
      </c>
      <c r="F3" s="374"/>
      <c r="N3" s="137" t="str">
        <f t="shared" si="0"/>
        <v>c - príspevok Slovenskému paralympijskému výboru</v>
      </c>
      <c r="O3" s="137" t="s">
        <v>342</v>
      </c>
      <c r="P3" s="137" t="s">
        <v>343</v>
      </c>
    </row>
    <row r="4" spans="1:16" ht="45.75" customHeight="1" x14ac:dyDescent="0.15">
      <c r="E4" s="374"/>
      <c r="F4" s="374"/>
      <c r="N4" s="137" t="str">
        <f t="shared" si="0"/>
        <v>d - príspevok športovcom top tímu</v>
      </c>
      <c r="O4" s="137" t="s">
        <v>344</v>
      </c>
      <c r="P4" s="137" t="s">
        <v>345</v>
      </c>
    </row>
    <row r="5" spans="1:16" ht="30.75" customHeight="1" x14ac:dyDescent="0.15">
      <c r="C5" s="138" t="s">
        <v>1277</v>
      </c>
      <c r="N5" s="137" t="str">
        <f t="shared" si="0"/>
        <v>e - rozvoj športov, ktoré nie sú uznanými podľa zákona č. 440/2015 Z. z.</v>
      </c>
      <c r="O5" s="137" t="s">
        <v>346</v>
      </c>
      <c r="P5" s="137" t="s">
        <v>351</v>
      </c>
    </row>
    <row r="6" spans="1:16" ht="34" x14ac:dyDescent="0.15">
      <c r="C6" s="138" t="s">
        <v>1278</v>
      </c>
      <c r="E6" s="140" t="s">
        <v>1279</v>
      </c>
      <c r="F6" s="149"/>
      <c r="N6" s="137" t="str">
        <f t="shared" si="0"/>
        <v>f - organizovanie významných a tradičných športových podujatí na území SR v roku 2020</v>
      </c>
      <c r="O6" s="137" t="s">
        <v>348</v>
      </c>
      <c r="P6" s="137" t="s">
        <v>1280</v>
      </c>
    </row>
    <row r="7" spans="1:16" ht="17" x14ac:dyDescent="0.15">
      <c r="C7" s="138" t="s">
        <v>1281</v>
      </c>
      <c r="E7" s="140" t="s">
        <v>1282</v>
      </c>
      <c r="F7" s="150"/>
      <c r="N7" s="137" t="str">
        <f t="shared" si="0"/>
        <v>g - projekty školského, univerzitného športu a športu pre všetkých</v>
      </c>
      <c r="O7" s="137" t="s">
        <v>350</v>
      </c>
      <c r="P7" s="137" t="s">
        <v>1283</v>
      </c>
    </row>
    <row r="8" spans="1:16" ht="17" x14ac:dyDescent="0.15">
      <c r="C8" s="138" t="s">
        <v>1284</v>
      </c>
      <c r="E8" s="140" t="s">
        <v>1285</v>
      </c>
      <c r="F8" s="151"/>
      <c r="N8" s="137" t="str">
        <f t="shared" si="0"/>
        <v>h - podpora a rozvoj turistických a cykloturistických trás</v>
      </c>
      <c r="O8" s="137" t="s">
        <v>352</v>
      </c>
      <c r="P8" s="137" t="s">
        <v>353</v>
      </c>
    </row>
    <row r="9" spans="1:16" x14ac:dyDescent="0.1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15">
      <c r="N10" s="137" t="str">
        <f t="shared" si="0"/>
        <v>j - projekty pre popularizáciu pohybových aktivít detí, mládeže a seniorov</v>
      </c>
      <c r="O10" s="137" t="s">
        <v>356</v>
      </c>
      <c r="P10" s="137" t="s">
        <v>1288</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75" t="s">
        <v>1289</v>
      </c>
      <c r="B12" s="375"/>
      <c r="C12" s="375"/>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1290</v>
      </c>
    </row>
    <row r="14" spans="1:16" ht="45" customHeight="1" x14ac:dyDescent="0.15">
      <c r="A14" s="376"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6"/>
      <c r="C14" s="376"/>
      <c r="F14" s="141"/>
      <c r="N14" s="137" t="str">
        <f t="shared" si="0"/>
        <v>n - organizovanie významnej súťaže podľa § 55 ods. 1 písm. b)</v>
      </c>
      <c r="O14" s="137" t="s">
        <v>364</v>
      </c>
      <c r="P14" s="137" t="s">
        <v>1291</v>
      </c>
    </row>
    <row r="15" spans="1:16" ht="32.25" customHeight="1" thickBot="1" x14ac:dyDescent="0.2">
      <c r="A15" s="139" t="s">
        <v>1292</v>
      </c>
      <c r="B15" s="377" t="s">
        <v>1293</v>
      </c>
      <c r="C15" s="378"/>
      <c r="N15" s="137" t="str">
        <f t="shared" si="0"/>
        <v>o - účasť na významnej súťaži podľa § 3 písm. h) druhého až štvrtého bodu Zákona o športe vrátane prípravy na túto súťaž</v>
      </c>
      <c r="O15" s="137" t="s">
        <v>365</v>
      </c>
      <c r="P15" s="137" t="s">
        <v>1294</v>
      </c>
    </row>
    <row r="16" spans="1:16" x14ac:dyDescent="0.1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15">
      <c r="A17" s="139" t="s">
        <v>1298</v>
      </c>
      <c r="B17" s="254" t="s">
        <v>1299</v>
      </c>
      <c r="C17" s="194"/>
      <c r="E17" s="147"/>
      <c r="F17" s="284"/>
      <c r="N17" s="137" t="str">
        <f t="shared" si="0"/>
        <v xml:space="preserve">q - </v>
      </c>
      <c r="O17" s="137" t="s">
        <v>367</v>
      </c>
    </row>
    <row r="18" spans="1:16" x14ac:dyDescent="0.15">
      <c r="B18" s="193" t="s">
        <v>1300</v>
      </c>
      <c r="C18" s="142" t="str">
        <f>Spolu!C4</f>
        <v>30814910</v>
      </c>
      <c r="E18" s="147" t="s">
        <v>1301</v>
      </c>
      <c r="F18" s="284">
        <v>421947749446</v>
      </c>
      <c r="N18" s="137" t="str">
        <f t="shared" si="0"/>
        <v xml:space="preserve">r - </v>
      </c>
      <c r="O18" s="137" t="s">
        <v>368</v>
      </c>
    </row>
    <row r="19" spans="1:16" x14ac:dyDescent="0.15">
      <c r="E19" s="147" t="s">
        <v>1302</v>
      </c>
      <c r="F19" s="284">
        <v>421947749756</v>
      </c>
    </row>
    <row r="20" spans="1:16" ht="17" thickBot="1" x14ac:dyDescent="0.2">
      <c r="A20" s="139" t="s">
        <v>396</v>
      </c>
      <c r="B20" s="143">
        <f>F6</f>
        <v>0</v>
      </c>
      <c r="E20" s="208"/>
      <c r="F20" s="285"/>
    </row>
    <row r="21" spans="1:16" ht="189" customHeight="1" x14ac:dyDescent="0.15">
      <c r="B21" s="211"/>
      <c r="C21" s="144"/>
    </row>
    <row r="22" spans="1:16" ht="39.75" customHeight="1" x14ac:dyDescent="0.15">
      <c r="B22" s="371" t="s">
        <v>1303</v>
      </c>
      <c r="C22" s="371"/>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1304</v>
      </c>
    </row>
    <row r="29" spans="1:16" x14ac:dyDescent="0.15">
      <c r="N29" s="137" t="s">
        <v>1305</v>
      </c>
    </row>
    <row r="30" spans="1:16" x14ac:dyDescent="0.1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2025-01-23T13:30:36Z</cp:lastPrinted>
  <dcterms:created xsi:type="dcterms:W3CDTF">2017-02-20T06:20:12Z</dcterms:created>
  <dcterms:modified xsi:type="dcterms:W3CDTF">2026-03-08T13:47:53Z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