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4D54B5FA-977E-E24B-9906-8C4790CC5008}" xr6:coauthVersionLast="47" xr6:coauthVersionMax="47" xr10:uidLastSave="{00000000-0000-0000-0000-000000000000}"/>
  <bookViews>
    <workbookView xWindow="9120" yWindow="760" windowWidth="20280" windowHeight="16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7" i="4" l="1"/>
  <c r="I131" i="4" l="1"/>
  <c r="I178" i="4"/>
  <c r="I179" i="4"/>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<sst xmlns="http://schemas.openxmlformats.org/spreadsheetml/2006/main" count="3349" uniqueCount="1859">
  <si>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</si>
  <si>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</si>
  <si>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</si>
  <si>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</si>
  <si>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</si>
  <si>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</si>
  <si>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</si>
  <si>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</si>
  <si>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</si>
  <si>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</si>
  <si>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</si>
  <si>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</si>
  <si>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</si>
  <si>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</si>
  <si>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</si>
  <si>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</si>
  <si>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</si>
  <si>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</si>
  <si>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</si>
  <si>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</si>
  <si>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</si>
  <si>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</si>
  <si>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</si>
  <si>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</si>
  <si>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</si>
  <si>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</si>
  <si>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</si>
  <si>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</si>
  <si>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</si>
  <si>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</si>
  <si>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</si>
  <si>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</si>
  <si>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</si>
  <si>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</si>
  <si>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</si>
  <si>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</si>
  <si>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</si>
  <si>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</si>
  <si>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</si>
  <si>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</si>
  <si>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</si>
  <si>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</si>
  <si>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</si>
  <si>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</si>
  <si>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</si>
  <si>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</si>
  <si>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</si>
  <si>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</si>
  <si>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</si>
  <si>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</si>
  <si>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</si>
  <si>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</si>
  <si>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</si>
  <si>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</si>
  <si>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</si>
  <si>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</si>
  <si>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</si>
  <si>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</si>
  <si>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</si>
  <si>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</si>
  <si>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</si>
  <si>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</si>
  <si>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</si>
  <si>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</si>
  <si>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</si>
  <si>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</si>
  <si>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</si>
  <si>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</si>
  <si>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</si>
  <si>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</si>
  <si>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</si>
  <si>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</si>
  <si>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</si>
  <si>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</si>
  <si>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</si>
  <si>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</si>
  <si>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</si>
  <si>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</si>
  <si>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</si>
  <si>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</si>
  <si>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</si>
  <si>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</si>
  <si>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</si>
  <si>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</si>
  <si>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</si>
  <si>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</si>
  <si>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</si>
  <si>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</si>
  <si>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</si>
  <si>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</si>
  <si>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</si>
  <si>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</si>
  <si>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</si>
  <si>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</si>
  <si>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</si>
  <si>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</si>
  <si>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</si>
  <si>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</si>
  <si>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</si>
  <si>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</si>
  <si>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</si>
  <si>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</si>
  <si>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</si>
  <si>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</si>
  <si>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</si>
  <si>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</si>
  <si>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</si>
  <si>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</si>
  <si>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</si>
  <si>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</si>
  <si>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</si>
  <si>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</si>
  <si>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</si>
  <si>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</si>
  <si>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</si>
  <si>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</si>
  <si>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</si>
  <si>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</si>
  <si>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</si>
  <si>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</si>
  <si>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</si>
  <si>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</si>
  <si>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</si>
  <si>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</si>
  <si>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</si>
  <si>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</si>
  <si>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</si>
  <si>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</si>
  <si>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</si>
  <si>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</si>
  <si>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</si>
  <si>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</si>
  <si>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</si>
  <si>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</si>
  <si>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</si>
  <si>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</si>
  <si>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</si>
  <si>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</si>
  <si>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</si>
  <si>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</si>
  <si>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</si>
  <si>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</si>
  <si>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</si>
  <si>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</si>
  <si>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</si>
  <si>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</si>
  <si>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</si>
  <si>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</si>
  <si>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</si>
  <si>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</si>
  <si>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</si>
  <si>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</si>
  <si>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</si>
  <si>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</si>
  <si>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</si>
  <si>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</si>
  <si>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</si>
  <si>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</si>
  <si>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</si>
  <si>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</si>
  <si>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</si>
  <si>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</si>
  <si>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</si>
  <si>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</si>
  <si>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</si>
  <si>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</si>
  <si>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</si>
  <si>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</si>
  <si>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</si>
  <si>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</si>
  <si>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</si>
  <si>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</si>
  <si>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</si>
  <si>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</si>
  <si>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</si>
  <si>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</si>
  <si>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</si>
  <si>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</si>
  <si>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</si>
  <si>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</si>
  <si>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</si>
  <si>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</si>
  <si>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</si>
  <si>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</si>
  <si>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</si>
  <si>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</si>
  <si>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</si>
  <si>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</si>
  <si>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</si>
  <si>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</si>
  <si>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</si>
  <si>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</si>
  <si>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</si>
  <si>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</si>
  <si>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</si>
  <si>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</si>
  <si>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</si>
  <si>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</si>
  <si>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</si>
  <si>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</si>
  <si>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</si>
  <si>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</si>
  <si>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</si>
  <si>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</si>
  <si>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</si>
  <si>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</si>
  <si>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</si>
  <si>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</si>
  <si>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</si>
  <si>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</si>
  <si>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</si>
  <si>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</si>
  <si>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</si>
  <si>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</si>
  <si>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</si>
  <si>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</si>
  <si>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</si>
  <si>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</si>
  <si>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</si>
  <si>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</si>
  <si>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</si>
  <si>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</si>
  <si>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</si>
  <si>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</si>
  <si>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</si>
  <si>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</si>
  <si>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</si>
  <si>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</si>
  <si>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</si>
  <si>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</si>
  <si>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</si>
  <si>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</si>
  <si>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</si>
  <si>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</si>
  <si>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</si>
  <si>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</si>
  <si>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</si>
  <si>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</si>
  <si>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</si>
  <si>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</si>
  <si>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</si>
  <si>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</si>
  <si>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</si>
  <si>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</si>
  <si>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</si>
  <si>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</si>
  <si>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</si>
  <si>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</si>
  <si>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</si>
  <si>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</si>
  <si>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</si>
  <si>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</si>
  <si>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</si>
  <si>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</si>
  <si>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</si>
  <si>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</si>
  <si>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</si>
  <si>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</si>
  <si>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</si>
  <si>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</si>
  <si>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</si>
  <si>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</si>
  <si>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</si>
  <si>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</si>
  <si>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</si>
  <si>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</si>
  <si>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</si>
  <si>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</si>
  <si>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</si>
  <si>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</si>
  <si>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</si>
  <si>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</si>
  <si>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</si>
  <si>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</si>
  <si>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</si>
  <si>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</si>
  <si>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</si>
  <si>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</si>
  <si>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</si>
  <si>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</si>
  <si>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</si>
  <si>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</si>
  <si>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</si>
  <si>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</si>
  <si>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</si>
  <si>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</si>
  <si>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</si>
  <si>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</si>
  <si>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</si>
  <si>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</si>
  <si>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</si>
  <si>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</si>
  <si>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</si>
  <si>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</si>
  <si>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</si>
  <si>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</si>
  <si>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</si>
  <si>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</si>
  <si>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</si>
  <si>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</si>
  <si>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</si>
  <si>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</si>
  <si>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</si>
  <si>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</si>
  <si>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</si>
  <si>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</si>
  <si>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</si>
  <si>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</si>
  <si>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</si>
  <si>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</si>
  <si>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</si>
  <si>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</si>
  <si>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</si>
  <si>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</si>
  <si>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</si>
  <si>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</si>
  <si>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</si>
  <si>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</si>
  <si>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</si>
  <si>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</si>
  <si>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</si>
  <si>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</si>
  <si>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</si>
  <si>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</si>
  <si>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</si>
  <si>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</si>
  <si>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</si>
  <si>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</si>
  <si>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</si>
  <si>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</si>
  <si>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</si>
  <si>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</si>
  <si>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</si>
  <si>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</si>
  <si>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</si>
  <si>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</si>
  <si>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</si>
  <si>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</si>
  <si>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</si>
  <si>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</si>
  <si>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</si>
  <si>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</si>
  <si>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</si>
  <si>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</si>
  <si>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</si>
  <si>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</si>
  <si>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</si>
  <si>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</si>
  <si>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</si>
  <si>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</si>
  <si>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</si>
  <si>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</si>
  <si>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</si>
  <si>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</si>
  <si>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</si>
  <si>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</si>
  <si>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</si>
  <si>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</si>
  <si>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</si>
  <si>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</si>
  <si>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</si>
  <si>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</si>
  <si>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</si>
  <si>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</si>
  <si>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</si>
  <si>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</si>
  <si>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</si>
  <si>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</si>
  <si>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</si>
  <si>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</si>
  <si>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</si>
  <si>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</si>
  <si>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</si>
  <si>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</si>
  <si>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</si>
  <si>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</si>
  <si>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</si>
  <si>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</si>
  <si>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</si>
  <si>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</si>
  <si>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</si>
  <si>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</si>
  <si>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</si>
  <si>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</si>
  <si>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</si>
  <si>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</si>
  <si>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</si>
  <si>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</si>
  <si>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</si>
  <si>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</si>
  <si>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</si>
  <si>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</si>
  <si>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</si>
  <si>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</si>
  <si>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</si>
  <si>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</si>
  <si>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</si>
  <si>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</si>
  <si>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</si>
  <si>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</si>
  <si>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</si>
  <si>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</si>
  <si>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</si>
  <si>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</si>
  <si>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</si>
  <si>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</si>
  <si>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</si>
  <si>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</si>
  <si>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</si>
  <si>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</si>
  <si>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</si>
  <si>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</si>
  <si>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</si>
  <si>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</si>
  <si>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</si>
  <si>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</si>
  <si>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</si>
  <si>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</si>
  <si>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</si>
  <si>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</si>
  <si>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</si>
  <si>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</si>
  <si>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</si>
  <si>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</si>
  <si>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</si>
  <si>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</si>
  <si>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</si>
  <si>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</si>
  <si>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</si>
  <si>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</si>
  <si>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</si>
  <si>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</si>
  <si>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</si>
  <si>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</si>
  <si>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</si>
  <si>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</si>
  <si>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</si>
  <si>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</si>
  <si>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</si>
  <si>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</si>
  <si>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</si>
  <si>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</si>
  <si>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</si>
  <si>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</si>
  <si>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</si>
  <si>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</si>
  <si>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</si>
  <si>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</si>
  <si>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</si>
  <si>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</si>
  <si>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</si>
  <si>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</si>
  <si>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</si>
  <si>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</si>
  <si>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</si>
  <si>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</si>
  <si>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</si>
  <si>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</si>
  <si>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</si>
  <si>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</si>
  <si>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</si>
  <si>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</si>
  <si>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</si>
  <si>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</si>
  <si>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</si>
  <si>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</si>
  <si>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</si>
  <si>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</si>
  <si>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</si>
  <si>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</si>
  <si>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</si>
  <si>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</si>
  <si>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</si>
  <si>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</si>
  <si>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</si>
  <si>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</si>
  <si>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</si>
  <si>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</si>
  <si>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</si>
  <si>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</si>
  <si>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</si>
  <si>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</si>
  <si>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</si>
  <si>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</si>
  <si>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</si>
  <si>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</si>
  <si>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</si>
  <si>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</si>
  <si>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</si>
  <si>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</si>
  <si>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</si>
  <si>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</si>
  <si>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</si>
  <si>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</si>
  <si>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</si>
  <si>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</si>
  <si>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</si>
  <si>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</si>
  <si>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</si>
  <si>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</si>
  <si>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</si>
  <si>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</si>
  <si>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</si>
  <si>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</si>
  <si>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</si>
  <si>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</si>
  <si>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</si>
  <si>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</si>
  <si>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</si>
  <si>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</si>
  <si>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</si>
  <si>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</si>
  <si>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</si>
  <si>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</si>
  <si>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</si>
  <si>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</si>
  <si>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</si>
  <si>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</si>
  <si>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</si>
  <si>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</si>
  <si>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</si>
  <si>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</si>
  <si>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</si>
  <si>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</si>
  <si>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</si>
  <si>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</si>
  <si>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</si>
  <si>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</si>
  <si>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</si>
  <si>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</si>
  <si>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</si>
  <si>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</si>
  <si>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</si>
  <si>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</si>
  <si>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</si>
  <si>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</si>
  <si>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</si>
  <si>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</si>
  <si>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</si>
  <si>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</si>
  <si>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</si>
  <si>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</si>
  <si>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</si>
  <si>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</si>
  <si>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</si>
  <si>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</si>
  <si>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</si>
  <si>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</si>
  <si>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</si>
  <si>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</si>
  <si>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</si>
  <si>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</si>
  <si>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</si>
  <si>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</si>
  <si>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</si>
  <si>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</si>
  <si>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</si>
  <si>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</si>
  <si>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</si>
  <si>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</si>
  <si>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</si>
  <si>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</si>
  <si>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</si>
  <si>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</si>
  <si>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</si>
  <si>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</si>
  <si>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</si>
  <si>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</si>
  <si>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</si>
  <si>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</si>
  <si>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</si>
  <si>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</si>
  <si>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</si>
  <si>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</si>
  <si>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</si>
  <si>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</si>
  <si>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</si>
  <si>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</si>
  <si>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</si>
  <si>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</si>
  <si>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</si>
  <si>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</si>
  <si>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</si>
  <si>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</si>
  <si>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</si>
  <si>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</si>
  <si>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</si>
  <si>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</si>
  <si>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</si>
  <si>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</si>
  <si>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</si>
  <si>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</si>
  <si>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</si>
  <si>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</si>
  <si>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</si>
  <si>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</si>
  <si>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</si>
  <si>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</si>
  <si>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</si>
  <si>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</si>
  <si>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</si>
  <si>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</si>
  <si>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</si>
  <si>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</si>
  <si>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</si>
  <si>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</si>
  <si>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</si>
  <si>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</si>
  <si>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</si>
  <si>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</si>
  <si>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</si>
  <si>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</si>
  <si>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</si>
  <si>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</si>
  <si>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</si>
  <si>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</si>
  <si>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</si>
  <si>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</si>
  <si>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</si>
  <si>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</si>
  <si>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</si>
  <si>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</si>
  <si>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</si>
  <si>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</si>
  <si>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</si>
  <si>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</si>
  <si>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</si>
  <si>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</si>
  <si>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</si>
  <si>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</si>
  <si>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</si>
  <si>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</si>
  <si>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</si>
  <si>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</si>
  <si>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</si>
  <si>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</si>
  <si>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</si>
  <si>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</si>
  <si>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</si>
  <si>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</si>
  <si>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</si>
  <si>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</si>
  <si>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</si>
  <si>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</si>
  <si>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</si>
  <si>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</si>
  <si>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</si>
  <si>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</si>
  <si>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</si>
  <si>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</si>
  <si>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</si>
  <si>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</si>
  <si>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</si>
  <si>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</si>
  <si>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</si>
  <si>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</si>
  <si>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</si>
  <si>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</si>
  <si>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</si>
  <si>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</si>
  <si>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</si>
  <si>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</si>
  <si>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</si>
  <si>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</si>
  <si>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</si>
  <si>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</si>
  <si>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</si>
  <si>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</si>
  <si>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</si>
  <si>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</si>
  <si>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</si>
  <si>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</si>
  <si>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</si>
  <si>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</si>
  <si>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</si>
  <si>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</si>
  <si>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</si>
  <si>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</si>
  <si>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</si>
  <si>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</si>
  <si>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</si>
  <si>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</si>
  <si>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</si>
  <si>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</si>
  <si>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</si>
  <si>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</si>
  <si>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</si>
  <si>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</si>
  <si>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</si>
  <si>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</si>
  <si>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</si>
  <si>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</si>
  <si>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</si>
  <si>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</si>
  <si>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</si>
  <si>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</si>
  <si>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</si>
  <si>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</si>
  <si>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</si>
  <si>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</si>
  <si>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</si>
  <si>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</si>
  <si>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</si>
  <si>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</si>
  <si>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</si>
  <si>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</si>
  <si>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</si>
  <si>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</si>
  <si>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</si>
  <si>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</si>
  <si>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</si>
  <si>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</si>
  <si>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</si>
  <si>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</si>
  <si>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</si>
  <si>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</si>
  <si>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</si>
  <si>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</si>
  <si>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</si>
  <si>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</si>
  <si>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</si>
  <si>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</si>
  <si>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</si>
  <si>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</si>
  <si>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</si>
  <si>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</si>
  <si>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</si>
  <si>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</si>
  <si>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</si>
  <si>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</si>
  <si>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</si>
  <si>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</si>
  <si>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</si>
  <si>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</si>
  <si>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</si>
  <si>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</si>
  <si>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</si>
  <si>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</si>
  <si>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</si>
  <si>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</si>
  <si>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</si>
  <si>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</si>
  <si>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</si>
  <si>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</si>
  <si>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</si>
  <si>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</si>
  <si>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</si>
  <si>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</si>
  <si>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</si>
  <si>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</si>
  <si>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</si>
  <si>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</si>
  <si>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</si>
  <si>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</si>
  <si>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</si>
  <si>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</si>
  <si>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</si>
  <si>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</si>
  <si>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</si>
  <si>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</si>
  <si>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</si>
  <si>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</si>
  <si>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</si>
  <si>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</si>
  <si>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</si>
  <si>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</si>
  <si>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</si>
  <si>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</si>
  <si>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</si>
  <si>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</si>
  <si>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</si>
  <si>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</si>
  <si>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</si>
  <si>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</si>
  <si>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</si>
  <si>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</si>
  <si>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</si>
  <si>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</si>
  <si>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</si>
  <si>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</si>
  <si>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</si>
  <si>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</si>
  <si>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</si>
  <si>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</si>
  <si>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</si>
  <si>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</si>
  <si>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</si>
  <si>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</si>
  <si>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</si>
  <si>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</si>
  <si>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</si>
  <si>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</si>
  <si>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</si>
  <si>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</si>
  <si>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</si>
  <si>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</si>
  <si>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</si>
  <si>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</si>
  <si>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</si>
  <si>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</si>
  <si>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</si>
  <si>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</si>
  <si>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</si>
  <si>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</si>
  <si>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</si>
  <si>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</si>
  <si>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</si>
  <si>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</si>
  <si>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</si>
  <si>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</si>
  <si>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</si>
  <si>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</si>
  <si>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</si>
  <si>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</si>
  <si>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</si>
  <si>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</si>
  <si>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</si>
  <si>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</si>
  <si>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</si>
  <si>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</si>
  <si>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</si>
  <si>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</si>
  <si>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</si>
  <si>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</si>
  <si>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</si>
  <si>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</si>
  <si>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</si>
  <si>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</si>
  <si>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</si>
  <si>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</si>
  <si>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</si>
  <si>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</si>
  <si>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</si>
  <si>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</si>
  <si>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</si>
  <si>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</si>
  <si>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</si>
  <si>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</si>
  <si>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</si>
  <si>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</si>
  <si>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</si>
  <si>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</si>
  <si>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</si>
  <si>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</si>
  <si>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</si>
  <si>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</si>
  <si>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</si>
  <si>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</si>
  <si>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</si>
  <si>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</si>
  <si>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</si>
  <si>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</si>
  <si>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</si>
  <si>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</si>
  <si>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</si>
  <si>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</si>
  <si>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</si>
  <si>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</si>
  <si>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</si>
  <si>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</si>
  <si>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</si>
  <si>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</si>
  <si>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</si>
  <si>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</si>
  <si>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</si>
  <si>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</si>
  <si>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</si>
  <si>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</si>
  <si>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</si>
  <si>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</si>
  <si>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</si>
  <si>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</si>
  <si>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</si>
  <si>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</si>
  <si>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</si>
  <si>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</si>
  <si>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</si>
  <si>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</si>
  <si>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</si>
  <si>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</si>
  <si>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</si>
  <si>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</si>
  <si>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</si>
  <si>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</si>
  <si>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</si>
  <si>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</si>
  <si>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</si>
  <si>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</si>
  <si>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</si>
  <si>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</si>
  <si>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</si>
  <si>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</si>
  <si>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</si>
  <si>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</si>
  <si>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</si>
  <si>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</si>
  <si>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</si>
  <si>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</si>
  <si>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</si>
  <si>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</si>
  <si>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</si>
  <si>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</si>
  <si>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</si>
  <si>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</si>
  <si>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</si>
  <si>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</si>
  <si>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</si>
  <si>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</si>
  <si>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</si>
  <si>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</si>
  <si>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</si>
  <si>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</si>
  <si>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</si>
  <si>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</si>
  <si>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</si>
  <si>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</si>
  <si>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</si>
  <si>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</si>
  <si>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</si>
  <si>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</si>
  <si>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</si>
  <si>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</si>
  <si>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</si>
  <si>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</si>
  <si>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</si>
  <si>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</si>
  <si>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</si>
  <si>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</si>
  <si>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</si>
  <si>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</si>
  <si>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</si>
  <si>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</si>
  <si>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</si>
  <si>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</si>
  <si>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</si>
  <si>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</si>
  <si>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</si>
  <si>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</si>
  <si>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</si>
  <si>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</si>
  <si>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</si>
  <si>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</si>
  <si>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</si>
  <si>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</si>
  <si>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</si>
  <si>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</si>
  <si>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</si>
  <si>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</si>
  <si>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</si>
  <si>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</si>
  <si>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</si>
  <si>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</si>
  <si>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</si>
  <si>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</si>
  <si>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</si>
  <si>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</si>
  <si>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</si>
  <si>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</si>
  <si>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</si>
  <si>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</si>
  <si>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</si>
  <si>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</si>
  <si>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</si>
  <si>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</si>
  <si>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</si>
  <si>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</si>
  <si>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</si>
  <si>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</si>
  <si>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</si>
  <si>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</si>
  <si>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</si>
  <si>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</si>
  <si>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</si>
  <si>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</si>
  <si>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</si>
  <si>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</si>
  <si>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</si>
  <si>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</si>
  <si>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</si>
  <si>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</si>
  <si>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</si>
  <si>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</si>
  <si>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</si>
  <si>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</si>
  <si>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</si>
  <si>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</si>
  <si>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</si>
  <si>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</si>
  <si>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</si>
  <si>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</si>
  <si>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</si>
  <si>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</si>
  <si>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</si>
  <si>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</si>
  <si>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</si>
  <si>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</si>
  <si>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</si>
  <si>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</si>
  <si>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</si>
  <si>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</si>
  <si>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</si>
  <si>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</si>
  <si>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</si>
  <si>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</si>
  <si>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</si>
  <si>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</si>
  <si>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</si>
  <si>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</si>
  <si>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</si>
  <si>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</si>
  <si>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</si>
  <si>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</si>
  <si>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</si>
  <si>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</si>
  <si>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</si>
  <si>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</si>
  <si>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</si>
  <si>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</si>
  <si>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</si>
  <si>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</si>
  <si>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</si>
  <si>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</si>
  <si>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</si>
  <si>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</si>
  <si>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</si>
  <si>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</si>
  <si>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</si>
  <si>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</si>
  <si>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</si>
  <si>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</si>
  <si>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</si>
  <si>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</si>
  <si>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</si>
  <si>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</si>
  <si>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</si>
  <si>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</si>
  <si>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</si>
  <si>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</si>
  <si>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</si>
  <si>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</si>
  <si>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</si>
  <si>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</si>
  <si>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</si>
  <si>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</si>
  <si>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</si>
  <si>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</si>
  <si>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</si>
  <si>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</si>
  <si>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</si>
  <si>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</si>
  <si>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</si>
  <si>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</si>
  <si>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</si>
  <si>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</si>
  <si>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</si>
  <si>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</si>
  <si>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</si>
  <si>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</si>
  <si>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</si>
  <si>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</si>
  <si>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</si>
  <si>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</si>
  <si>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</si>
  <si>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</si>
  <si>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</si>
  <si>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</si>
  <si>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</si>
  <si>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</si>
  <si>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</si>
  <si>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</si>
  <si>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</si>
  <si>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</si>
  <si>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</si>
  <si>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</si>
  <si>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</si>
  <si>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</si>
  <si>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</si>
  <si>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</si>
  <si>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</si>
  <si>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</si>
  <si>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</si>
  <si>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</si>
  <si>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</si>
  <si>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</si>
  <si>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</si>
  <si>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</si>
  <si>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</si>
  <si>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</si>
  <si>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</si>
  <si>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</si>
  <si>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</si>
  <si>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</si>
  <si>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</si>
  <si>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</si>
  <si>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</si>
  <si>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</si>
  <si>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</si>
  <si>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</si>
  <si>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</si>
  <si>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</si>
  <si>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</si>
  <si>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</si>
  <si>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</si>
  <si>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</si>
  <si>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</si>
  <si>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</si>
  <si>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</si>
  <si>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</si>
  <si>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</si>
  <si>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</si>
  <si>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</si>
  <si>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</si>
  <si>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</si>
  <si>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</si>
  <si>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</si>
  <si>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</si>
  <si>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</si>
  <si>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</si>
  <si>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</si>
  <si>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</si>
  <si>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</si>
  <si>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</si>
  <si>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</si>
  <si>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</si>
  <si>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</si>
  <si>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</si>
  <si>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</si>
  <si>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</si>
  <si>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</si>
  <si>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</si>
  <si>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</si>
  <si>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</si>
  <si>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</si>
  <si>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</si>
  <si>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</si>
  <si>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</si>
  <si>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</si>
  <si>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</si>
  <si>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</si>
  <si>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</si>
  <si>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</si>
  <si>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</si>
  <si>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</si>
  <si>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</si>
  <si>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</si>
  <si>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</si>
  <si>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</si>
  <si>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</si>
  <si>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</si>
  <si>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</si>
  <si>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</si>
  <si>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</si>
  <si>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</si>
  <si>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</si>
  <si>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</si>
  <si>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</si>
  <si>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</si>
  <si>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</si>
  <si>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</si>
  <si>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</si>
  <si>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</si>
  <si>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</si>
  <si>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</si>
  <si>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</si>
  <si>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</si>
  <si>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</si>
  <si>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</si>
  <si>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</si>
  <si>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</si>
  <si>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</si>
  <si>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</si>
  <si>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</si>
  <si>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</si>
  <si>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</si>
  <si>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</si>
  <si>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</si>
  <si>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</si>
  <si>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</si>
  <si>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</si>
  <si>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</si>
  <si>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</si>
  <si>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</si>
  <si>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</si>
  <si>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</si>
  <si>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</si>
  <si>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</si>
  <si>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</si>
  <si>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</si>
  <si>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</si>
  <si>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</si>
  <si>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</si>
  <si>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</si>
  <si>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</si>
  <si>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</si>
  <si>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</si>
  <si>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</si>
  <si>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</si>
  <si>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</si>
  <si>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</si>
  <si>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</si>
  <si>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</si>
  <si>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</si>
  <si>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</si>
  <si>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</si>
  <si>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</si>
  <si>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</si>
  <si>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</si>
  <si>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</si>
  <si>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</si>
  <si>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</si>
  <si>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</si>
  <si>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</si>
  <si>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</si>
  <si>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</si>
  <si>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</si>
  <si>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</si>
  <si>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</si>
  <si>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</si>
  <si>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</si>
  <si>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</si>
  <si>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</si>
  <si>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</si>
  <si>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</si>
  <si>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</si>
  <si>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</si>
  <si>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</si>
  <si>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</si>
  <si>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</si>
  <si>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</si>
  <si>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</si>
  <si>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</si>
  <si>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</si>
  <si>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</si>
  <si>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</si>
  <si>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</si>
  <si>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</si>
  <si>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</si>
  <si>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</si>
  <si>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</si>
  <si>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</si>
  <si>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</si>
  <si>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</si>
  <si>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</si>
  <si>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</si>
  <si>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</si>
  <si>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</si>
  <si>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</si>
  <si>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</si>
  <si>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</si>
  <si>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</si>
  <si>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</si>
  <si>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</si>
  <si>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</si>
  <si>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</si>
  <si>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</si>
  <si>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</si>
  <si>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</si>
  <si>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</si>
  <si>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</si>
  <si>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</si>
  <si>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</si>
  <si>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</si>
  <si>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</si>
  <si>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</si>
  <si>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</si>
  <si>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</si>
  <si>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</si>
  <si>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</si>
  <si>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</si>
  <si>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</si>
  <si>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</si>
  <si>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</si>
  <si>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</si>
  <si>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</si>
  <si>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</si>
  <si>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</si>
  <si>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</si>
  <si>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</si>
  <si>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</si>
  <si>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</si>
  <si>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</si>
  <si>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</si>
  <si>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</si>
  <si>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</si>
  <si>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</si>
  <si>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</si>
  <si>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</si>
  <si>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</si>
  <si>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</si>
  <si>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</si>
  <si>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</si>
  <si>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</si>
  <si>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</si>
  <si>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</si>
  <si>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</si>
  <si>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</si>
  <si>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</si>
  <si>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</si>
  <si>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</si>
  <si>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</si>
  <si>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</si>
  <si>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</si>
  <si>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</si>
  <si>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</si>
  <si>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</si>
  <si>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</si>
  <si>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</si>
  <si>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</si>
  <si>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</si>
  <si>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</si>
  <si>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</si>
  <si>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</si>
  <si>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</si>
  <si>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</si>
  <si>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</si>
  <si>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</si>
  <si>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</si>
  <si>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</si>
  <si>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</si>
  <si>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</si>
  <si>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</si>
  <si>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</si>
  <si>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</si>
  <si>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</si>
  <si>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</si>
  <si>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</si>
  <si>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</si>
  <si>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</si>
  <si>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</si>
  <si>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</si>
  <si>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</si>
  <si>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</si>
  <si>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</si>
  <si>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</si>
  <si>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</si>
  <si>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</si>
  <si>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</si>
  <si>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</si>
  <si>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</si>
  <si>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</si>
  <si>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</si>
  <si>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</si>
  <si>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</si>
  <si>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</si>
  <si>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</si>
  <si>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</si>
  <si>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</si>
  <si>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</si>
  <si>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</si>
  <si>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</si>
  <si>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</si>
  <si>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</si>
  <si>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</si>
  <si>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</si>
  <si>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</si>
  <si>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</si>
  <si>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</si>
  <si>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</si>
  <si>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</si>
  <si>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</si>
  <si>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</si>
  <si>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</si>
  <si>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</si>
  <si>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</si>
  <si>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</si>
  <si>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</si>
  <si>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</si>
  <si>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</si>
  <si>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</si>
  <si>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</si>
  <si>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</si>
  <si>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</si>
  <si>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</si>
  <si>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</si>
  <si>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</si>
  <si>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</si>
  <si>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</si>
  <si>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</si>
  <si>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</si>
  <si>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</si>
  <si>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</si>
  <si>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</si>
  <si>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</si>
  <si>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</si>
  <si>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</si>
  <si>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</si>
  <si>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</si>
  <si>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</si>
  <si>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</si>
  <si>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</si>
  <si>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</si>
  <si>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</si>
  <si>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</si>
  <si>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</si>
  <si>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</si>
  <si>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</si>
  <si>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</si>
  <si>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</si>
  <si>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</si>
  <si>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</si>
  <si>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</si>
  <si>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</si>
  <si>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</si>
  <si>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</si>
  <si>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</si>
  <si>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</si>
  <si>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</si>
  <si>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</si>
  <si>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</si>
  <si>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</si>
  <si>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</si>
  <si>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</si>
  <si>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</si>
  <si>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</si>
  <si>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</si>
  <si>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</si>
  <si>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</si>
  <si>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</si>
  <si>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</si>
  <si>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</si>
  <si>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</si>
  <si>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</si>
  <si>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</si>
  <si>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</si>
  <si>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</si>
  <si>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</si>
  <si>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</si>
  <si>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</si>
  <si>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</si>
  <si>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</si>
  <si>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</si>
  <si>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</si>
  <si>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</si>
  <si>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</si>
  <si>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</si>
  <si>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</si>
  <si>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</si>
  <si>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</si>
  <si>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</si>
  <si>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</si>
  <si>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</si>
  <si>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</si>
  <si>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</si>
  <si>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</si>
  <si>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</si>
  <si>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</si>
  <si>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</si>
  <si>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</si>
  <si>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</si>
  <si>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</si>
  <si>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</si>
  <si>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</si>
  <si>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</si>
  <si>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</si>
  <si>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</si>
  <si>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</si>
  <si>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</si>
  <si>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</si>
  <si>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</si>
  <si>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</si>
  <si>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</si>
  <si>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</si>
  <si>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</si>
  <si>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</si>
  <si>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</si>
  <si>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</si>
  <si>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</si>
  <si>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</si>
  <si>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</si>
  <si>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</si>
  <si>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</si>
  <si>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</si>
  <si>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</si>
  <si>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</si>
  <si>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</si>
  <si>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</si>
  <si>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</si>
  <si>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</si>
  <si>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</si>
  <si>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</si>
  <si>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</si>
  <si>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</si>
  <si>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</si>
  <si>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</si>
  <si>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</si>
  <si>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</si>
  <si>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</si>
  <si>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</si>
  <si>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</si>
  <si>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</si>
  <si>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</si>
  <si>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</si>
  <si>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</si>
  <si>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</si>
  <si>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</si>
  <si>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</si>
  <si>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</si>
  <si>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</si>
  <si>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</si>
  <si>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</si>
  <si>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</si>
  <si>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</si>
  <si>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</si>
  <si>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</si>
  <si>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</si>
  <si>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</si>
  <si>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</si>
  <si>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</si>
  <si>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</si>
  <si>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</si>
  <si>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</si>
  <si>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</si>
  <si>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</si>
  <si>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</si>
  <si>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</si>
  <si>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</si>
  <si>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</si>
  <si>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</si>
  <si>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</si>
  <si>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DFA2025017</t>
  </si>
  <si>
    <t>20250001</t>
  </si>
  <si>
    <t>Poplatok sústredenie Rakúsko -Aurel Špak</t>
  </si>
  <si>
    <t>42250765</t>
  </si>
  <si>
    <t>Športový klub polície - ILYO Taekwondo Košice</t>
  </si>
  <si>
    <t>DFA2025014</t>
  </si>
  <si>
    <t>20250002</t>
  </si>
  <si>
    <t>AOY, diety, Viedeň Rakúsko -Aurel Špak</t>
  </si>
  <si>
    <t>DFA2025011</t>
  </si>
  <si>
    <t xml:space="preserve"> 104 / 51749</t>
  </si>
  <si>
    <t>Ubytovanie AOY</t>
  </si>
  <si>
    <t>ATU72486446</t>
  </si>
  <si>
    <t>Betariel Hauptbahnhof</t>
  </si>
  <si>
    <t>DFA2025039</t>
  </si>
  <si>
    <t>56</t>
  </si>
  <si>
    <t>Štartovné Bulgarian Open - 1 štarty</t>
  </si>
  <si>
    <t>321565235</t>
  </si>
  <si>
    <t>Bulgarian Taekwondo Federation</t>
  </si>
  <si>
    <t>DFA2025029</t>
  </si>
  <si>
    <t>Čepranie 15% - telocvičňa, poplatok seminár poomsae</t>
  </si>
  <si>
    <t>42246059</t>
  </si>
  <si>
    <t>KORYO Panthers Taekwondo Rožňava</t>
  </si>
  <si>
    <t>DFA2025030</t>
  </si>
  <si>
    <t>2025024</t>
  </si>
  <si>
    <t>Čepranie 15% - medaile Falcon cup</t>
  </si>
  <si>
    <t>42188121</t>
  </si>
  <si>
    <t>Falcon Taekwondo klub Rimavská Sobota</t>
  </si>
  <si>
    <t>DFA2025031</t>
  </si>
  <si>
    <t xml:space="preserve">Čerpanie 15% - telocvičňa, seminár poomsae, štartovné </t>
  </si>
  <si>
    <t>42024536</t>
  </si>
  <si>
    <t>ILYO-TAEKWONDO TRENČÍN</t>
  </si>
  <si>
    <t>DFA2025035</t>
  </si>
  <si>
    <t>2025001</t>
  </si>
  <si>
    <t>Čerpanie 15% - športový materiál, štartovné, sústredenie</t>
  </si>
  <si>
    <t>31299997</t>
  </si>
  <si>
    <t>Star-club bojových umení</t>
  </si>
  <si>
    <t>DFA2025036</t>
  </si>
  <si>
    <t>Čerpanie 15% - štartovné, trénerské služby</t>
  </si>
  <si>
    <t>35563095</t>
  </si>
  <si>
    <t>TAEKWONDO HAKIMI Rožňava</t>
  </si>
  <si>
    <t>DFA2025042</t>
  </si>
  <si>
    <t>2025003</t>
  </si>
  <si>
    <t>Pracovná cesta
Názov podujatia: Bulgarian Open Poomsae
Miesto konania: Sofia, Bulharsko
Termín: 1.-3.3.2025
Počet zúčastnených osôb (okrem divákov): 3 - cesta, dialnica, ubytovanie</t>
  </si>
  <si>
    <t>35998661</t>
  </si>
  <si>
    <t>Taekwondo klub HNÚŠŤA</t>
  </si>
  <si>
    <t>DFA2025051</t>
  </si>
  <si>
    <t>2025006</t>
  </si>
  <si>
    <t>Čerpanie 15% - prenájom telocvične</t>
  </si>
  <si>
    <t>42089158</t>
  </si>
  <si>
    <t>Black Tiger Taekwondo Klub Snina</t>
  </si>
  <si>
    <t>DFA2025052</t>
  </si>
  <si>
    <t>202501</t>
  </si>
  <si>
    <t>Čerpanie 15% - vstupy</t>
  </si>
  <si>
    <t>54914728</t>
  </si>
  <si>
    <t>Ilyo Taekwondo Prešov</t>
  </si>
  <si>
    <t>DFA2025038</t>
  </si>
  <si>
    <t>20250011</t>
  </si>
  <si>
    <t xml:space="preserve">Čerpanie 15% - Zlín open </t>
  </si>
  <si>
    <t>DFA2025063</t>
  </si>
  <si>
    <t>20250003</t>
  </si>
  <si>
    <t xml:space="preserve">Čerpanie 15% - KORYO - štartovné Falcon cup </t>
  </si>
  <si>
    <t>35505800</t>
  </si>
  <si>
    <t>KORYO TAEKWONDO SLÁVIA UPJŠ KOŠIce</t>
  </si>
  <si>
    <t>DFA2025065</t>
  </si>
  <si>
    <t>20250004</t>
  </si>
  <si>
    <t>Čerpanie 15% - Slovenia Open, štartovné</t>
  </si>
  <si>
    <t>DFA2025072</t>
  </si>
  <si>
    <t>20250013</t>
  </si>
  <si>
    <t>Čerpanie 15% - Galeb Tropy G1 2025, 4.-6.4.2025, Belgrade, Serbia</t>
  </si>
  <si>
    <t>DFA2025004</t>
  </si>
  <si>
    <t>0116012025</t>
  </si>
  <si>
    <t>Sports Leadership Masters s.r.o. - PROGRAMY INDIVIDUÁLNÍ SPORTOVNÍ PSYCHOLOGICKÉ</t>
  </si>
  <si>
    <t xml:space="preserve"> 097 71 018</t>
  </si>
  <si>
    <t>Sports Leadership Masters s.r.o.</t>
  </si>
  <si>
    <t>IDV2025035</t>
  </si>
  <si>
    <t>Pracovná cesta
Názov podujatia: Galeb Tropy G1 2025
Miesto konania: Belgrade, Serbia
Termín: 4.-6.4.2025,
Počet zúčastnených osôb (okrem divákov): 5 - ubytovanie, cesta repre, diety</t>
  </si>
  <si>
    <t xml:space="preserve">Tomáš Potocký </t>
  </si>
  <si>
    <t>Pracovná cesta
Názov podujatia: Galeb Tropy G1 2025
Miesto konania: Belgrade, Serbia
Termín: 4.-6.4.2025,
Počet zúčastnených osôb (okrem divákov): 5 - ubytovanie</t>
  </si>
  <si>
    <t xml:space="preserve">Pavel Ižarik </t>
  </si>
  <si>
    <t>IDV2025039</t>
  </si>
  <si>
    <t>Pracovná cesta
Názov podujatia: Asteriks Cup E3 2025
Miesto konania: Niš, Srbsko
Termín:25 - 26 . Apríl 2025
Počet zúčastnených osôb (okrem divákov): 7 - ubytovanie, cesta, diety</t>
  </si>
  <si>
    <t>DFA2024109</t>
  </si>
  <si>
    <t>32025014</t>
  </si>
  <si>
    <t>Testovanie športovca Daniel Ižarik NŠC</t>
  </si>
  <si>
    <t>30853923</t>
  </si>
  <si>
    <t xml:space="preserve">Národné športové centrum </t>
  </si>
  <si>
    <t>Štartovné AOY 2025 - 1 športovec</t>
  </si>
  <si>
    <t xml:space="preserve">Čerpanie TŠ - štartovné Slovenia Open </t>
  </si>
  <si>
    <t>TAEKWONDO-DO UVEZA SLOVENIJE</t>
  </si>
  <si>
    <t xml:space="preserve">Čerpanie TŠ - diety Richard Hanušovský </t>
  </si>
  <si>
    <t>IDV2025017</t>
  </si>
  <si>
    <t xml:space="preserve">Čerpanie TŠ Frgolec - športová prehliadka </t>
  </si>
  <si>
    <t xml:space="preserve">Damien Frgolec </t>
  </si>
  <si>
    <t>IDV2025018</t>
  </si>
  <si>
    <t>Čerpanie TŠ Frgolec - gal licencia</t>
  </si>
  <si>
    <t>Štartovné Bulgarian Open - 2 štarty</t>
  </si>
  <si>
    <t>DFA2025022</t>
  </si>
  <si>
    <t>2025002</t>
  </si>
  <si>
    <t>Pracovná cesta
Názov podujatia: Turkish Open
Miesto konania: Turecko
Termín: 15.-16.2.2025
Počet zúčastnených osôb (okrem divákov): 1 - ubytovanie</t>
  </si>
  <si>
    <t>DFA2025019</t>
  </si>
  <si>
    <t>251006</t>
  </si>
  <si>
    <t>Štartovné Slovenia Open - 3 osoby</t>
  </si>
  <si>
    <t>00681989</t>
  </si>
  <si>
    <t>Športový klub polície Bratislava</t>
  </si>
  <si>
    <t>DFA2025037</t>
  </si>
  <si>
    <t>20250010</t>
  </si>
  <si>
    <t>Čerpnaie TŠ - Zlín Open,  Ižarik, Richard Hanušovský, Simona Turzáková, Damien Frgolec, 
Miroslav Frgolec</t>
  </si>
  <si>
    <t>DFA2025059</t>
  </si>
  <si>
    <t>20250008</t>
  </si>
  <si>
    <t>Čerpanie TŠ - Chimčák - Skopje Open 2025</t>
  </si>
  <si>
    <t>DFA2025060</t>
  </si>
  <si>
    <t>20250007</t>
  </si>
  <si>
    <t>Čerpanie TŠ - Šebok - Skopje Open 2026</t>
  </si>
  <si>
    <t>DFA2025061</t>
  </si>
  <si>
    <t>20250009</t>
  </si>
  <si>
    <t>Čerpanie TŠ - Krupjaková - Skopje Open 2027</t>
  </si>
  <si>
    <t>DFA2025064</t>
  </si>
  <si>
    <t>Čerpanie TŠ - Kaminská, Pernischová - Slovenia Open, štartovné, cesta</t>
  </si>
  <si>
    <t>DFA2025073</t>
  </si>
  <si>
    <t>20250012</t>
  </si>
  <si>
    <t>Čerpanie TŠ - Galeb Tropy G1 2025, 4.-6.4.2025, Belgrade, Serbia</t>
  </si>
  <si>
    <t>DFA2025079</t>
  </si>
  <si>
    <t>2510011</t>
  </si>
  <si>
    <t xml:space="preserve">Čerpanie TŠ - Mamuti, Zagyová, Gregorová, Horváth, Bristol open </t>
  </si>
  <si>
    <t>DFA2025083</t>
  </si>
  <si>
    <t>2025005</t>
  </si>
  <si>
    <t>Refakturácia nákladov - G4 ME Poomsae-Tallinn, Estónsko - SMV cestovné, parkovné, ubytovanie</t>
  </si>
  <si>
    <t>DFA2025114</t>
  </si>
  <si>
    <t>20250020</t>
  </si>
  <si>
    <t>"Pracovná cesta
Názov podujatia: KARLOVAC open 
Miesto konania: Karlovac, Chorvátsko
Termín: 23-24.5. 2025
Počet zúčastnených osôb (okrem divákov): 4 - ubatovanie, cestovné, diety, doprava</t>
  </si>
  <si>
    <t>DFA2025124</t>
  </si>
  <si>
    <t>202550013</t>
  </si>
  <si>
    <t xml:space="preserve">Čerpanie TŠ - Šebok - Here E3 Open štartovné </t>
  </si>
  <si>
    <t>DFA2025125</t>
  </si>
  <si>
    <t>202550014</t>
  </si>
  <si>
    <t xml:space="preserve">Čerpanie TŠ - Krupjaková - Here E3 Open štartovné </t>
  </si>
  <si>
    <t>DFA2025130</t>
  </si>
  <si>
    <t>10250019</t>
  </si>
  <si>
    <t>Čerpanie TŠ - Frgolec M., Frgolec, D.  - kondičná príprava v Davaj makaj</t>
  </si>
  <si>
    <t>53404866</t>
  </si>
  <si>
    <t>Dávid Sajko</t>
  </si>
  <si>
    <t>DFA2025293</t>
  </si>
  <si>
    <t xml:space="preserve"> 20250041</t>
  </si>
  <si>
    <t>Čerpanie TŠ - Šebok - štartovné, gal, Uchong</t>
  </si>
  <si>
    <t xml:space="preserve">Štartovné Galeb Tropy G1 </t>
  </si>
  <si>
    <t>TAEKWONDO KLUB GALEB</t>
  </si>
  <si>
    <t xml:space="preserve">Pracovná cesta
Názov podujatia: Turkish Open
Miesto konania: Turecko
Termín: 15.-16.2.2025
Počet zúčastnených osôb (okrem divákov): 2 - cesta, letenky, ubytovanie, taxi, parking </t>
  </si>
  <si>
    <t>IDV2025062</t>
  </si>
  <si>
    <t>26</t>
  </si>
  <si>
    <t xml:space="preserve">Štartovné poomsae ME </t>
  </si>
  <si>
    <t xml:space="preserve">European taekwondo union </t>
  </si>
  <si>
    <t>DFA2025086</t>
  </si>
  <si>
    <t>016/2025</t>
  </si>
  <si>
    <t>Štartovné Asteriks Cup - 6 športovcov</t>
  </si>
  <si>
    <t>TK ASTERIKS</t>
  </si>
  <si>
    <t>DFA2025005</t>
  </si>
  <si>
    <t>0216012025</t>
  </si>
  <si>
    <t>Sports Leadership Masters s.r.o. - KURZ PRO  TRENÉRY</t>
  </si>
  <si>
    <t>10250006</t>
  </si>
  <si>
    <t>Členský poplatok za kolektívneho člena SPV za rok 2025</t>
  </si>
  <si>
    <t>SLOVENSKÝ PARALYMPIJSKÝ VÝBOR</t>
  </si>
  <si>
    <t>DFA2025053</t>
  </si>
  <si>
    <t>8125012612</t>
  </si>
  <si>
    <t>Pracovná cesta
Názov podujatia: ME Poomsae 
Miesto konania: Tallin, Estónsko
Termín: 15.-18.4.2025
Počet zúčastnených osôb (okrem divákov): 2 - letenky</t>
  </si>
  <si>
    <t>35897821</t>
  </si>
  <si>
    <t>pelicantravel.com s.r.o</t>
  </si>
  <si>
    <t>DFA2025077</t>
  </si>
  <si>
    <t>080 4092699392</t>
  </si>
  <si>
    <t>Pracovná cesta
Názov podujatia: ME Poomsae 
Miesto konania: Tallin, Estónsko
Termín: 15.-18.4.2025
Počet zúčastnených osôb (okrem divákov): 2 - doplatok kufor 23kg</t>
  </si>
  <si>
    <t>LOT.COM</t>
  </si>
  <si>
    <t>IDV2025038</t>
  </si>
  <si>
    <t>Pracovná cesta
Názov podujatia: ME Poomsae 
Miesto konania: Tallin, Estónsko
Termín: 15.-18.4.2025
Počet zúčastnených osôb (okrem divákov): 2 - diety</t>
  </si>
  <si>
    <t>Maroš Oláh</t>
  </si>
  <si>
    <t>DFA2025119</t>
  </si>
  <si>
    <t>20250005</t>
  </si>
  <si>
    <t>Tomáš Potocký - trénerské služby podľa zmluvy č.1/KVŠ/2025 - MSC</t>
  </si>
  <si>
    <t xml:space="preserve"> 53368932 </t>
  </si>
  <si>
    <t>Tomáš Potocký</t>
  </si>
  <si>
    <t>DFA2025104</t>
  </si>
  <si>
    <t>Tomáš Potocký - trénerské služby podľa zmluvy č.1/KVŠ/2025 - Galeb, Asterix</t>
  </si>
  <si>
    <t>Štartovné Austian Open poomsae</t>
  </si>
  <si>
    <t>DFA2025273</t>
  </si>
  <si>
    <t>39</t>
  </si>
  <si>
    <t>Štartovné ME U21</t>
  </si>
  <si>
    <t>European Taekwondo Union</t>
  </si>
  <si>
    <t>IDV2025104</t>
  </si>
  <si>
    <t>Pracovná cesta
Názov podujatia: European Taekwondo Under 21 Championships 2025
Miesto konania: Pristina, Kosovo 
Termín: 9-15.12.2025
Počet zúčastnených osôb (okrem divákov): 8 - cestovné</t>
  </si>
  <si>
    <t>IDV2025099</t>
  </si>
  <si>
    <t>Lístok na vlak Košice-Bratislava</t>
  </si>
  <si>
    <t xml:space="preserve">35914939 </t>
  </si>
  <si>
    <t>Železničná spoločnosť Slovensko, a.s.,</t>
  </si>
  <si>
    <t>IDV2025091</t>
  </si>
  <si>
    <t>Lístky autobus Bratislava-Vedeň-Bratislava</t>
  </si>
  <si>
    <t>DE 283764680</t>
  </si>
  <si>
    <t>Flix SE</t>
  </si>
  <si>
    <t>DFA2025213</t>
  </si>
  <si>
    <t>DWAM-39217404</t>
  </si>
  <si>
    <t>Letenky ME U21 - Priština, Kosovo</t>
  </si>
  <si>
    <t>MT29298624</t>
  </si>
  <si>
    <t>Wizz Air Malta Limited</t>
  </si>
  <si>
    <t>DFA2025281</t>
  </si>
  <si>
    <t>Trénerské služby podľa zmluvy č.1/KVŠ/2025 zo dňa 1.1.2025 - ME U21</t>
  </si>
  <si>
    <t>53368932</t>
  </si>
  <si>
    <t>DFA2025013</t>
  </si>
  <si>
    <t>Administratívne služby 01/2025</t>
  </si>
  <si>
    <t>56164874</t>
  </si>
  <si>
    <t>Ing. Monika Fireková</t>
  </si>
  <si>
    <t>DFA2025033</t>
  </si>
  <si>
    <t>625020</t>
  </si>
  <si>
    <t>Spracovanie účtovníctva 01/2025</t>
  </si>
  <si>
    <t>36583677</t>
  </si>
  <si>
    <t>EKON SERVIS SK, s.r.o.</t>
  </si>
  <si>
    <t>DFA2025018</t>
  </si>
  <si>
    <t>F-2025-001</t>
  </si>
  <si>
    <t>Administratívne služby 1/2025</t>
  </si>
  <si>
    <t>50 003 526</t>
  </si>
  <si>
    <t>IFS SK, s.r.o.</t>
  </si>
  <si>
    <t>DFA2025024</t>
  </si>
  <si>
    <t>Administratívne služby matrikára za mesiac 01/2025</t>
  </si>
  <si>
    <t>56142722</t>
  </si>
  <si>
    <t>Ing. Vladimíra Šreinerová</t>
  </si>
  <si>
    <t>DFA2025026</t>
  </si>
  <si>
    <t>Administratívne služby matrikára za mesiac 02/2025</t>
  </si>
  <si>
    <t>DFA2025027</t>
  </si>
  <si>
    <t>Administratívne služby 02/2025</t>
  </si>
  <si>
    <t>DFA2025034</t>
  </si>
  <si>
    <t>625041</t>
  </si>
  <si>
    <t>Spracovanie účtovníctva</t>
  </si>
  <si>
    <t>DFA2025032</t>
  </si>
  <si>
    <t>Administratívne služby 2/2025</t>
  </si>
  <si>
    <t>DFA2025056</t>
  </si>
  <si>
    <t>Administratívne služby 03/2025</t>
  </si>
  <si>
    <t>DFA2025057</t>
  </si>
  <si>
    <t>Administratívne služby matrikára za mesiac 03/2025</t>
  </si>
  <si>
    <t>DFA2025066</t>
  </si>
  <si>
    <t>625062</t>
  </si>
  <si>
    <t>Spracovanie účtovníctva 03/2025</t>
  </si>
  <si>
    <t>DFA2025075</t>
  </si>
  <si>
    <t>Administratívne služby 3/2025</t>
  </si>
  <si>
    <t>DFA2025094</t>
  </si>
  <si>
    <t>Administratívne služby 04/2025</t>
  </si>
  <si>
    <t>DFA2025095</t>
  </si>
  <si>
    <t>Administratívne služby matrikára za mesiac 04/2025</t>
  </si>
  <si>
    <t>DFA2025098</t>
  </si>
  <si>
    <t>2025004</t>
  </si>
  <si>
    <t>Administratívne služby 4/2025</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</si>
  <si>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</si>
  <si>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</si>
  <si>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</si>
  <si>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</si>
  <si>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</si>
  <si>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</si>
  <si>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</si>
  <si>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</si>
  <si>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</si>
  <si>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DFA2025080</t>
  </si>
  <si>
    <t>25017</t>
  </si>
  <si>
    <t>HOTEL WT REFRESH COURS BRUSSEL 2025</t>
  </si>
  <si>
    <t>VZ W Taekwondo Mudukwan Pole Brussels</t>
  </si>
  <si>
    <t>IDV2025030</t>
  </si>
  <si>
    <t>Cestovný lístok Košice-Bratislava</t>
  </si>
  <si>
    <t>Železničná spoločnosť Slovensko, a.s.</t>
  </si>
  <si>
    <t>IDV2025031</t>
  </si>
  <si>
    <t>Pracovná cesta
Názov podujatia: IR Brusel
Miesto konania: Brusel, Belgícko
Termín: 15..3.2025
Počet zúčastnených osôb (okrem divákov): 1 - cestovný lístok</t>
  </si>
  <si>
    <t>IDV2025025</t>
  </si>
  <si>
    <t>Pracovná cesta
Názov podujatia: Školenie IR
Miesto konania: Brusel, Belgícko
Termín: 10.-14.3.2025
Počet zúčastnených osôb (okrem divákov): 2 - Charleroi Airport (CRL) - Brussels Midi
Station</t>
  </si>
  <si>
    <t>Michal Kotvas</t>
  </si>
  <si>
    <t>Pracovná cesta
Názov podujatia: Rozhodovanie poomsae na súťaži
Miesto konania: Kolín, Česko
Termín: 22..3.2025
Počet zúčastnených osôb (okrem divákov): 4 - cesta, dialnica</t>
  </si>
  <si>
    <t xml:space="preserve">Miroslav Bitala </t>
  </si>
  <si>
    <t>Poplatok banke</t>
  </si>
  <si>
    <t>36869376</t>
  </si>
  <si>
    <t>Fio Banka</t>
  </si>
  <si>
    <t>IDV2025041</t>
  </si>
  <si>
    <t>Pracovná cesta
Názov podujatia: Školenie rozhodcov poomsae
Miesto konania: Rimavská Sobota, Slovensko 
Termín: 25.-26.4.2025,
Počet zúčastnených osôb (okrem divákov): 1 - náhrada straty času</t>
  </si>
  <si>
    <t>IDV2025044</t>
  </si>
  <si>
    <t>Dobrovolník diety 04/2025</t>
  </si>
  <si>
    <t xml:space="preserve">HYOUNGKEUN OH  </t>
  </si>
  <si>
    <t>DFA2025055</t>
  </si>
  <si>
    <t>25042026</t>
  </si>
  <si>
    <t xml:space="preserve">10 plakiet na oceňovanie najúspešnejších športovcov SATKD </t>
  </si>
  <si>
    <t>52138445</t>
  </si>
  <si>
    <t>DREVKO s. r. o.</t>
  </si>
  <si>
    <t>DFA2025074</t>
  </si>
  <si>
    <t>25FV0599</t>
  </si>
  <si>
    <t xml:space="preserve">Poháre + štítky na oceňovanie najúspešnejších športovcov SATKD - 32ks </t>
  </si>
  <si>
    <t>46870733</t>
  </si>
  <si>
    <t>MAAD.sk, s.r.o.</t>
  </si>
  <si>
    <t>IDV2025050</t>
  </si>
  <si>
    <t>Pracovná cesta
Názov podujatia: Rozhodovanien na Cobra Cup
Miesto konania: Praha, Česko
Termín: 24.5.2025,
Počet zúčastnených osôb (okrem divákov): 3 - cestovné náhrady</t>
  </si>
  <si>
    <t>Martin Šelméci</t>
  </si>
  <si>
    <t>IDV2025053</t>
  </si>
  <si>
    <t>Dobrovolník diety 05/2025</t>
  </si>
  <si>
    <t>DFA2025121</t>
  </si>
  <si>
    <t>03/2025</t>
  </si>
  <si>
    <t>Bratislava Para Referee Seminar</t>
  </si>
  <si>
    <t>Peter Nestler</t>
  </si>
  <si>
    <t>DFA2025102</t>
  </si>
  <si>
    <t>10250078</t>
  </si>
  <si>
    <t>Ubytovanie na oceňovaní SATKD - Košice, 2.5.2025</t>
  </si>
  <si>
    <t>14404737</t>
  </si>
  <si>
    <t>ŽÁK Vladimír</t>
  </si>
  <si>
    <t>IDV2025058</t>
  </si>
  <si>
    <t>Dobrovolník diety 06/2025</t>
  </si>
  <si>
    <t>DFA2025099</t>
  </si>
  <si>
    <t>62585</t>
  </si>
  <si>
    <t>Spracovanie účtovníctva 04/2025</t>
  </si>
  <si>
    <t>DFA2025115</t>
  </si>
  <si>
    <t>Administratívne služby 05/2025</t>
  </si>
  <si>
    <t>DFA2025116</t>
  </si>
  <si>
    <t>Administratívne služby 5/2025</t>
  </si>
  <si>
    <t>DFA2025117</t>
  </si>
  <si>
    <t>625109</t>
  </si>
  <si>
    <t>Spracovanie účtovníctva 05/2025</t>
  </si>
  <si>
    <t>DFA2025135</t>
  </si>
  <si>
    <t>Administratívne služby za mesiac 05/2025</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</si>
  <si>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</si>
  <si>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</si>
  <si>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</si>
  <si>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</si>
  <si>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</si>
  <si>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</si>
  <si>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</si>
  <si>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IDV2025067</t>
  </si>
  <si>
    <t>Dobrovolník diety 07/2025</t>
  </si>
  <si>
    <t>IDV2025069</t>
  </si>
  <si>
    <t>Dobrovolník diety 08/2025</t>
  </si>
  <si>
    <t>IDV2025078</t>
  </si>
  <si>
    <t>DFA2025105</t>
  </si>
  <si>
    <t>N/A</t>
  </si>
  <si>
    <t>Štartovné MS cadet</t>
  </si>
  <si>
    <t>World Taekwondo</t>
  </si>
  <si>
    <t>IDV2025048</t>
  </si>
  <si>
    <t>Pracovná cesta
Názov podujatia: ME Cadet
Miesto konania: Fujairah, UAE
Termín: 10.-15.5.2025
Počet zúčastnených osôb (okrem divákov): 1 - diety</t>
  </si>
  <si>
    <t>IDV2025059</t>
  </si>
  <si>
    <t>Pracovná cesta(úhrada rozdelená na 1. a 2. polrok)
Názov podujatia: EYOF
Miesto konania: Skopje, Macedónsko
Termín: 19.-28.7.2025
Počet zúčastnených osôb (okrem divákov): 6 - cesta, diety</t>
  </si>
  <si>
    <t>DFA2025179</t>
  </si>
  <si>
    <t>Športový materiál (ropzdelená sumana 1. a 2. polrok)</t>
  </si>
  <si>
    <t>DFA2025145</t>
  </si>
  <si>
    <t>Čerpanie TŠ - Mórová - tréningová príprava(rozdelená sumana 1. a 2.polrok)</t>
  </si>
  <si>
    <t>Dobrovolník diety 09/2025 (rozdelená úhrada na 1. a 2. polrok)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</si>
</sst>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1380</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7" t="s">
        <v>1310</v>
      </c>
      <c r="C14" s="378"/>
      <c r="F14" s="313"/>
      <c r="N14" s="137" t="str">
        <f t="shared" si="0"/>
        <v xml:space="preserve">n - </v>
      </c>
      <c r="O14" s="137" t="s">
        <v>364</v>
      </c>
    </row>
    <row r="15" spans="1:16" ht="34.5" customHeight="1" x14ac:dyDescent="0.15">
      <c r="A15" s="139" t="s">
        <v>1311</v>
      </c>
      <c r="B15" s="377"/>
      <c r="C15" s="378"/>
      <c r="F15" s="380"/>
      <c r="N15" s="137" t="str">
        <f t="shared" si="0"/>
        <v xml:space="preserve">o - </v>
      </c>
      <c r="O15" s="137" t="s">
        <v>365</v>
      </c>
    </row>
    <row r="16" spans="1:16" x14ac:dyDescent="0.15">
      <c r="A16" s="139" t="s">
        <v>1295</v>
      </c>
      <c r="B16" s="142">
        <f>F8</f>
        <v>0</v>
      </c>
      <c r="C16" s="137"/>
      <c r="F16" s="380"/>
      <c r="N16" s="137" t="str">
        <f t="shared" si="0"/>
        <v xml:space="preserve">p - </v>
      </c>
      <c r="O16" s="137" t="s">
        <v>366</v>
      </c>
    </row>
    <row r="17" spans="1:16" ht="32.25" customHeight="1" x14ac:dyDescent="0.15">
      <c r="A17" s="139" t="s">
        <v>1298</v>
      </c>
      <c r="B17" s="142">
        <f>F9</f>
        <v>0</v>
      </c>
      <c r="C17" s="137"/>
      <c r="F17" s="380"/>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1303</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81" t="s">
        <v>1317</v>
      </c>
      <c r="B2" s="381"/>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0" priority="2" stopIfTrue="1">
      <formula>$A78&lt;&gt;""</formula>
    </cfRule>
  </conditionalFormatting>
  <conditionalFormatting sqref="A8:I76 I78">
    <cfRule type="expression" dxfId="99" priority="7" stopIfTrue="1">
      <formula>$A8&lt;&gt;""</formula>
    </cfRule>
  </conditionalFormatting>
  <conditionalFormatting sqref="B78:H2888">
    <cfRule type="expression" dxfId="98" priority="3" stopIfTrue="1">
      <formula>$A78&lt;&gt;""</formula>
    </cfRule>
  </conditionalFormatting>
  <conditionalFormatting sqref="D2886:D2913">
    <cfRule type="expression" dxfId="9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41" t="s">
        <v>1504</v>
      </c>
      <c r="B1" s="341"/>
      <c r="C1" s="341"/>
      <c r="D1" s="341"/>
      <c r="E1" s="341"/>
      <c r="F1" s="341"/>
      <c r="G1" s="341"/>
      <c r="H1" s="341"/>
      <c r="I1" s="341"/>
    </row>
    <row r="2" spans="1:26" ht="7.5" customHeight="1" x14ac:dyDescent="0.15">
      <c r="C2" s="8"/>
      <c r="D2" s="8"/>
      <c r="E2" s="8"/>
      <c r="F2" s="8"/>
      <c r="G2" s="8"/>
      <c r="H2" s="8"/>
      <c r="I2" s="8"/>
    </row>
    <row r="3" spans="1:26" s="9" customFormat="1" ht="26.25" customHeight="1" x14ac:dyDescent="0.15">
      <c r="B3" s="160" t="s">
        <v>59</v>
      </c>
      <c r="C3" s="342" t="str">
        <f>INDEX(Adr!B2:B87,Doklady!B102)</f>
        <v>Slovenská asociácia taekwondo WT</v>
      </c>
      <c r="D3" s="342"/>
      <c r="E3" s="342"/>
      <c r="F3" s="342"/>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43" t="s">
        <v>333</v>
      </c>
      <c r="F9" s="344"/>
      <c r="J9" s="8"/>
      <c r="L9" s="118"/>
      <c r="M9" s="118"/>
      <c r="N9" s="118"/>
      <c r="O9" s="118"/>
      <c r="P9" s="118"/>
      <c r="Q9" s="118"/>
      <c r="R9" s="118"/>
      <c r="S9" s="118"/>
    </row>
    <row r="10" spans="1:26" ht="18" x14ac:dyDescent="0.2">
      <c r="A10" s="69" t="s">
        <v>317</v>
      </c>
      <c r="B10" s="70" t="s">
        <v>318</v>
      </c>
      <c r="C10" s="126">
        <f>SUMIF(FP!J:J,Doklady!$B$1&amp;A10,FP!D:D)</f>
        <v>0</v>
      </c>
      <c r="D10" s="126">
        <f>C10-E10</f>
        <v>0</v>
      </c>
      <c r="E10" s="334">
        <f>SUMIF(K:K,A10,I:I)</f>
        <v>0</v>
      </c>
      <c r="F10" s="335"/>
      <c r="L10" s="120" t="s">
        <v>334</v>
      </c>
      <c r="M10" s="118"/>
      <c r="N10" s="118"/>
      <c r="O10" s="118"/>
      <c r="P10" s="118"/>
      <c r="Q10" s="118"/>
      <c r="R10" s="118"/>
      <c r="S10" s="118"/>
    </row>
    <row r="11" spans="1:26" ht="18" x14ac:dyDescent="0.2">
      <c r="A11" s="69" t="s">
        <v>319</v>
      </c>
      <c r="B11" s="70" t="s">
        <v>320</v>
      </c>
      <c r="C11" s="126">
        <f>SUMIF(FP!J:J,Doklady!$B$1&amp;A11,FP!D:D)</f>
        <v>37842</v>
      </c>
      <c r="D11" s="126">
        <f>+C11-E11</f>
        <v>37842</v>
      </c>
      <c r="E11" s="345">
        <f>+I39-I42+I44-I47</f>
        <v>0</v>
      </c>
      <c r="F11" s="346"/>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34">
        <f>SUMIF(K:K,A12,I:I)</f>
        <v>0</v>
      </c>
      <c r="F12" s="335"/>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34">
        <f>SUMIF(K:K,A13,I:I)</f>
        <v>0</v>
      </c>
      <c r="F13" s="335"/>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47">
        <f>SUMIF(K:K,A14,I:I)</f>
        <v>0</v>
      </c>
      <c r="F14" s="348"/>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9" t="s">
        <v>339</v>
      </c>
      <c r="C17" s="349"/>
      <c r="D17" s="349"/>
      <c r="E17" s="349"/>
      <c r="F17" s="349"/>
      <c r="G17" s="349"/>
      <c r="H17" s="349"/>
      <c r="I17" s="73">
        <f>SUMIF(FP!I:I,Doklady!$B$1&amp;A17,FP!D:D)</f>
        <v>37842</v>
      </c>
      <c r="T17" s="86"/>
    </row>
    <row r="18" spans="1:20" x14ac:dyDescent="0.15">
      <c r="A18" s="135" t="s">
        <v>340</v>
      </c>
      <c r="B18" s="349" t="s">
        <v>341</v>
      </c>
      <c r="C18" s="349"/>
      <c r="D18" s="349"/>
      <c r="E18" s="349"/>
      <c r="F18" s="349"/>
      <c r="G18" s="349"/>
      <c r="H18" s="349"/>
      <c r="I18" s="73">
        <f>SUMIF(FP!I:I,Doklady!$B$1&amp;A18,FP!D:D)</f>
        <v>0</v>
      </c>
    </row>
    <row r="19" spans="1:20" ht="12" x14ac:dyDescent="0.15">
      <c r="A19" s="115" t="s">
        <v>342</v>
      </c>
      <c r="B19" s="349" t="s">
        <v>343</v>
      </c>
      <c r="C19" s="349"/>
      <c r="D19" s="349"/>
      <c r="E19" s="349"/>
      <c r="F19" s="349"/>
      <c r="G19" s="349"/>
      <c r="H19" s="349"/>
      <c r="I19" s="73">
        <f>SUMIF(FP!I:I,Doklady!$B$1&amp;A19,FP!D:D)</f>
        <v>0</v>
      </c>
    </row>
    <row r="20" spans="1:20" x14ac:dyDescent="0.15">
      <c r="A20" s="135" t="s">
        <v>344</v>
      </c>
      <c r="B20" s="338" t="s">
        <v>345</v>
      </c>
      <c r="C20" s="339"/>
      <c r="D20" s="339"/>
      <c r="E20" s="339"/>
      <c r="F20" s="339"/>
      <c r="G20" s="339"/>
      <c r="H20" s="340"/>
      <c r="I20" s="73">
        <f>SUMIF(FP!I:I,Doklady!$B$1&amp;A20,FP!D:D)</f>
        <v>0</v>
      </c>
      <c r="T20" s="86"/>
    </row>
    <row r="21" spans="1:20" ht="12" x14ac:dyDescent="0.15">
      <c r="A21" s="115" t="s">
        <v>346</v>
      </c>
      <c r="B21" s="338" t="s">
        <v>347</v>
      </c>
      <c r="C21" s="339"/>
      <c r="D21" s="339"/>
      <c r="E21" s="339"/>
      <c r="F21" s="339"/>
      <c r="G21" s="339"/>
      <c r="H21" s="340"/>
      <c r="I21" s="73">
        <f>SUMIF(FP!I:I,Doklady!$B$1&amp;A21,FP!D:D)</f>
        <v>0</v>
      </c>
      <c r="T21" s="86"/>
    </row>
    <row r="22" spans="1:20" x14ac:dyDescent="0.15">
      <c r="A22" s="135" t="s">
        <v>348</v>
      </c>
      <c r="B22" s="357" t="s">
        <v>349</v>
      </c>
      <c r="C22" s="358"/>
      <c r="D22" s="358"/>
      <c r="E22" s="358"/>
      <c r="F22" s="358"/>
      <c r="G22" s="358"/>
      <c r="H22" s="359"/>
      <c r="I22" s="73">
        <f>SUMIF(FP!I:I,Doklady!$B$1&amp;A22,FP!D:D)</f>
        <v>0</v>
      </c>
      <c r="T22" s="86"/>
    </row>
    <row r="23" spans="1:20" ht="12" x14ac:dyDescent="0.15">
      <c r="A23" s="115" t="s">
        <v>350</v>
      </c>
      <c r="B23" s="338" t="s">
        <v>351</v>
      </c>
      <c r="C23" s="339"/>
      <c r="D23" s="339"/>
      <c r="E23" s="339"/>
      <c r="F23" s="339"/>
      <c r="G23" s="339"/>
      <c r="H23" s="340"/>
      <c r="I23" s="73">
        <f>SUMIF(FP!I:I,Doklady!$B$1&amp;A23,FP!D:D)</f>
        <v>0</v>
      </c>
      <c r="T23" s="86"/>
    </row>
    <row r="24" spans="1:20" x14ac:dyDescent="0.15">
      <c r="A24" s="135" t="s">
        <v>352</v>
      </c>
      <c r="B24" s="338" t="s">
        <v>353</v>
      </c>
      <c r="C24" s="339"/>
      <c r="D24" s="339"/>
      <c r="E24" s="339"/>
      <c r="F24" s="339"/>
      <c r="G24" s="339"/>
      <c r="H24" s="340"/>
      <c r="I24" s="73">
        <f>SUMIF(FP!I:I,Doklady!$B$1&amp;A24,FP!D:D)</f>
        <v>0</v>
      </c>
      <c r="T24" s="86"/>
    </row>
    <row r="25" spans="1:20" ht="12" x14ac:dyDescent="0.15">
      <c r="A25" s="115" t="s">
        <v>354</v>
      </c>
      <c r="B25" s="350" t="s">
        <v>355</v>
      </c>
      <c r="C25" s="351"/>
      <c r="D25" s="351"/>
      <c r="E25" s="351"/>
      <c r="F25" s="351"/>
      <c r="G25" s="351"/>
      <c r="H25" s="352"/>
      <c r="I25" s="73">
        <f>SUMIF(FP!I:I,Doklady!$B$1&amp;A25,FP!D:D)</f>
        <v>0</v>
      </c>
      <c r="T25" s="86"/>
    </row>
    <row r="26" spans="1:20" x14ac:dyDescent="0.15">
      <c r="A26" s="135" t="s">
        <v>356</v>
      </c>
      <c r="B26" s="338" t="s">
        <v>357</v>
      </c>
      <c r="C26" s="339"/>
      <c r="D26" s="339"/>
      <c r="E26" s="339"/>
      <c r="F26" s="339"/>
      <c r="G26" s="339"/>
      <c r="H26" s="340"/>
      <c r="I26" s="73">
        <f>SUMIF(FP!I:I,Doklady!$B$1&amp;A26,FP!D:D)</f>
        <v>0</v>
      </c>
      <c r="T26" s="86"/>
    </row>
    <row r="27" spans="1:20" ht="12" x14ac:dyDescent="0.15">
      <c r="A27" s="115" t="s">
        <v>358</v>
      </c>
      <c r="B27" s="338" t="s">
        <v>359</v>
      </c>
      <c r="C27" s="339"/>
      <c r="D27" s="339"/>
      <c r="E27" s="339"/>
      <c r="F27" s="339"/>
      <c r="G27" s="339"/>
      <c r="H27" s="340"/>
      <c r="I27" s="73">
        <f>SUMIF(FP!I:I,Doklady!$B$1&amp;A27,FP!D:D)</f>
        <v>0</v>
      </c>
      <c r="T27" s="86"/>
    </row>
    <row r="28" spans="1:20" x14ac:dyDescent="0.15">
      <c r="A28" s="135" t="s">
        <v>360</v>
      </c>
      <c r="B28" s="338" t="s">
        <v>361</v>
      </c>
      <c r="C28" s="339"/>
      <c r="D28" s="339"/>
      <c r="E28" s="339"/>
      <c r="F28" s="339"/>
      <c r="G28" s="339"/>
      <c r="H28" s="340"/>
      <c r="I28" s="73">
        <f>SUMIF(FP!I:I,Doklady!$B$1&amp;A28,FP!D:D)</f>
        <v>0</v>
      </c>
      <c r="T28" s="86"/>
    </row>
    <row r="29" spans="1:20" ht="12" x14ac:dyDescent="0.15">
      <c r="A29" s="115" t="s">
        <v>362</v>
      </c>
      <c r="B29" s="338" t="s">
        <v>363</v>
      </c>
      <c r="C29" s="339"/>
      <c r="D29" s="339"/>
      <c r="E29" s="339"/>
      <c r="F29" s="339"/>
      <c r="G29" s="339"/>
      <c r="H29" s="340"/>
      <c r="I29" s="73">
        <f>SUMIF(FP!I:I,Doklady!$B$1&amp;A29,FP!D:D)</f>
        <v>0</v>
      </c>
      <c r="T29" s="86"/>
    </row>
    <row r="30" spans="1:20" hidden="1" x14ac:dyDescent="0.15">
      <c r="A30" s="135" t="s">
        <v>364</v>
      </c>
      <c r="B30" s="338"/>
      <c r="C30" s="339"/>
      <c r="D30" s="339"/>
      <c r="E30" s="339"/>
      <c r="F30" s="339"/>
      <c r="G30" s="339"/>
      <c r="H30" s="340"/>
      <c r="I30" s="73">
        <f>SUMIF(FP!I:I,Doklady!$B$1&amp;A30,FP!D:D)</f>
        <v>0</v>
      </c>
      <c r="T30" s="86"/>
    </row>
    <row r="31" spans="1:20" ht="12" hidden="1" x14ac:dyDescent="0.15">
      <c r="A31" s="115" t="s">
        <v>365</v>
      </c>
      <c r="B31" s="338"/>
      <c r="C31" s="339"/>
      <c r="D31" s="339"/>
      <c r="E31" s="339"/>
      <c r="F31" s="339"/>
      <c r="G31" s="339"/>
      <c r="H31" s="340"/>
      <c r="I31" s="73">
        <f>SUMIF(FP!I:I,Doklady!$B$1&amp;A31,FP!D:D)</f>
        <v>0</v>
      </c>
      <c r="T31" s="86"/>
    </row>
    <row r="32" spans="1:20" hidden="1" x14ac:dyDescent="0.15">
      <c r="A32" s="135" t="s">
        <v>366</v>
      </c>
      <c r="B32" s="360"/>
      <c r="C32" s="361"/>
      <c r="D32" s="361"/>
      <c r="E32" s="361"/>
      <c r="F32" s="361"/>
      <c r="G32" s="361"/>
      <c r="H32" s="362"/>
      <c r="I32" s="73">
        <f>SUMIF(FP!I:I,Doklady!$B$1&amp;A32,FP!D:D)</f>
        <v>0</v>
      </c>
      <c r="T32" s="86"/>
    </row>
    <row r="33" spans="1:21" ht="12" hidden="1" x14ac:dyDescent="0.15">
      <c r="A33" s="115" t="s">
        <v>367</v>
      </c>
      <c r="B33" s="360"/>
      <c r="C33" s="361"/>
      <c r="D33" s="361"/>
      <c r="E33" s="361"/>
      <c r="F33" s="361"/>
      <c r="G33" s="361"/>
      <c r="H33" s="362"/>
      <c r="I33" s="73">
        <f>SUMIF(FP!I:I,Doklady!$B$1&amp;A33,FP!D:D)</f>
        <v>0</v>
      </c>
      <c r="T33" s="86"/>
    </row>
    <row r="34" spans="1:21" hidden="1" x14ac:dyDescent="0.15">
      <c r="A34" s="135" t="s">
        <v>368</v>
      </c>
      <c r="B34" s="363"/>
      <c r="C34" s="363"/>
      <c r="D34" s="363"/>
      <c r="E34" s="363"/>
      <c r="F34" s="363"/>
      <c r="G34" s="363"/>
      <c r="H34" s="363"/>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7564.5</v>
      </c>
      <c r="D40" s="78">
        <f>DSUM(Doklady!A103:J9996,"GGG",Spolu!N40:O42)</f>
        <v>7681.3799999999992</v>
      </c>
      <c r="E40" s="78">
        <f>DSUM(Doklady!A103:J9996,"GGG",Spolu!P40:Q42)</f>
        <v>8691.91</v>
      </c>
      <c r="F40" s="78">
        <f>DSUM(Doklady!A103:J9996,"GGG",Spolu!R40:S42)</f>
        <v>7568.4</v>
      </c>
      <c r="G40" s="78">
        <f>DSUM(Doklady!A103:J9996,"GGG",Spolu!T40:U42)-H40</f>
        <v>6335.8099999999995</v>
      </c>
      <c r="H40" s="78">
        <f>+IFERROR(VLOOKUP(K40&amp;" - kapitálové transfery",B$53:D$90,3,0),0)</f>
        <v>0</v>
      </c>
      <c r="I40" s="73">
        <f>+C40+D40+E40+F40+G40+H40</f>
        <v>37842</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7564.5</v>
      </c>
      <c r="D42" s="216">
        <f>+D40</f>
        <v>7681.3799999999992</v>
      </c>
      <c r="E42" s="216">
        <f>+E40</f>
        <v>8691.91</v>
      </c>
      <c r="F42" s="216">
        <f>+MIN(F39:F40)</f>
        <v>7568.4</v>
      </c>
      <c r="G42" s="216">
        <f>+MIN(G39+MAX(F39-F40,0)-MAX(E40-E39,0)-MAX(D40-D39,0)-MAX(C40-C39,0),G40)</f>
        <v>6335.8099999999995</v>
      </c>
      <c r="H42" s="216">
        <f>+MIN(H39:H40)</f>
        <v>0</v>
      </c>
      <c r="I42" s="73">
        <f>+C42+D42+E42+MIN(F39:F40)+G42+H42</f>
        <v>37842</v>
      </c>
      <c r="J42" s="219">
        <f>+K47</f>
        <v>0</v>
      </c>
      <c r="K42" s="219">
        <f>+I42-H42</f>
        <v>37842</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6"/>
      <c r="B50" s="337"/>
      <c r="C50" s="337"/>
      <c r="D50" s="337"/>
      <c r="E50" s="337"/>
      <c r="F50" s="337"/>
      <c r="G50" s="337"/>
      <c r="H50" s="337"/>
      <c r="I50" s="337"/>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37842.000000000007</v>
      </c>
      <c r="E53" s="73">
        <f>IF(A53&lt;&gt;"",MIN(D53,C53)*Doklady!C1/(1-Doklady!C1),"")</f>
        <v>0</v>
      </c>
      <c r="F53" s="71">
        <f>IF(A53&lt;&gt;"",Doklady!J1,"")</f>
        <v>0</v>
      </c>
      <c r="G53" s="73">
        <f>+IFERROR(HLOOKUP(IF(RIGHT(B53,15)="bežné transfery",LEFT(B53,LEN(B53)-18),0),$J$40:$K$42,3,0),MIN(C53,D53))</f>
        <v>37842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37842.000000000007</v>
      </c>
      <c r="E130" s="228">
        <f t="shared" si="9"/>
        <v>0</v>
      </c>
      <c r="F130" s="228">
        <f t="shared" si="9"/>
        <v>0</v>
      </c>
      <c r="G130" s="228">
        <f t="shared" si="9"/>
        <v>37842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53"/>
      <c r="E140" s="353"/>
      <c r="F140" s="353"/>
      <c r="G140" s="353"/>
      <c r="H140" s="353"/>
      <c r="I140" s="353"/>
      <c r="J140" s="85"/>
    </row>
    <row r="141" spans="1:26" ht="68.25" customHeight="1" x14ac:dyDescent="0.15">
      <c r="A141" s="9"/>
      <c r="B141" s="283" t="s">
        <v>397</v>
      </c>
      <c r="C141" s="214"/>
      <c r="D141" s="333" t="s">
        <v>398</v>
      </c>
      <c r="E141" s="333"/>
      <c r="F141" s="333"/>
      <c r="G141" s="333"/>
      <c r="H141" s="333"/>
      <c r="I141" s="333"/>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6" priority="43" stopIfTrue="1" operator="lessThanOrEqual">
      <formula>0</formula>
    </cfRule>
    <cfRule type="cellIs" dxfId="95" priority="44" stopIfTrue="1" operator="greaterThan">
      <formula>0</formula>
    </cfRule>
  </conditionalFormatting>
  <conditionalFormatting sqref="D53:D129">
    <cfRule type="expression" dxfId="94" priority="31" stopIfTrue="1">
      <formula>$C53=$D53</formula>
    </cfRule>
    <cfRule type="expression" dxfId="93" priority="33" stopIfTrue="1">
      <formula>$C53&lt;&gt;$D53</formula>
    </cfRule>
  </conditionalFormatting>
  <conditionalFormatting sqref="E9:F9">
    <cfRule type="expression" dxfId="92" priority="38" stopIfTrue="1">
      <formula>SUM($E$10:$F$14)&gt;0</formula>
    </cfRule>
  </conditionalFormatting>
  <conditionalFormatting sqref="G53:G129">
    <cfRule type="expression" dxfId="91" priority="13" stopIfTrue="1">
      <formula>$C53=$G53</formula>
    </cfRule>
    <cfRule type="expression" dxfId="90" priority="14" stopIfTrue="1">
      <formula>$C53&lt;&gt;$G53</formula>
    </cfRule>
  </conditionalFormatting>
  <conditionalFormatting sqref="I42">
    <cfRule type="cellIs" dxfId="89" priority="1" stopIfTrue="1" operator="greaterThan">
      <formula>0</formula>
    </cfRule>
  </conditionalFormatting>
  <conditionalFormatting sqref="I47">
    <cfRule type="cellIs" dxfId="88" priority="15" stopIfTrue="1" operator="greaterThan">
      <formula>0</formula>
    </cfRule>
  </conditionalFormatting>
  <conditionalFormatting sqref="I53:I129">
    <cfRule type="cellIs" dxfId="87" priority="40" stopIfTrue="1" operator="equal">
      <formula>0</formula>
    </cfRule>
    <cfRule type="cellIs" dxfId="8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abSelected="1" topLeftCell="A100" zoomScaleNormal="100" workbookViewId="0">
      <selection activeCell="A107" sqref="A107:J226"/>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37842.000000000007</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1505</v>
      </c>
      <c r="B100" s="364"/>
      <c r="C100" s="364"/>
      <c r="D100" s="364"/>
      <c r="E100" s="364"/>
      <c r="F100" s="364"/>
      <c r="G100" s="364"/>
      <c r="H100" s="364"/>
      <c r="I100" s="366" t="s">
        <v>1488</v>
      </c>
      <c r="J100" s="366"/>
      <c r="K100" s="89"/>
    </row>
    <row r="101" spans="1:25" ht="16" x14ac:dyDescent="0.2">
      <c r="A101" s="367"/>
      <c r="B101" s="367"/>
      <c r="C101" s="367"/>
      <c r="D101" s="367"/>
      <c r="E101" s="367"/>
      <c r="F101" s="367"/>
      <c r="G101" s="367"/>
      <c r="H101" s="367"/>
      <c r="I101" s="365">
        <v>45887</v>
      </c>
      <c r="J101" s="365"/>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412</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1511</v>
      </c>
      <c r="C108" s="14" t="s">
        <v>1512</v>
      </c>
      <c r="D108" s="16">
        <v>45681</v>
      </c>
      <c r="E108" s="16">
        <v>45684</v>
      </c>
      <c r="F108" s="14" t="s">
        <v>1513</v>
      </c>
      <c r="G108" s="14" t="s">
        <v>1514</v>
      </c>
      <c r="H108" s="14" t="s">
        <v>1515</v>
      </c>
      <c r="I108" s="15">
        <v>160</v>
      </c>
      <c r="J108" s="77">
        <v>1</v>
      </c>
      <c r="K108" s="92"/>
    </row>
    <row r="109" spans="1:25" ht="13" x14ac:dyDescent="0.15">
      <c r="A109" s="14" t="s">
        <v>1506</v>
      </c>
      <c r="B109" s="14" t="s">
        <v>1516</v>
      </c>
      <c r="C109" s="14"/>
      <c r="D109" s="16">
        <v>45684</v>
      </c>
      <c r="E109" s="16"/>
      <c r="F109" s="14" t="s">
        <v>1517</v>
      </c>
      <c r="G109" s="14"/>
      <c r="H109" s="14" t="s">
        <v>1518</v>
      </c>
      <c r="I109" s="15">
        <v>270.39999999999998</v>
      </c>
      <c r="J109" s="77">
        <v>1</v>
      </c>
      <c r="K109" s="92"/>
    </row>
    <row r="110" spans="1:25" ht="24" x14ac:dyDescent="0.15">
      <c r="A110" s="14" t="s">
        <v>1506</v>
      </c>
      <c r="B110" s="14" t="s">
        <v>1519</v>
      </c>
      <c r="C110" s="14" t="s">
        <v>1520</v>
      </c>
      <c r="D110" s="16">
        <v>45698</v>
      </c>
      <c r="E110" s="16"/>
      <c r="F110" s="14" t="s">
        <v>1521</v>
      </c>
      <c r="G110" s="14" t="s">
        <v>1522</v>
      </c>
      <c r="H110" s="14" t="s">
        <v>1523</v>
      </c>
      <c r="I110" s="15">
        <v>100</v>
      </c>
      <c r="J110" s="77">
        <v>1</v>
      </c>
      <c r="K110" s="92"/>
    </row>
    <row r="111" spans="1:25" ht="24" x14ac:dyDescent="0.15">
      <c r="A111" s="14" t="s">
        <v>1506</v>
      </c>
      <c r="B111" s="14" t="s">
        <v>1524</v>
      </c>
      <c r="C111" s="14" t="s">
        <v>1525</v>
      </c>
      <c r="D111" s="16">
        <v>45698</v>
      </c>
      <c r="E111" s="16"/>
      <c r="F111" s="14" t="s">
        <v>1526</v>
      </c>
      <c r="G111" s="14" t="s">
        <v>1522</v>
      </c>
      <c r="H111" s="14" t="s">
        <v>1523</v>
      </c>
      <c r="I111" s="15">
        <v>50</v>
      </c>
      <c r="J111" s="77">
        <v>1</v>
      </c>
      <c r="K111" s="92"/>
    </row>
    <row r="112" spans="1:25" ht="13" x14ac:dyDescent="0.15">
      <c r="A112" s="14" t="s">
        <v>1506</v>
      </c>
      <c r="B112" s="14" t="s">
        <v>1527</v>
      </c>
      <c r="C112" s="14" t="s">
        <v>1528</v>
      </c>
      <c r="D112" s="16">
        <v>45675</v>
      </c>
      <c r="E112" s="16">
        <v>45703</v>
      </c>
      <c r="F112" s="14" t="s">
        <v>1529</v>
      </c>
      <c r="G112" s="14" t="s">
        <v>1530</v>
      </c>
      <c r="H112" s="14" t="s">
        <v>1531</v>
      </c>
      <c r="I112" s="15">
        <v>84.4</v>
      </c>
      <c r="J112" s="77">
        <v>1</v>
      </c>
      <c r="K112" s="92"/>
    </row>
    <row r="113" spans="1:11" ht="13" x14ac:dyDescent="0.15">
      <c r="A113" s="14" t="s">
        <v>1506</v>
      </c>
      <c r="B113" s="14" t="s">
        <v>1532</v>
      </c>
      <c r="C113" s="14" t="s">
        <v>1533</v>
      </c>
      <c r="D113" s="16">
        <v>45709</v>
      </c>
      <c r="E113" s="16"/>
      <c r="F113" s="14" t="s">
        <v>1534</v>
      </c>
      <c r="G113" s="14" t="s">
        <v>1535</v>
      </c>
      <c r="H113" s="14" t="s">
        <v>1536</v>
      </c>
      <c r="I113" s="15">
        <v>50</v>
      </c>
      <c r="J113" s="77">
        <v>1</v>
      </c>
      <c r="K113" s="92"/>
    </row>
    <row r="114" spans="1:11" ht="24" x14ac:dyDescent="0.15">
      <c r="A114" s="14" t="s">
        <v>1506</v>
      </c>
      <c r="B114" s="14" t="s">
        <v>1537</v>
      </c>
      <c r="C114" s="14" t="s">
        <v>1520</v>
      </c>
      <c r="D114" s="16">
        <v>45719</v>
      </c>
      <c r="E114" s="16"/>
      <c r="F114" s="14" t="s">
        <v>1538</v>
      </c>
      <c r="G114" s="14" t="s">
        <v>1539</v>
      </c>
      <c r="H114" s="14" t="s">
        <v>1540</v>
      </c>
      <c r="I114" s="15">
        <v>216.66</v>
      </c>
      <c r="J114" s="77">
        <v>1</v>
      </c>
      <c r="K114" s="92"/>
    </row>
    <row r="115" spans="1:11" ht="24" x14ac:dyDescent="0.15">
      <c r="A115" s="14" t="s">
        <v>1506</v>
      </c>
      <c r="B115" s="14" t="s">
        <v>1541</v>
      </c>
      <c r="C115" s="14" t="s">
        <v>1542</v>
      </c>
      <c r="D115" s="16">
        <v>45719</v>
      </c>
      <c r="E115" s="16"/>
      <c r="F115" s="14" t="s">
        <v>1543</v>
      </c>
      <c r="G115" s="14" t="s">
        <v>1544</v>
      </c>
      <c r="H115" s="14" t="s">
        <v>1545</v>
      </c>
      <c r="I115" s="15">
        <v>866.62</v>
      </c>
      <c r="J115" s="77">
        <v>1</v>
      </c>
      <c r="K115" s="92"/>
    </row>
    <row r="116" spans="1:11" ht="24" x14ac:dyDescent="0.15">
      <c r="A116" s="14" t="s">
        <v>1506</v>
      </c>
      <c r="B116" s="14" t="s">
        <v>1546</v>
      </c>
      <c r="C116" s="14" t="s">
        <v>1520</v>
      </c>
      <c r="D116" s="16">
        <v>45719</v>
      </c>
      <c r="E116" s="16"/>
      <c r="F116" s="14" t="s">
        <v>1547</v>
      </c>
      <c r="G116" s="14" t="s">
        <v>1548</v>
      </c>
      <c r="H116" s="14" t="s">
        <v>1549</v>
      </c>
      <c r="I116" s="15">
        <v>563.29999999999995</v>
      </c>
      <c r="J116" s="77">
        <v>1</v>
      </c>
      <c r="K116" s="92"/>
    </row>
    <row r="117" spans="1:11" ht="24" x14ac:dyDescent="0.15">
      <c r="A117" s="14" t="s">
        <v>1506</v>
      </c>
      <c r="B117" s="14" t="s">
        <v>1550</v>
      </c>
      <c r="C117" s="14" t="s">
        <v>1551</v>
      </c>
      <c r="D117" s="16">
        <v>45721</v>
      </c>
      <c r="E117" s="16"/>
      <c r="F117" s="14" t="s">
        <v>1552</v>
      </c>
      <c r="G117" s="14" t="s">
        <v>1553</v>
      </c>
      <c r="H117" s="14" t="s">
        <v>1554</v>
      </c>
      <c r="I117" s="15">
        <v>563.29999999999995</v>
      </c>
      <c r="J117" s="77">
        <v>1</v>
      </c>
      <c r="K117" s="92"/>
    </row>
    <row r="118" spans="1:11" ht="13" x14ac:dyDescent="0.15">
      <c r="A118" s="14" t="s">
        <v>1506</v>
      </c>
      <c r="B118" s="14" t="s">
        <v>1555</v>
      </c>
      <c r="C118" s="14" t="s">
        <v>1551</v>
      </c>
      <c r="D118" s="16">
        <v>45723</v>
      </c>
      <c r="E118" s="16"/>
      <c r="F118" s="14" t="s">
        <v>1556</v>
      </c>
      <c r="G118" s="14" t="s">
        <v>1557</v>
      </c>
      <c r="H118" s="14" t="s">
        <v>1558</v>
      </c>
      <c r="I118" s="15">
        <v>823.29</v>
      </c>
      <c r="J118" s="77">
        <v>1</v>
      </c>
      <c r="K118" s="92"/>
    </row>
    <row r="119" spans="1:11" ht="72" x14ac:dyDescent="0.15">
      <c r="A119" s="14" t="s">
        <v>1506</v>
      </c>
      <c r="B119" s="14" t="s">
        <v>1559</v>
      </c>
      <c r="C119" s="14" t="s">
        <v>1560</v>
      </c>
      <c r="D119" s="16">
        <v>45730</v>
      </c>
      <c r="E119" s="16"/>
      <c r="F119" s="14" t="s">
        <v>1561</v>
      </c>
      <c r="G119" s="14" t="s">
        <v>1562</v>
      </c>
      <c r="H119" s="14" t="s">
        <v>1563</v>
      </c>
      <c r="I119" s="15">
        <v>390.54</v>
      </c>
      <c r="J119" s="77">
        <v>1</v>
      </c>
      <c r="K119" s="92"/>
    </row>
    <row r="120" spans="1:11" ht="13" x14ac:dyDescent="0.15">
      <c r="A120" s="14" t="s">
        <v>1506</v>
      </c>
      <c r="B120" s="14" t="s">
        <v>1564</v>
      </c>
      <c r="C120" s="14" t="s">
        <v>1565</v>
      </c>
      <c r="D120" s="16">
        <v>45736</v>
      </c>
      <c r="E120" s="16"/>
      <c r="F120" s="14" t="s">
        <v>1566</v>
      </c>
      <c r="G120" s="14" t="s">
        <v>1567</v>
      </c>
      <c r="H120" s="14" t="s">
        <v>1568</v>
      </c>
      <c r="I120" s="15">
        <v>736.63</v>
      </c>
      <c r="J120" s="77">
        <v>1</v>
      </c>
      <c r="K120" s="92"/>
    </row>
    <row r="121" spans="1:11" ht="13" x14ac:dyDescent="0.15">
      <c r="A121" s="14" t="s">
        <v>1506</v>
      </c>
      <c r="B121" s="14" t="s">
        <v>1569</v>
      </c>
      <c r="C121" s="14" t="s">
        <v>1570</v>
      </c>
      <c r="D121" s="16">
        <v>45737</v>
      </c>
      <c r="E121" s="16"/>
      <c r="F121" s="14" t="s">
        <v>1571</v>
      </c>
      <c r="G121" s="14" t="s">
        <v>1572</v>
      </c>
      <c r="H121" s="14" t="s">
        <v>1573</v>
      </c>
      <c r="I121" s="15">
        <v>43.33</v>
      </c>
      <c r="J121" s="77">
        <v>1</v>
      </c>
      <c r="K121" s="92"/>
    </row>
    <row r="122" spans="1:11" ht="24" x14ac:dyDescent="0.15">
      <c r="A122" s="14" t="s">
        <v>1506</v>
      </c>
      <c r="B122" s="14" t="s">
        <v>1574</v>
      </c>
      <c r="C122" s="14" t="s">
        <v>1575</v>
      </c>
      <c r="D122" s="16">
        <v>45741</v>
      </c>
      <c r="E122" s="16"/>
      <c r="F122" s="14" t="s">
        <v>1576</v>
      </c>
      <c r="G122" s="14" t="s">
        <v>1522</v>
      </c>
      <c r="H122" s="14" t="s">
        <v>1523</v>
      </c>
      <c r="I122" s="15">
        <v>784.66</v>
      </c>
      <c r="J122" s="77">
        <v>1</v>
      </c>
      <c r="K122" s="92"/>
    </row>
    <row r="123" spans="1:11" ht="24" x14ac:dyDescent="0.15">
      <c r="A123" s="14" t="s">
        <v>1506</v>
      </c>
      <c r="B123" s="14" t="s">
        <v>1577</v>
      </c>
      <c r="C123" s="14" t="s">
        <v>1578</v>
      </c>
      <c r="D123" s="16">
        <v>45749</v>
      </c>
      <c r="E123" s="16"/>
      <c r="F123" s="14" t="s">
        <v>1579</v>
      </c>
      <c r="G123" s="14" t="s">
        <v>1580</v>
      </c>
      <c r="H123" s="14" t="s">
        <v>1581</v>
      </c>
      <c r="I123" s="15">
        <v>491.31</v>
      </c>
      <c r="J123" s="77">
        <v>1</v>
      </c>
      <c r="K123" s="92"/>
    </row>
    <row r="124" spans="1:11" ht="24" x14ac:dyDescent="0.15">
      <c r="A124" s="14" t="s">
        <v>1506</v>
      </c>
      <c r="B124" s="14" t="s">
        <v>1582</v>
      </c>
      <c r="C124" s="14" t="s">
        <v>1583</v>
      </c>
      <c r="D124" s="16">
        <v>45749</v>
      </c>
      <c r="E124" s="16"/>
      <c r="F124" s="14" t="s">
        <v>1584</v>
      </c>
      <c r="G124" s="14" t="s">
        <v>1580</v>
      </c>
      <c r="H124" s="14" t="s">
        <v>1581</v>
      </c>
      <c r="I124" s="15">
        <v>150</v>
      </c>
      <c r="J124" s="77">
        <v>1</v>
      </c>
      <c r="K124" s="92"/>
    </row>
    <row r="125" spans="1:11" ht="24" x14ac:dyDescent="0.15">
      <c r="A125" s="14" t="s">
        <v>1506</v>
      </c>
      <c r="B125" s="14" t="s">
        <v>1585</v>
      </c>
      <c r="C125" s="14" t="s">
        <v>1586</v>
      </c>
      <c r="D125" s="16">
        <v>45771</v>
      </c>
      <c r="E125" s="16">
        <v>45754</v>
      </c>
      <c r="F125" s="14" t="s">
        <v>1587</v>
      </c>
      <c r="G125" s="14" t="s">
        <v>1522</v>
      </c>
      <c r="H125" s="14" t="s">
        <v>1523</v>
      </c>
      <c r="I125" s="15">
        <v>365</v>
      </c>
      <c r="J125" s="77">
        <v>1</v>
      </c>
      <c r="K125" s="92"/>
    </row>
    <row r="126" spans="1:11" ht="24" x14ac:dyDescent="0.15">
      <c r="A126" s="14" t="s">
        <v>1506</v>
      </c>
      <c r="B126" s="14" t="s">
        <v>1588</v>
      </c>
      <c r="C126" s="14" t="s">
        <v>1589</v>
      </c>
      <c r="D126" s="16">
        <v>45679</v>
      </c>
      <c r="E126" s="16">
        <v>45770</v>
      </c>
      <c r="F126" s="14" t="s">
        <v>1590</v>
      </c>
      <c r="G126" s="14" t="s">
        <v>1591</v>
      </c>
      <c r="H126" s="14" t="s">
        <v>1592</v>
      </c>
      <c r="I126" s="15">
        <v>6.54</v>
      </c>
      <c r="J126" s="77">
        <v>1</v>
      </c>
      <c r="K126" s="92"/>
    </row>
    <row r="127" spans="1:11" ht="72" x14ac:dyDescent="0.15">
      <c r="A127" s="14" t="s">
        <v>1506</v>
      </c>
      <c r="B127" s="14" t="s">
        <v>1593</v>
      </c>
      <c r="C127" s="14" t="s">
        <v>1593</v>
      </c>
      <c r="D127" s="16">
        <v>45755</v>
      </c>
      <c r="E127" s="16">
        <v>45778</v>
      </c>
      <c r="F127" s="14" t="s">
        <v>1594</v>
      </c>
      <c r="G127" s="14"/>
      <c r="H127" s="14" t="s">
        <v>1595</v>
      </c>
      <c r="I127" s="15">
        <v>108.61000000000001</v>
      </c>
      <c r="J127" s="77">
        <v>1</v>
      </c>
      <c r="K127" s="316"/>
    </row>
    <row r="128" spans="1:11" ht="72" x14ac:dyDescent="0.15">
      <c r="A128" s="14" t="s">
        <v>1506</v>
      </c>
      <c r="B128" s="14" t="s">
        <v>1593</v>
      </c>
      <c r="C128" s="14" t="s">
        <v>1593</v>
      </c>
      <c r="D128" s="16">
        <v>45755</v>
      </c>
      <c r="E128" s="16">
        <v>45778</v>
      </c>
      <c r="F128" s="14" t="s">
        <v>1596</v>
      </c>
      <c r="G128" s="14"/>
      <c r="H128" s="14" t="s">
        <v>1597</v>
      </c>
      <c r="I128" s="15">
        <v>102</v>
      </c>
      <c r="J128" s="77">
        <v>1</v>
      </c>
      <c r="K128" s="90"/>
    </row>
    <row r="129" spans="1:11" ht="72" x14ac:dyDescent="0.15">
      <c r="A129" s="14" t="s">
        <v>1506</v>
      </c>
      <c r="B129" s="14" t="s">
        <v>1598</v>
      </c>
      <c r="C129" s="14" t="s">
        <v>1598</v>
      </c>
      <c r="D129" s="16">
        <v>45771</v>
      </c>
      <c r="E129" s="16">
        <v>45779</v>
      </c>
      <c r="F129" s="14" t="s">
        <v>1599</v>
      </c>
      <c r="G129" s="14"/>
      <c r="H129" s="14" t="s">
        <v>1595</v>
      </c>
      <c r="I129" s="15">
        <v>34.86</v>
      </c>
      <c r="J129" s="77">
        <v>1</v>
      </c>
      <c r="K129" s="90"/>
    </row>
    <row r="130" spans="1:11" ht="13" x14ac:dyDescent="0.15">
      <c r="A130" s="14" t="s">
        <v>1506</v>
      </c>
      <c r="B130" s="14" t="s">
        <v>1600</v>
      </c>
      <c r="C130" s="14" t="s">
        <v>1601</v>
      </c>
      <c r="D130" s="16">
        <v>45805</v>
      </c>
      <c r="E130" s="16"/>
      <c r="F130" s="14" t="s">
        <v>1602</v>
      </c>
      <c r="G130" s="14" t="s">
        <v>1603</v>
      </c>
      <c r="H130" s="14" t="s">
        <v>1604</v>
      </c>
      <c r="I130" s="15">
        <v>113.05</v>
      </c>
      <c r="J130" s="77">
        <v>1</v>
      </c>
      <c r="K130" s="92"/>
    </row>
    <row r="131" spans="1:11" ht="13" x14ac:dyDescent="0.15">
      <c r="A131" s="14" t="s">
        <v>1506</v>
      </c>
      <c r="B131" s="14" t="s">
        <v>1854</v>
      </c>
      <c r="C131" s="14" t="s">
        <v>1565</v>
      </c>
      <c r="D131" s="16">
        <v>45919</v>
      </c>
      <c r="E131" s="16"/>
      <c r="F131" s="14" t="s">
        <v>1855</v>
      </c>
      <c r="G131" s="14" t="s">
        <v>1553</v>
      </c>
      <c r="H131" s="14" t="s">
        <v>1554</v>
      </c>
      <c r="I131" s="15">
        <f>269.77-19.77</f>
        <v>249.99999999999997</v>
      </c>
      <c r="J131" s="77">
        <v>1</v>
      </c>
      <c r="K131" s="92"/>
    </row>
    <row r="132" spans="1:11" ht="13" x14ac:dyDescent="0.15">
      <c r="A132" s="14" t="s">
        <v>1506</v>
      </c>
      <c r="B132" s="14" t="s">
        <v>1507</v>
      </c>
      <c r="C132" s="14" t="s">
        <v>1508</v>
      </c>
      <c r="D132" s="16">
        <v>45681</v>
      </c>
      <c r="E132" s="16"/>
      <c r="F132" s="14" t="s">
        <v>1605</v>
      </c>
      <c r="G132" s="14"/>
      <c r="H132" s="14" t="s">
        <v>1510</v>
      </c>
      <c r="I132" s="15">
        <v>120</v>
      </c>
      <c r="J132" s="77">
        <v>2</v>
      </c>
      <c r="K132" s="92"/>
    </row>
    <row r="133" spans="1:11" ht="24" x14ac:dyDescent="0.15">
      <c r="A133" s="14" t="s">
        <v>1506</v>
      </c>
      <c r="B133" s="14"/>
      <c r="C133" s="14"/>
      <c r="D133" s="16">
        <v>45691</v>
      </c>
      <c r="E133" s="16">
        <v>45692</v>
      </c>
      <c r="F133" s="14" t="s">
        <v>1606</v>
      </c>
      <c r="G133" s="14"/>
      <c r="H133" s="14" t="s">
        <v>1607</v>
      </c>
      <c r="I133" s="15">
        <v>240</v>
      </c>
      <c r="J133" s="77">
        <v>2</v>
      </c>
      <c r="K133" s="92"/>
    </row>
    <row r="134" spans="1:11" ht="24" x14ac:dyDescent="0.15">
      <c r="A134" s="14" t="s">
        <v>1506</v>
      </c>
      <c r="B134" s="14" t="s">
        <v>1524</v>
      </c>
      <c r="C134" s="14" t="s">
        <v>1525</v>
      </c>
      <c r="D134" s="16">
        <v>45698</v>
      </c>
      <c r="E134" s="16"/>
      <c r="F134" s="14" t="s">
        <v>1608</v>
      </c>
      <c r="G134" s="14" t="s">
        <v>1522</v>
      </c>
      <c r="H134" s="14" t="s">
        <v>1523</v>
      </c>
      <c r="I134" s="15">
        <v>50</v>
      </c>
      <c r="J134" s="77">
        <v>2</v>
      </c>
      <c r="K134" s="92"/>
    </row>
    <row r="135" spans="1:11" ht="13" x14ac:dyDescent="0.15">
      <c r="A135" s="14" t="s">
        <v>1506</v>
      </c>
      <c r="B135" s="14" t="s">
        <v>1609</v>
      </c>
      <c r="C135" s="14" t="s">
        <v>1609</v>
      </c>
      <c r="D135" s="16">
        <v>45701</v>
      </c>
      <c r="E135" s="16"/>
      <c r="F135" s="14" t="s">
        <v>1610</v>
      </c>
      <c r="G135" s="14"/>
      <c r="H135" s="14" t="s">
        <v>1611</v>
      </c>
      <c r="I135" s="15">
        <v>75</v>
      </c>
      <c r="J135" s="77">
        <v>2</v>
      </c>
      <c r="K135" s="92"/>
    </row>
    <row r="136" spans="1:11" ht="13" x14ac:dyDescent="0.15">
      <c r="A136" s="14" t="s">
        <v>1506</v>
      </c>
      <c r="B136" s="14" t="s">
        <v>1527</v>
      </c>
      <c r="C136" s="14" t="s">
        <v>1528</v>
      </c>
      <c r="D136" s="16">
        <v>45675</v>
      </c>
      <c r="E136" s="16">
        <v>45703</v>
      </c>
      <c r="F136" s="14" t="s">
        <v>1529</v>
      </c>
      <c r="G136" s="14" t="s">
        <v>1530</v>
      </c>
      <c r="H136" s="14" t="s">
        <v>1531</v>
      </c>
      <c r="I136" s="15">
        <v>140.66</v>
      </c>
      <c r="J136" s="77">
        <v>2</v>
      </c>
      <c r="K136" s="314"/>
    </row>
    <row r="137" spans="1:11" ht="13" x14ac:dyDescent="0.15">
      <c r="A137" s="14" t="s">
        <v>1506</v>
      </c>
      <c r="B137" s="14" t="s">
        <v>1612</v>
      </c>
      <c r="C137" s="14" t="s">
        <v>1612</v>
      </c>
      <c r="D137" s="16">
        <v>45707</v>
      </c>
      <c r="E137" s="16"/>
      <c r="F137" s="14" t="s">
        <v>1613</v>
      </c>
      <c r="G137" s="14"/>
      <c r="H137" s="14" t="s">
        <v>1611</v>
      </c>
      <c r="I137" s="15">
        <v>31.12</v>
      </c>
      <c r="J137" s="77">
        <v>2</v>
      </c>
      <c r="K137" s="92"/>
    </row>
    <row r="138" spans="1:11" ht="13" x14ac:dyDescent="0.15">
      <c r="A138" s="14" t="s">
        <v>1506</v>
      </c>
      <c r="B138" s="14" t="s">
        <v>1532</v>
      </c>
      <c r="C138" s="14" t="s">
        <v>1533</v>
      </c>
      <c r="D138" s="16">
        <v>45709</v>
      </c>
      <c r="E138" s="16"/>
      <c r="F138" s="14" t="s">
        <v>1614</v>
      </c>
      <c r="G138" s="14" t="s">
        <v>1535</v>
      </c>
      <c r="H138" s="14" t="s">
        <v>1536</v>
      </c>
      <c r="I138" s="15">
        <v>100</v>
      </c>
      <c r="J138" s="77">
        <v>2</v>
      </c>
      <c r="K138" s="92"/>
    </row>
    <row r="139" spans="1:11" ht="72" x14ac:dyDescent="0.15">
      <c r="A139" s="14" t="s">
        <v>1506</v>
      </c>
      <c r="B139" s="14" t="s">
        <v>1615</v>
      </c>
      <c r="C139" s="14" t="s">
        <v>1616</v>
      </c>
      <c r="D139" s="16">
        <v>45715</v>
      </c>
      <c r="E139" s="16"/>
      <c r="F139" s="14" t="s">
        <v>1617</v>
      </c>
      <c r="G139" s="14" t="s">
        <v>1562</v>
      </c>
      <c r="H139" s="14" t="s">
        <v>1563</v>
      </c>
      <c r="I139" s="15">
        <v>300</v>
      </c>
      <c r="J139" s="77">
        <v>2</v>
      </c>
      <c r="K139" s="92"/>
    </row>
    <row r="140" spans="1:11" ht="13" x14ac:dyDescent="0.15">
      <c r="A140" s="14" t="s">
        <v>1506</v>
      </c>
      <c r="B140" s="14" t="s">
        <v>1618</v>
      </c>
      <c r="C140" s="14" t="s">
        <v>1619</v>
      </c>
      <c r="D140" s="16">
        <v>45730</v>
      </c>
      <c r="E140" s="16"/>
      <c r="F140" s="14" t="s">
        <v>1620</v>
      </c>
      <c r="G140" s="14" t="s">
        <v>1621</v>
      </c>
      <c r="H140" s="14" t="s">
        <v>1622</v>
      </c>
      <c r="I140" s="15">
        <v>360</v>
      </c>
      <c r="J140" s="77">
        <v>2</v>
      </c>
      <c r="K140" s="92"/>
    </row>
    <row r="141" spans="1:11" ht="36" x14ac:dyDescent="0.15">
      <c r="A141" s="14" t="s">
        <v>1506</v>
      </c>
      <c r="B141" s="14" t="s">
        <v>1623</v>
      </c>
      <c r="C141" s="14" t="s">
        <v>1624</v>
      </c>
      <c r="D141" s="16">
        <v>45741</v>
      </c>
      <c r="E141" s="16"/>
      <c r="F141" s="14" t="s">
        <v>1625</v>
      </c>
      <c r="G141" s="14" t="s">
        <v>1522</v>
      </c>
      <c r="H141" s="14" t="s">
        <v>1523</v>
      </c>
      <c r="I141" s="15">
        <v>388.68</v>
      </c>
      <c r="J141" s="77">
        <v>2</v>
      </c>
      <c r="K141" s="92"/>
    </row>
    <row r="142" spans="1:11" ht="13" x14ac:dyDescent="0.15">
      <c r="A142" s="14" t="s">
        <v>1506</v>
      </c>
      <c r="B142" s="14" t="s">
        <v>1626</v>
      </c>
      <c r="C142" s="14" t="s">
        <v>1627</v>
      </c>
      <c r="D142" s="16">
        <v>45748</v>
      </c>
      <c r="E142" s="16"/>
      <c r="F142" s="14" t="s">
        <v>1628</v>
      </c>
      <c r="G142" s="14" t="s">
        <v>1567</v>
      </c>
      <c r="H142" s="14" t="s">
        <v>1568</v>
      </c>
      <c r="I142" s="15">
        <v>344.9</v>
      </c>
      <c r="J142" s="77">
        <v>2</v>
      </c>
      <c r="K142" s="92"/>
    </row>
    <row r="143" spans="1:11" ht="13" x14ac:dyDescent="0.15">
      <c r="A143" s="14" t="s">
        <v>1506</v>
      </c>
      <c r="B143" s="14" t="s">
        <v>1629</v>
      </c>
      <c r="C143" s="14" t="s">
        <v>1630</v>
      </c>
      <c r="D143" s="16">
        <v>45748</v>
      </c>
      <c r="E143" s="16"/>
      <c r="F143" s="14" t="s">
        <v>1631</v>
      </c>
      <c r="G143" s="14" t="s">
        <v>1567</v>
      </c>
      <c r="H143" s="14" t="s">
        <v>1568</v>
      </c>
      <c r="I143" s="15">
        <v>294.89999999999998</v>
      </c>
      <c r="J143" s="77">
        <v>2</v>
      </c>
      <c r="K143" s="92"/>
    </row>
    <row r="144" spans="1:11" ht="13" x14ac:dyDescent="0.15">
      <c r="A144" s="14" t="s">
        <v>1506</v>
      </c>
      <c r="B144" s="14" t="s">
        <v>1632</v>
      </c>
      <c r="C144" s="14" t="s">
        <v>1633</v>
      </c>
      <c r="D144" s="16">
        <v>45748</v>
      </c>
      <c r="E144" s="16"/>
      <c r="F144" s="14" t="s">
        <v>1634</v>
      </c>
      <c r="G144" s="14" t="s">
        <v>1567</v>
      </c>
      <c r="H144" s="14" t="s">
        <v>1568</v>
      </c>
      <c r="I144" s="15">
        <v>294.89999999999998</v>
      </c>
      <c r="J144" s="77">
        <v>2</v>
      </c>
      <c r="K144" s="92"/>
    </row>
    <row r="145" spans="1:11" ht="24" x14ac:dyDescent="0.15">
      <c r="A145" s="14" t="s">
        <v>1506</v>
      </c>
      <c r="B145" s="14" t="s">
        <v>1635</v>
      </c>
      <c r="C145" s="14" t="s">
        <v>1520</v>
      </c>
      <c r="D145" s="16">
        <v>45749</v>
      </c>
      <c r="E145" s="16"/>
      <c r="F145" s="14" t="s">
        <v>1636</v>
      </c>
      <c r="G145" s="14" t="s">
        <v>1580</v>
      </c>
      <c r="H145" s="14" t="s">
        <v>1581</v>
      </c>
      <c r="I145" s="15">
        <v>436.06</v>
      </c>
      <c r="J145" s="77">
        <v>2</v>
      </c>
      <c r="K145" s="92"/>
    </row>
    <row r="146" spans="1:11" ht="24" x14ac:dyDescent="0.15">
      <c r="A146" s="14" t="s">
        <v>1506</v>
      </c>
      <c r="B146" s="14" t="s">
        <v>1637</v>
      </c>
      <c r="C146" s="14" t="s">
        <v>1638</v>
      </c>
      <c r="D146" s="16">
        <v>45771</v>
      </c>
      <c r="E146" s="16">
        <v>45754</v>
      </c>
      <c r="F146" s="14" t="s">
        <v>1639</v>
      </c>
      <c r="G146" s="14" t="s">
        <v>1522</v>
      </c>
      <c r="H146" s="14" t="s">
        <v>1523</v>
      </c>
      <c r="I146" s="15">
        <v>558</v>
      </c>
      <c r="J146" s="77">
        <v>2</v>
      </c>
      <c r="K146" s="92"/>
    </row>
    <row r="147" spans="1:11" ht="24" x14ac:dyDescent="0.15">
      <c r="A147" s="14" t="s">
        <v>1506</v>
      </c>
      <c r="B147" s="14" t="s">
        <v>1640</v>
      </c>
      <c r="C147" s="14" t="s">
        <v>1641</v>
      </c>
      <c r="D147" s="16">
        <v>45769</v>
      </c>
      <c r="E147" s="16"/>
      <c r="F147" s="14" t="s">
        <v>1642</v>
      </c>
      <c r="G147" s="14" t="s">
        <v>1621</v>
      </c>
      <c r="H147" s="14" t="s">
        <v>1622</v>
      </c>
      <c r="I147" s="15">
        <v>1505.08</v>
      </c>
      <c r="J147" s="77">
        <v>2</v>
      </c>
      <c r="K147" s="92"/>
    </row>
    <row r="148" spans="1:11" ht="24" x14ac:dyDescent="0.15">
      <c r="A148" s="14" t="s">
        <v>1506</v>
      </c>
      <c r="B148" s="14" t="s">
        <v>1588</v>
      </c>
      <c r="C148" s="14" t="s">
        <v>1589</v>
      </c>
      <c r="D148" s="16">
        <v>45679</v>
      </c>
      <c r="E148" s="16">
        <v>45770</v>
      </c>
      <c r="F148" s="14" t="s">
        <v>1590</v>
      </c>
      <c r="G148" s="14" t="s">
        <v>1591</v>
      </c>
      <c r="H148" s="14" t="s">
        <v>1592</v>
      </c>
      <c r="I148" s="15">
        <v>200.01</v>
      </c>
      <c r="J148" s="77">
        <v>2</v>
      </c>
      <c r="K148" s="92"/>
    </row>
    <row r="149" spans="1:11" ht="24" x14ac:dyDescent="0.15">
      <c r="A149" s="14" t="s">
        <v>1506</v>
      </c>
      <c r="B149" s="14" t="s">
        <v>1643</v>
      </c>
      <c r="C149" s="14" t="s">
        <v>1644</v>
      </c>
      <c r="D149" s="16">
        <v>45776</v>
      </c>
      <c r="E149" s="16"/>
      <c r="F149" s="14" t="s">
        <v>1645</v>
      </c>
      <c r="G149" s="14" t="s">
        <v>1562</v>
      </c>
      <c r="H149" s="14" t="s">
        <v>1563</v>
      </c>
      <c r="I149" s="15">
        <v>123.03</v>
      </c>
      <c r="J149" s="77">
        <v>2</v>
      </c>
      <c r="K149" s="314"/>
    </row>
    <row r="150" spans="1:11" ht="72" x14ac:dyDescent="0.15">
      <c r="A150" s="14" t="s">
        <v>1506</v>
      </c>
      <c r="B150" s="14" t="s">
        <v>1593</v>
      </c>
      <c r="C150" s="14" t="s">
        <v>1593</v>
      </c>
      <c r="D150" s="16">
        <v>45755</v>
      </c>
      <c r="E150" s="16">
        <v>45778</v>
      </c>
      <c r="F150" s="14" t="s">
        <v>1594</v>
      </c>
      <c r="G150" s="14"/>
      <c r="H150" s="14" t="s">
        <v>1595</v>
      </c>
      <c r="I150" s="15">
        <v>336.66</v>
      </c>
      <c r="J150" s="77">
        <v>2</v>
      </c>
      <c r="K150" s="92"/>
    </row>
    <row r="151" spans="1:11" ht="72" x14ac:dyDescent="0.15">
      <c r="A151" s="14" t="s">
        <v>1506</v>
      </c>
      <c r="B151" s="14" t="s">
        <v>1598</v>
      </c>
      <c r="C151" s="14" t="s">
        <v>1598</v>
      </c>
      <c r="D151" s="16">
        <v>45755</v>
      </c>
      <c r="E151" s="16">
        <v>45779</v>
      </c>
      <c r="F151" s="14" t="s">
        <v>1599</v>
      </c>
      <c r="G151" s="14"/>
      <c r="H151" s="14" t="s">
        <v>1595</v>
      </c>
      <c r="I151" s="15">
        <v>119.2</v>
      </c>
      <c r="J151" s="77">
        <v>2</v>
      </c>
      <c r="K151" s="92"/>
    </row>
    <row r="152" spans="1:11" ht="72" x14ac:dyDescent="0.15">
      <c r="A152" s="14" t="s">
        <v>1506</v>
      </c>
      <c r="B152" s="14" t="s">
        <v>1646</v>
      </c>
      <c r="C152" s="14" t="s">
        <v>1647</v>
      </c>
      <c r="D152" s="16">
        <v>45810</v>
      </c>
      <c r="E152" s="16"/>
      <c r="F152" s="14" t="s">
        <v>1648</v>
      </c>
      <c r="G152" s="14" t="s">
        <v>1522</v>
      </c>
      <c r="H152" s="14" t="s">
        <v>1523</v>
      </c>
      <c r="I152" s="15">
        <v>592.04</v>
      </c>
      <c r="J152" s="77">
        <v>2</v>
      </c>
      <c r="K152" s="92"/>
    </row>
    <row r="153" spans="1:11" ht="13" x14ac:dyDescent="0.15">
      <c r="A153" s="14" t="s">
        <v>1506</v>
      </c>
      <c r="B153" s="14" t="s">
        <v>1649</v>
      </c>
      <c r="C153" s="14" t="s">
        <v>1650</v>
      </c>
      <c r="D153" s="16">
        <v>45817</v>
      </c>
      <c r="E153" s="16"/>
      <c r="F153" s="14" t="s">
        <v>1651</v>
      </c>
      <c r="G153" s="14" t="s">
        <v>1567</v>
      </c>
      <c r="H153" s="14" t="s">
        <v>1568</v>
      </c>
      <c r="I153" s="15">
        <v>150</v>
      </c>
      <c r="J153" s="77">
        <v>2</v>
      </c>
      <c r="K153" s="92"/>
    </row>
    <row r="154" spans="1:11" ht="13" x14ac:dyDescent="0.15">
      <c r="A154" s="14" t="s">
        <v>1506</v>
      </c>
      <c r="B154" s="14" t="s">
        <v>1652</v>
      </c>
      <c r="C154" s="14" t="s">
        <v>1653</v>
      </c>
      <c r="D154" s="16">
        <v>45817</v>
      </c>
      <c r="E154" s="16"/>
      <c r="F154" s="14" t="s">
        <v>1654</v>
      </c>
      <c r="G154" s="14" t="s">
        <v>1567</v>
      </c>
      <c r="H154" s="14" t="s">
        <v>1568</v>
      </c>
      <c r="I154" s="15">
        <v>150</v>
      </c>
      <c r="J154" s="77">
        <v>2</v>
      </c>
      <c r="K154" s="92"/>
    </row>
    <row r="155" spans="1:11" ht="24" x14ac:dyDescent="0.15">
      <c r="A155" s="14" t="s">
        <v>1506</v>
      </c>
      <c r="B155" s="14" t="s">
        <v>1655</v>
      </c>
      <c r="C155" s="14" t="s">
        <v>1656</v>
      </c>
      <c r="D155" s="16">
        <v>45819</v>
      </c>
      <c r="E155" s="16"/>
      <c r="F155" s="14" t="s">
        <v>1657</v>
      </c>
      <c r="G155" s="14" t="s">
        <v>1658</v>
      </c>
      <c r="H155" s="14" t="s">
        <v>1659</v>
      </c>
      <c r="I155" s="15">
        <v>398.28</v>
      </c>
      <c r="J155" s="77">
        <v>2</v>
      </c>
      <c r="K155" s="92"/>
    </row>
    <row r="156" spans="1:11" ht="13" x14ac:dyDescent="0.15">
      <c r="A156" s="14" t="s">
        <v>1506</v>
      </c>
      <c r="B156" s="14" t="s">
        <v>1660</v>
      </c>
      <c r="C156" s="14" t="s">
        <v>1661</v>
      </c>
      <c r="D156" s="16">
        <v>46022</v>
      </c>
      <c r="E156" s="16"/>
      <c r="F156" s="14" t="s">
        <v>1662</v>
      </c>
      <c r="G156" s="14" t="s">
        <v>1567</v>
      </c>
      <c r="H156" s="14" t="s">
        <v>1568</v>
      </c>
      <c r="I156" s="15">
        <v>321.75</v>
      </c>
      <c r="J156" s="77">
        <v>2</v>
      </c>
      <c r="K156" s="92"/>
    </row>
    <row r="157" spans="1:11" ht="24" x14ac:dyDescent="0.15">
      <c r="A157" s="14" t="s">
        <v>1506</v>
      </c>
      <c r="B157" s="14" t="s">
        <v>1856</v>
      </c>
      <c r="C157" s="14" t="s">
        <v>1565</v>
      </c>
      <c r="D157" s="16">
        <v>45842</v>
      </c>
      <c r="E157" s="16"/>
      <c r="F157" s="14" t="s">
        <v>1857</v>
      </c>
      <c r="G157" s="14" t="s">
        <v>1562</v>
      </c>
      <c r="H157" s="14" t="s">
        <v>1563</v>
      </c>
      <c r="I157" s="15">
        <v>51.11</v>
      </c>
      <c r="J157" s="77">
        <v>2</v>
      </c>
      <c r="K157" s="92"/>
    </row>
    <row r="158" spans="1:11" ht="13" x14ac:dyDescent="0.15">
      <c r="A158" s="14" t="s">
        <v>1506</v>
      </c>
      <c r="B158" s="14" t="s">
        <v>1532</v>
      </c>
      <c r="C158" s="14" t="s">
        <v>1533</v>
      </c>
      <c r="D158" s="16">
        <v>45709</v>
      </c>
      <c r="E158" s="16"/>
      <c r="F158" s="14" t="s">
        <v>1534</v>
      </c>
      <c r="G158" s="14" t="s">
        <v>1535</v>
      </c>
      <c r="H158" s="14" t="s">
        <v>1536</v>
      </c>
      <c r="I158" s="15">
        <v>120</v>
      </c>
      <c r="J158" s="77">
        <v>3</v>
      </c>
      <c r="K158" s="92"/>
    </row>
    <row r="159" spans="1:11" ht="13" x14ac:dyDescent="0.15">
      <c r="A159" s="14" t="s">
        <v>1506</v>
      </c>
      <c r="B159" s="14"/>
      <c r="C159" s="14"/>
      <c r="D159" s="16">
        <v>45714</v>
      </c>
      <c r="E159" s="16"/>
      <c r="F159" s="14" t="s">
        <v>1663</v>
      </c>
      <c r="G159" s="14"/>
      <c r="H159" s="14" t="s">
        <v>1664</v>
      </c>
      <c r="I159" s="15">
        <v>450</v>
      </c>
      <c r="J159" s="77">
        <v>3</v>
      </c>
      <c r="K159" s="92"/>
    </row>
    <row r="160" spans="1:11" ht="72" x14ac:dyDescent="0.15">
      <c r="A160" s="14" t="s">
        <v>1506</v>
      </c>
      <c r="B160" s="14" t="s">
        <v>1615</v>
      </c>
      <c r="C160" s="14" t="s">
        <v>1616</v>
      </c>
      <c r="D160" s="16">
        <v>45715</v>
      </c>
      <c r="E160" s="16"/>
      <c r="F160" s="14" t="s">
        <v>1665</v>
      </c>
      <c r="G160" s="14" t="s">
        <v>1562</v>
      </c>
      <c r="H160" s="14" t="s">
        <v>1563</v>
      </c>
      <c r="I160" s="15">
        <v>1055.27</v>
      </c>
      <c r="J160" s="77">
        <v>3</v>
      </c>
      <c r="K160" s="92"/>
    </row>
    <row r="161" spans="1:12" ht="72" x14ac:dyDescent="0.15">
      <c r="A161" s="14" t="s">
        <v>1506</v>
      </c>
      <c r="B161" s="14" t="s">
        <v>1559</v>
      </c>
      <c r="C161" s="14" t="s">
        <v>1560</v>
      </c>
      <c r="D161" s="16">
        <v>45730</v>
      </c>
      <c r="E161" s="16"/>
      <c r="F161" s="14" t="s">
        <v>1561</v>
      </c>
      <c r="G161" s="14" t="s">
        <v>1562</v>
      </c>
      <c r="H161" s="14" t="s">
        <v>1563</v>
      </c>
      <c r="I161" s="15">
        <v>660</v>
      </c>
      <c r="J161" s="77">
        <v>3</v>
      </c>
      <c r="K161" s="92"/>
    </row>
    <row r="162" spans="1:12" ht="13" x14ac:dyDescent="0.15">
      <c r="A162" s="14" t="s">
        <v>1506</v>
      </c>
      <c r="B162" s="14" t="s">
        <v>1666</v>
      </c>
      <c r="C162" s="14" t="s">
        <v>1667</v>
      </c>
      <c r="D162" s="16">
        <v>45716</v>
      </c>
      <c r="E162" s="16"/>
      <c r="F162" s="14" t="s">
        <v>1668</v>
      </c>
      <c r="G162" s="14"/>
      <c r="H162" s="14" t="s">
        <v>1669</v>
      </c>
      <c r="I162" s="15">
        <v>150</v>
      </c>
      <c r="J162" s="77">
        <v>3</v>
      </c>
      <c r="K162" s="92"/>
    </row>
    <row r="163" spans="1:12" ht="13" x14ac:dyDescent="0.15">
      <c r="A163" s="14" t="s">
        <v>1506</v>
      </c>
      <c r="B163" s="14" t="s">
        <v>1670</v>
      </c>
      <c r="C163" s="14" t="s">
        <v>1671</v>
      </c>
      <c r="D163" s="16">
        <v>45746</v>
      </c>
      <c r="E163" s="16"/>
      <c r="F163" s="14" t="s">
        <v>1672</v>
      </c>
      <c r="G163" s="14"/>
      <c r="H163" s="14" t="s">
        <v>1673</v>
      </c>
      <c r="I163" s="15">
        <v>780</v>
      </c>
      <c r="J163" s="77">
        <v>3</v>
      </c>
      <c r="K163" s="92"/>
    </row>
    <row r="164" spans="1:12" ht="24" x14ac:dyDescent="0.15">
      <c r="A164" s="14" t="s">
        <v>1506</v>
      </c>
      <c r="B164" s="14" t="s">
        <v>1674</v>
      </c>
      <c r="C164" s="14" t="s">
        <v>1675</v>
      </c>
      <c r="D164" s="16">
        <v>45679</v>
      </c>
      <c r="E164" s="16">
        <v>45770</v>
      </c>
      <c r="F164" s="14" t="s">
        <v>1676</v>
      </c>
      <c r="G164" s="14" t="s">
        <v>1591</v>
      </c>
      <c r="H164" s="14" t="s">
        <v>1592</v>
      </c>
      <c r="I164" s="15">
        <v>420</v>
      </c>
      <c r="J164" s="77">
        <v>5</v>
      </c>
      <c r="K164" s="92"/>
      <c r="L164" s="316"/>
    </row>
    <row r="165" spans="1:12" ht="24" x14ac:dyDescent="0.15">
      <c r="A165" s="14" t="s">
        <v>1506</v>
      </c>
      <c r="B165" s="14" t="s">
        <v>1643</v>
      </c>
      <c r="C165" s="14" t="s">
        <v>1677</v>
      </c>
      <c r="D165" s="16">
        <v>45775</v>
      </c>
      <c r="E165" s="16"/>
      <c r="F165" s="14" t="s">
        <v>1678</v>
      </c>
      <c r="G165" s="14" t="s">
        <v>1448</v>
      </c>
      <c r="H165" s="14" t="s">
        <v>1679</v>
      </c>
      <c r="I165" s="15">
        <v>100</v>
      </c>
      <c r="J165" s="77">
        <v>3</v>
      </c>
      <c r="K165" s="92"/>
    </row>
    <row r="166" spans="1:12" ht="24" x14ac:dyDescent="0.15">
      <c r="A166" s="14" t="s">
        <v>1506</v>
      </c>
      <c r="B166" s="14" t="s">
        <v>1643</v>
      </c>
      <c r="C166" s="14" t="s">
        <v>1644</v>
      </c>
      <c r="D166" s="16">
        <v>45776</v>
      </c>
      <c r="E166" s="16"/>
      <c r="F166" s="14" t="s">
        <v>1645</v>
      </c>
      <c r="G166" s="14" t="s">
        <v>1562</v>
      </c>
      <c r="H166" s="14" t="s">
        <v>1563</v>
      </c>
      <c r="I166" s="15">
        <v>375.72</v>
      </c>
      <c r="J166" s="77">
        <v>3</v>
      </c>
      <c r="K166" s="92"/>
    </row>
    <row r="167" spans="1:12" ht="72" x14ac:dyDescent="0.15">
      <c r="A167" s="14" t="s">
        <v>1506</v>
      </c>
      <c r="B167" s="14" t="s">
        <v>1593</v>
      </c>
      <c r="C167" s="14" t="s">
        <v>1593</v>
      </c>
      <c r="D167" s="16">
        <v>45755</v>
      </c>
      <c r="E167" s="16">
        <v>45778</v>
      </c>
      <c r="F167" s="14" t="s">
        <v>1594</v>
      </c>
      <c r="G167" s="14"/>
      <c r="H167" s="14" t="s">
        <v>1595</v>
      </c>
      <c r="I167" s="15">
        <v>397.34</v>
      </c>
      <c r="J167" s="77">
        <v>3</v>
      </c>
      <c r="K167" s="92"/>
    </row>
    <row r="168" spans="1:12" ht="72" x14ac:dyDescent="0.15">
      <c r="A168" s="14" t="s">
        <v>1506</v>
      </c>
      <c r="B168" s="14" t="s">
        <v>1598</v>
      </c>
      <c r="C168" s="14" t="s">
        <v>1598</v>
      </c>
      <c r="D168" s="16">
        <v>45771</v>
      </c>
      <c r="E168" s="16">
        <v>45779</v>
      </c>
      <c r="F168" s="14" t="s">
        <v>1599</v>
      </c>
      <c r="G168" s="14"/>
      <c r="H168" s="14" t="s">
        <v>1595</v>
      </c>
      <c r="I168" s="15">
        <v>722.52</v>
      </c>
      <c r="J168" s="77">
        <v>3</v>
      </c>
      <c r="K168" s="92"/>
    </row>
    <row r="169" spans="1:12" ht="72" x14ac:dyDescent="0.15">
      <c r="A169" s="14" t="s">
        <v>1506</v>
      </c>
      <c r="B169" s="14" t="s">
        <v>1680</v>
      </c>
      <c r="C169" s="14" t="s">
        <v>1681</v>
      </c>
      <c r="D169" s="16">
        <v>45721</v>
      </c>
      <c r="E169" s="16">
        <v>46147</v>
      </c>
      <c r="F169" s="14" t="s">
        <v>1682</v>
      </c>
      <c r="G169" s="14" t="s">
        <v>1683</v>
      </c>
      <c r="H169" s="14" t="s">
        <v>1684</v>
      </c>
      <c r="I169" s="15">
        <v>568.34</v>
      </c>
      <c r="J169" s="77">
        <v>3</v>
      </c>
      <c r="K169" s="92"/>
    </row>
    <row r="170" spans="1:12" ht="72" x14ac:dyDescent="0.15">
      <c r="A170" s="14" t="s">
        <v>1506</v>
      </c>
      <c r="B170" s="14" t="s">
        <v>1685</v>
      </c>
      <c r="C170" s="14" t="s">
        <v>1686</v>
      </c>
      <c r="D170" s="16">
        <v>45758</v>
      </c>
      <c r="E170" s="16">
        <v>46147</v>
      </c>
      <c r="F170" s="14" t="s">
        <v>1687</v>
      </c>
      <c r="G170" s="14"/>
      <c r="H170" s="14" t="s">
        <v>1688</v>
      </c>
      <c r="I170" s="15">
        <v>80</v>
      </c>
      <c r="J170" s="77">
        <v>3</v>
      </c>
      <c r="K170" s="92"/>
    </row>
    <row r="171" spans="1:12" ht="60" x14ac:dyDescent="0.15">
      <c r="A171" s="14" t="s">
        <v>1506</v>
      </c>
      <c r="B171" s="14" t="s">
        <v>1689</v>
      </c>
      <c r="C171" s="14" t="s">
        <v>1689</v>
      </c>
      <c r="D171" s="16">
        <v>45760</v>
      </c>
      <c r="E171" s="16">
        <v>45782</v>
      </c>
      <c r="F171" s="14" t="s">
        <v>1690</v>
      </c>
      <c r="G171" s="14"/>
      <c r="H171" s="14" t="s">
        <v>1691</v>
      </c>
      <c r="I171" s="15">
        <v>186.4</v>
      </c>
      <c r="J171" s="77">
        <v>3</v>
      </c>
      <c r="K171" s="92"/>
    </row>
    <row r="172" spans="1:12" ht="13" x14ac:dyDescent="0.15">
      <c r="A172" s="14" t="s">
        <v>1506</v>
      </c>
      <c r="B172" s="14" t="s">
        <v>1600</v>
      </c>
      <c r="C172" s="14" t="s">
        <v>1601</v>
      </c>
      <c r="D172" s="16">
        <v>45805</v>
      </c>
      <c r="E172" s="16"/>
      <c r="F172" s="14" t="s">
        <v>1602</v>
      </c>
      <c r="G172" s="14" t="s">
        <v>1603</v>
      </c>
      <c r="H172" s="14" t="s">
        <v>1604</v>
      </c>
      <c r="I172" s="15">
        <v>113.05</v>
      </c>
      <c r="J172" s="77">
        <v>3</v>
      </c>
      <c r="K172" s="92"/>
    </row>
    <row r="173" spans="1:12" ht="24" x14ac:dyDescent="0.15">
      <c r="A173" s="14" t="s">
        <v>1506</v>
      </c>
      <c r="B173" s="14" t="s">
        <v>1692</v>
      </c>
      <c r="C173" s="14" t="s">
        <v>1693</v>
      </c>
      <c r="D173" s="16">
        <v>45812</v>
      </c>
      <c r="E173" s="16"/>
      <c r="F173" s="14" t="s">
        <v>1694</v>
      </c>
      <c r="G173" s="14" t="s">
        <v>1695</v>
      </c>
      <c r="H173" s="14" t="s">
        <v>1696</v>
      </c>
      <c r="I173" s="15">
        <v>380</v>
      </c>
      <c r="J173" s="77">
        <v>3</v>
      </c>
      <c r="K173" s="92"/>
    </row>
    <row r="174" spans="1:12" ht="24" x14ac:dyDescent="0.15">
      <c r="A174" s="14" t="s">
        <v>1506</v>
      </c>
      <c r="B174" s="14" t="s">
        <v>1697</v>
      </c>
      <c r="C174" s="14" t="s">
        <v>1583</v>
      </c>
      <c r="D174" s="16">
        <v>45813</v>
      </c>
      <c r="E174" s="16"/>
      <c r="F174" s="14" t="s">
        <v>1698</v>
      </c>
      <c r="G174" s="14" t="s">
        <v>1695</v>
      </c>
      <c r="H174" s="14" t="s">
        <v>1696</v>
      </c>
      <c r="I174" s="15">
        <v>380</v>
      </c>
      <c r="J174" s="77">
        <v>3</v>
      </c>
      <c r="K174" s="92"/>
    </row>
    <row r="175" spans="1:12" ht="13" x14ac:dyDescent="0.15">
      <c r="A175" s="14" t="s">
        <v>1506</v>
      </c>
      <c r="B175" s="14"/>
      <c r="C175" s="14"/>
      <c r="D175" s="16">
        <v>45824</v>
      </c>
      <c r="E175" s="16"/>
      <c r="F175" s="14" t="s">
        <v>1699</v>
      </c>
      <c r="G175" s="14"/>
      <c r="H175" s="14" t="s">
        <v>1510</v>
      </c>
      <c r="I175" s="15">
        <v>180</v>
      </c>
      <c r="J175" s="77">
        <v>3</v>
      </c>
      <c r="K175" s="92"/>
    </row>
    <row r="176" spans="1:12" ht="13" x14ac:dyDescent="0.15">
      <c r="A176" s="14" t="s">
        <v>1506</v>
      </c>
      <c r="B176" s="14" t="s">
        <v>1846</v>
      </c>
      <c r="C176" s="14" t="s">
        <v>1847</v>
      </c>
      <c r="D176" s="16">
        <v>45726</v>
      </c>
      <c r="E176" s="16">
        <v>45868</v>
      </c>
      <c r="F176" s="14" t="s">
        <v>1848</v>
      </c>
      <c r="G176" s="14"/>
      <c r="H176" s="14" t="s">
        <v>1849</v>
      </c>
      <c r="I176" s="15">
        <v>152.09</v>
      </c>
      <c r="J176" s="77">
        <v>3</v>
      </c>
      <c r="K176" s="92"/>
    </row>
    <row r="177" spans="1:11" ht="60" x14ac:dyDescent="0.15">
      <c r="A177" s="14" t="s">
        <v>1506</v>
      </c>
      <c r="B177" s="14" t="s">
        <v>1850</v>
      </c>
      <c r="C177" s="14" t="s">
        <v>1850</v>
      </c>
      <c r="D177" s="16">
        <v>45788</v>
      </c>
      <c r="E177" s="16">
        <v>45868</v>
      </c>
      <c r="F177" s="14" t="s">
        <v>1851</v>
      </c>
      <c r="G177" s="14"/>
      <c r="H177" s="14" t="s">
        <v>1595</v>
      </c>
      <c r="I177" s="15">
        <v>148.80000000000001</v>
      </c>
      <c r="J177" s="77">
        <v>3</v>
      </c>
      <c r="K177" s="92"/>
    </row>
    <row r="178" spans="1:11" ht="72" x14ac:dyDescent="0.15">
      <c r="A178" s="14" t="s">
        <v>1506</v>
      </c>
      <c r="B178" s="14" t="s">
        <v>1852</v>
      </c>
      <c r="C178" s="14" t="s">
        <v>1852</v>
      </c>
      <c r="D178" s="16">
        <v>45868</v>
      </c>
      <c r="E178" s="16">
        <v>45897</v>
      </c>
      <c r="F178" s="14" t="s">
        <v>1853</v>
      </c>
      <c r="G178" s="14"/>
      <c r="H178" s="14" t="s">
        <v>1696</v>
      </c>
      <c r="I178" s="15">
        <f>550.4-428.29</f>
        <v>122.10999999999996</v>
      </c>
      <c r="J178" s="77">
        <v>3</v>
      </c>
      <c r="K178" s="92"/>
    </row>
    <row r="179" spans="1:11" ht="13" x14ac:dyDescent="0.15">
      <c r="A179" s="14" t="s">
        <v>1506</v>
      </c>
      <c r="B179" s="14" t="s">
        <v>1700</v>
      </c>
      <c r="C179" s="14" t="s">
        <v>1701</v>
      </c>
      <c r="D179" s="16">
        <v>45967</v>
      </c>
      <c r="E179" s="16">
        <v>46010</v>
      </c>
      <c r="F179" s="14" t="s">
        <v>1702</v>
      </c>
      <c r="G179" s="14"/>
      <c r="H179" s="14" t="s">
        <v>1703</v>
      </c>
      <c r="I179" s="15">
        <f>518.48-371.81</f>
        <v>146.67000000000002</v>
      </c>
      <c r="J179" s="77">
        <v>3</v>
      </c>
      <c r="K179" s="92"/>
    </row>
    <row r="180" spans="1:11" ht="84" x14ac:dyDescent="0.15">
      <c r="A180" s="14" t="s">
        <v>1506</v>
      </c>
      <c r="B180" s="14" t="s">
        <v>1704</v>
      </c>
      <c r="C180" s="14" t="s">
        <v>1704</v>
      </c>
      <c r="D180" s="16">
        <v>46000</v>
      </c>
      <c r="E180" s="16">
        <v>46010</v>
      </c>
      <c r="F180" s="14" t="s">
        <v>1705</v>
      </c>
      <c r="G180" s="14"/>
      <c r="H180" s="14" t="s">
        <v>1696</v>
      </c>
      <c r="I180" s="15">
        <v>79.69</v>
      </c>
      <c r="J180" s="77">
        <v>3</v>
      </c>
      <c r="K180" s="92"/>
    </row>
    <row r="181" spans="1:11" ht="13" x14ac:dyDescent="0.15">
      <c r="A181" s="14" t="s">
        <v>1506</v>
      </c>
      <c r="B181" s="14" t="s">
        <v>1706</v>
      </c>
      <c r="C181" s="14" t="s">
        <v>1706</v>
      </c>
      <c r="D181" s="16">
        <v>45993</v>
      </c>
      <c r="E181" s="16">
        <v>46010</v>
      </c>
      <c r="F181" s="14" t="s">
        <v>1707</v>
      </c>
      <c r="G181" s="14" t="s">
        <v>1708</v>
      </c>
      <c r="H181" s="14" t="s">
        <v>1709</v>
      </c>
      <c r="I181" s="15">
        <v>19.2</v>
      </c>
      <c r="J181" s="77">
        <v>3</v>
      </c>
      <c r="K181" s="92"/>
    </row>
    <row r="182" spans="1:11" ht="12" x14ac:dyDescent="0.15">
      <c r="A182" s="14" t="s">
        <v>1506</v>
      </c>
      <c r="B182" s="14" t="s">
        <v>1710</v>
      </c>
      <c r="C182" s="14" t="s">
        <v>1710</v>
      </c>
      <c r="D182" s="16">
        <v>45948</v>
      </c>
      <c r="E182" s="16">
        <v>46010</v>
      </c>
      <c r="F182" s="14" t="s">
        <v>1711</v>
      </c>
      <c r="G182" s="14" t="s">
        <v>1712</v>
      </c>
      <c r="H182" s="14" t="s">
        <v>1713</v>
      </c>
      <c r="I182" s="15">
        <v>124.03</v>
      </c>
      <c r="J182" s="77">
        <v>3</v>
      </c>
    </row>
    <row r="183" spans="1:11" ht="13" x14ac:dyDescent="0.15">
      <c r="A183" s="14" t="s">
        <v>1506</v>
      </c>
      <c r="B183" s="14" t="s">
        <v>1714</v>
      </c>
      <c r="C183" s="14" t="s">
        <v>1715</v>
      </c>
      <c r="D183" s="16">
        <v>45947</v>
      </c>
      <c r="E183" s="16">
        <v>46010</v>
      </c>
      <c r="F183" s="14" t="s">
        <v>1716</v>
      </c>
      <c r="G183" s="14" t="s">
        <v>1717</v>
      </c>
      <c r="H183" s="14" t="s">
        <v>1718</v>
      </c>
      <c r="I183" s="15">
        <v>800.68</v>
      </c>
      <c r="J183" s="77">
        <v>3</v>
      </c>
      <c r="K183" s="92"/>
    </row>
    <row r="184" spans="1:11" ht="24" x14ac:dyDescent="0.15">
      <c r="A184" s="14" t="s">
        <v>1506</v>
      </c>
      <c r="B184" s="14" t="s">
        <v>1719</v>
      </c>
      <c r="C184" s="14" t="s">
        <v>1633</v>
      </c>
      <c r="D184" s="16">
        <v>46013</v>
      </c>
      <c r="E184" s="16"/>
      <c r="F184" s="14" t="s">
        <v>1720</v>
      </c>
      <c r="G184" s="14" t="s">
        <v>1721</v>
      </c>
      <c r="H184" s="14" t="s">
        <v>1696</v>
      </c>
      <c r="I184" s="15">
        <v>400</v>
      </c>
      <c r="J184" s="77">
        <v>3</v>
      </c>
      <c r="K184" s="92"/>
    </row>
    <row r="185" spans="1:11" ht="13" x14ac:dyDescent="0.15">
      <c r="A185" s="14" t="s">
        <v>1506</v>
      </c>
      <c r="B185" s="14" t="s">
        <v>1722</v>
      </c>
      <c r="C185" s="14" t="s">
        <v>1520</v>
      </c>
      <c r="D185" s="16">
        <v>45691</v>
      </c>
      <c r="E185" s="16"/>
      <c r="F185" s="14" t="s">
        <v>1723</v>
      </c>
      <c r="G185" s="14" t="s">
        <v>1724</v>
      </c>
      <c r="H185" s="14" t="s">
        <v>1725</v>
      </c>
      <c r="I185" s="15">
        <v>200</v>
      </c>
      <c r="J185" s="77">
        <v>4</v>
      </c>
      <c r="K185" s="92"/>
    </row>
    <row r="186" spans="1:11" ht="13" x14ac:dyDescent="0.15">
      <c r="A186" s="14" t="s">
        <v>1506</v>
      </c>
      <c r="B186" s="14" t="s">
        <v>1726</v>
      </c>
      <c r="C186" s="14" t="s">
        <v>1727</v>
      </c>
      <c r="D186" s="16">
        <v>45692</v>
      </c>
      <c r="E186" s="16"/>
      <c r="F186" s="14" t="s">
        <v>1728</v>
      </c>
      <c r="G186" s="14" t="s">
        <v>1729</v>
      </c>
      <c r="H186" s="14" t="s">
        <v>1730</v>
      </c>
      <c r="I186" s="15">
        <v>400</v>
      </c>
      <c r="J186" s="77">
        <v>4</v>
      </c>
      <c r="K186" s="92"/>
    </row>
    <row r="187" spans="1:11" ht="13" x14ac:dyDescent="0.15">
      <c r="A187" s="14" t="s">
        <v>1506</v>
      </c>
      <c r="B187" s="14" t="s">
        <v>1731</v>
      </c>
      <c r="C187" s="14" t="s">
        <v>1732</v>
      </c>
      <c r="D187" s="16">
        <v>45708</v>
      </c>
      <c r="E187" s="16"/>
      <c r="F187" s="14" t="s">
        <v>1733</v>
      </c>
      <c r="G187" s="14" t="s">
        <v>1734</v>
      </c>
      <c r="H187" s="14" t="s">
        <v>1735</v>
      </c>
      <c r="I187" s="15">
        <v>730</v>
      </c>
      <c r="J187" s="77">
        <v>4</v>
      </c>
      <c r="K187" s="92"/>
    </row>
    <row r="188" spans="1:11" ht="13" x14ac:dyDescent="0.15">
      <c r="A188" s="14" t="s">
        <v>1506</v>
      </c>
      <c r="B188" s="14" t="s">
        <v>1736</v>
      </c>
      <c r="C188" s="14" t="s">
        <v>1551</v>
      </c>
      <c r="D188" s="16">
        <v>45715</v>
      </c>
      <c r="E188" s="16"/>
      <c r="F188" s="14" t="s">
        <v>1737</v>
      </c>
      <c r="G188" s="14" t="s">
        <v>1738</v>
      </c>
      <c r="H188" s="14" t="s">
        <v>1739</v>
      </c>
      <c r="I188" s="15">
        <v>200</v>
      </c>
      <c r="J188" s="77">
        <v>4</v>
      </c>
      <c r="K188" s="92"/>
    </row>
    <row r="189" spans="1:11" ht="13" x14ac:dyDescent="0.15">
      <c r="A189" s="14" t="s">
        <v>1506</v>
      </c>
      <c r="B189" s="14" t="s">
        <v>1740</v>
      </c>
      <c r="C189" s="14" t="s">
        <v>1616</v>
      </c>
      <c r="D189" s="16">
        <v>45719</v>
      </c>
      <c r="E189" s="16"/>
      <c r="F189" s="14" t="s">
        <v>1741</v>
      </c>
      <c r="G189" s="14" t="s">
        <v>1738</v>
      </c>
      <c r="H189" s="14" t="s">
        <v>1739</v>
      </c>
      <c r="I189" s="15">
        <v>200</v>
      </c>
      <c r="J189" s="77">
        <v>4</v>
      </c>
      <c r="K189" s="92"/>
    </row>
    <row r="190" spans="1:11" ht="13" x14ac:dyDescent="0.15">
      <c r="A190" s="14" t="s">
        <v>1506</v>
      </c>
      <c r="B190" s="14" t="s">
        <v>1742</v>
      </c>
      <c r="C190" s="14" t="s">
        <v>1616</v>
      </c>
      <c r="D190" s="16">
        <v>45719</v>
      </c>
      <c r="E190" s="16"/>
      <c r="F190" s="14" t="s">
        <v>1743</v>
      </c>
      <c r="G190" s="14" t="s">
        <v>1724</v>
      </c>
      <c r="H190" s="14" t="s">
        <v>1725</v>
      </c>
      <c r="I190" s="15">
        <v>200</v>
      </c>
      <c r="J190" s="77">
        <v>4</v>
      </c>
      <c r="K190" s="92"/>
    </row>
    <row r="191" spans="1:11" ht="13" x14ac:dyDescent="0.15">
      <c r="A191" s="14" t="s">
        <v>1506</v>
      </c>
      <c r="B191" s="14" t="s">
        <v>1744</v>
      </c>
      <c r="C191" s="14" t="s">
        <v>1745</v>
      </c>
      <c r="D191" s="16">
        <v>45720</v>
      </c>
      <c r="E191" s="16"/>
      <c r="F191" s="14" t="s">
        <v>1746</v>
      </c>
      <c r="G191" s="14" t="s">
        <v>1729</v>
      </c>
      <c r="H191" s="14" t="s">
        <v>1730</v>
      </c>
      <c r="I191" s="15">
        <v>400</v>
      </c>
      <c r="J191" s="77">
        <v>4</v>
      </c>
      <c r="K191" s="92"/>
    </row>
    <row r="192" spans="1:11" ht="13" x14ac:dyDescent="0.15">
      <c r="A192" s="14" t="s">
        <v>1506</v>
      </c>
      <c r="B192" s="14" t="s">
        <v>1747</v>
      </c>
      <c r="C192" s="14" t="s">
        <v>1616</v>
      </c>
      <c r="D192" s="16">
        <v>45722</v>
      </c>
      <c r="E192" s="16"/>
      <c r="F192" s="14" t="s">
        <v>1748</v>
      </c>
      <c r="G192" s="14" t="s">
        <v>1734</v>
      </c>
      <c r="H192" s="14" t="s">
        <v>1735</v>
      </c>
      <c r="I192" s="15">
        <v>730</v>
      </c>
      <c r="J192" s="77">
        <v>4</v>
      </c>
      <c r="K192" s="92"/>
    </row>
    <row r="193" spans="1:11" ht="13" x14ac:dyDescent="0.15">
      <c r="A193" s="14" t="s">
        <v>1506</v>
      </c>
      <c r="B193" s="14" t="s">
        <v>1749</v>
      </c>
      <c r="C193" s="14" t="s">
        <v>1560</v>
      </c>
      <c r="D193" s="16">
        <v>45748</v>
      </c>
      <c r="E193" s="16"/>
      <c r="F193" s="14" t="s">
        <v>1750</v>
      </c>
      <c r="G193" s="14" t="s">
        <v>1724</v>
      </c>
      <c r="H193" s="14" t="s">
        <v>1725</v>
      </c>
      <c r="I193" s="15">
        <v>200</v>
      </c>
      <c r="J193" s="77">
        <v>4</v>
      </c>
      <c r="K193" s="92"/>
    </row>
    <row r="194" spans="1:11" ht="13" x14ac:dyDescent="0.15">
      <c r="A194" s="14" t="s">
        <v>1506</v>
      </c>
      <c r="B194" s="14" t="s">
        <v>1751</v>
      </c>
      <c r="C194" s="14" t="s">
        <v>1560</v>
      </c>
      <c r="D194" s="16">
        <v>45748</v>
      </c>
      <c r="E194" s="16"/>
      <c r="F194" s="14" t="s">
        <v>1752</v>
      </c>
      <c r="G194" s="14" t="s">
        <v>1738</v>
      </c>
      <c r="H194" s="14" t="s">
        <v>1739</v>
      </c>
      <c r="I194" s="15">
        <v>200</v>
      </c>
      <c r="J194" s="77">
        <v>4</v>
      </c>
      <c r="K194" s="92"/>
    </row>
    <row r="195" spans="1:11" ht="13" x14ac:dyDescent="0.15">
      <c r="A195" s="14" t="s">
        <v>1506</v>
      </c>
      <c r="B195" s="14" t="s">
        <v>1753</v>
      </c>
      <c r="C195" s="14" t="s">
        <v>1754</v>
      </c>
      <c r="D195" s="16">
        <v>45749</v>
      </c>
      <c r="E195" s="16"/>
      <c r="F195" s="14" t="s">
        <v>1755</v>
      </c>
      <c r="G195" s="14" t="s">
        <v>1729</v>
      </c>
      <c r="H195" s="14" t="s">
        <v>1730</v>
      </c>
      <c r="I195" s="15">
        <v>400</v>
      </c>
      <c r="J195" s="77">
        <v>4</v>
      </c>
      <c r="K195" s="92"/>
    </row>
    <row r="196" spans="1:11" ht="13" x14ac:dyDescent="0.15">
      <c r="A196" s="14" t="s">
        <v>1506</v>
      </c>
      <c r="B196" s="14" t="s">
        <v>1756</v>
      </c>
      <c r="C196" s="14" t="s">
        <v>1560</v>
      </c>
      <c r="D196" s="16">
        <v>45771</v>
      </c>
      <c r="E196" s="16">
        <v>45756</v>
      </c>
      <c r="F196" s="14" t="s">
        <v>1757</v>
      </c>
      <c r="G196" s="14" t="s">
        <v>1734</v>
      </c>
      <c r="H196" s="14" t="s">
        <v>1735</v>
      </c>
      <c r="I196" s="15">
        <v>730</v>
      </c>
      <c r="J196" s="77">
        <v>4</v>
      </c>
      <c r="K196" s="92"/>
    </row>
    <row r="197" spans="1:11" ht="13" x14ac:dyDescent="0.15">
      <c r="A197" s="14" t="s">
        <v>1506</v>
      </c>
      <c r="B197" s="14" t="s">
        <v>1758</v>
      </c>
      <c r="C197" s="14" t="s">
        <v>1583</v>
      </c>
      <c r="D197" s="16">
        <v>45779</v>
      </c>
      <c r="E197" s="16"/>
      <c r="F197" s="14" t="s">
        <v>1759</v>
      </c>
      <c r="G197" s="14" t="s">
        <v>1724</v>
      </c>
      <c r="H197" s="14" t="s">
        <v>1725</v>
      </c>
      <c r="I197" s="15">
        <v>200</v>
      </c>
      <c r="J197" s="77">
        <v>4</v>
      </c>
      <c r="K197" s="92"/>
    </row>
    <row r="198" spans="1:11" ht="12" x14ac:dyDescent="0.15">
      <c r="A198" s="14" t="s">
        <v>1506</v>
      </c>
      <c r="B198" s="14" t="s">
        <v>1760</v>
      </c>
      <c r="C198" s="14" t="s">
        <v>1583</v>
      </c>
      <c r="D198" s="16">
        <v>45779</v>
      </c>
      <c r="E198" s="16"/>
      <c r="F198" s="14" t="s">
        <v>1761</v>
      </c>
      <c r="G198" s="14" t="s">
        <v>1738</v>
      </c>
      <c r="H198" s="14" t="s">
        <v>1739</v>
      </c>
      <c r="I198" s="15">
        <v>200</v>
      </c>
      <c r="J198" s="77">
        <v>4</v>
      </c>
    </row>
    <row r="199" spans="1:11" ht="12" x14ac:dyDescent="0.15">
      <c r="A199" s="14" t="s">
        <v>1506</v>
      </c>
      <c r="B199" s="14" t="s">
        <v>1762</v>
      </c>
      <c r="C199" s="14" t="s">
        <v>1763</v>
      </c>
      <c r="D199" s="16">
        <v>45782</v>
      </c>
      <c r="E199" s="16"/>
      <c r="F199" s="14" t="s">
        <v>1764</v>
      </c>
      <c r="G199" s="14" t="s">
        <v>1734</v>
      </c>
      <c r="H199" s="14" t="s">
        <v>1735</v>
      </c>
      <c r="I199" s="15">
        <v>730</v>
      </c>
      <c r="J199" s="77">
        <v>4</v>
      </c>
    </row>
    <row r="200" spans="1:11" ht="12" x14ac:dyDescent="0.15">
      <c r="A200" s="14" t="s">
        <v>1506</v>
      </c>
      <c r="B200" s="14" t="s">
        <v>1822</v>
      </c>
      <c r="C200" s="14" t="s">
        <v>1823</v>
      </c>
      <c r="D200" s="16">
        <v>45783</v>
      </c>
      <c r="E200" s="16"/>
      <c r="F200" s="14" t="s">
        <v>1824</v>
      </c>
      <c r="G200" s="14" t="s">
        <v>1729</v>
      </c>
      <c r="H200" s="14" t="s">
        <v>1730</v>
      </c>
      <c r="I200" s="15">
        <v>400</v>
      </c>
      <c r="J200" s="77">
        <v>4</v>
      </c>
    </row>
    <row r="201" spans="1:11" ht="12" x14ac:dyDescent="0.15">
      <c r="A201" s="14" t="s">
        <v>1506</v>
      </c>
      <c r="B201" s="14" t="s">
        <v>1825</v>
      </c>
      <c r="C201" s="14" t="s">
        <v>1693</v>
      </c>
      <c r="D201" s="16">
        <v>45810</v>
      </c>
      <c r="E201" s="16"/>
      <c r="F201" s="14" t="s">
        <v>1826</v>
      </c>
      <c r="G201" s="14" t="s">
        <v>1724</v>
      </c>
      <c r="H201" s="14" t="s">
        <v>1725</v>
      </c>
      <c r="I201" s="15">
        <v>200</v>
      </c>
      <c r="J201" s="77">
        <v>4</v>
      </c>
    </row>
    <row r="202" spans="1:11" ht="12" x14ac:dyDescent="0.15">
      <c r="A202" s="14" t="s">
        <v>1506</v>
      </c>
      <c r="B202" s="14" t="s">
        <v>1827</v>
      </c>
      <c r="C202" s="14" t="s">
        <v>1644</v>
      </c>
      <c r="D202" s="16">
        <v>45810</v>
      </c>
      <c r="E202" s="16"/>
      <c r="F202" s="14" t="s">
        <v>1828</v>
      </c>
      <c r="G202" s="14" t="s">
        <v>1734</v>
      </c>
      <c r="H202" s="14" t="s">
        <v>1735</v>
      </c>
      <c r="I202" s="15">
        <v>730</v>
      </c>
      <c r="J202" s="77">
        <v>4</v>
      </c>
    </row>
    <row r="203" spans="1:11" ht="12" x14ac:dyDescent="0.15">
      <c r="A203" s="14" t="s">
        <v>1506</v>
      </c>
      <c r="B203" s="14" t="s">
        <v>1829</v>
      </c>
      <c r="C203" s="14" t="s">
        <v>1830</v>
      </c>
      <c r="D203" s="16">
        <v>45811</v>
      </c>
      <c r="E203" s="16"/>
      <c r="F203" s="14" t="s">
        <v>1831</v>
      </c>
      <c r="G203" s="14" t="s">
        <v>1729</v>
      </c>
      <c r="H203" s="14" t="s">
        <v>1730</v>
      </c>
      <c r="I203" s="15">
        <v>400</v>
      </c>
      <c r="J203" s="77">
        <v>4</v>
      </c>
    </row>
    <row r="204" spans="1:11" ht="12" x14ac:dyDescent="0.15">
      <c r="A204" s="14" t="s">
        <v>1506</v>
      </c>
      <c r="B204" s="14" t="s">
        <v>1832</v>
      </c>
      <c r="C204" s="14" t="s">
        <v>1693</v>
      </c>
      <c r="D204" s="16">
        <v>45828</v>
      </c>
      <c r="E204" s="16"/>
      <c r="F204" s="14" t="s">
        <v>1833</v>
      </c>
      <c r="G204" s="14" t="s">
        <v>1738</v>
      </c>
      <c r="H204" s="14" t="s">
        <v>1739</v>
      </c>
      <c r="I204" s="15">
        <v>118.4</v>
      </c>
      <c r="J204" s="77">
        <v>4</v>
      </c>
    </row>
    <row r="205" spans="1:11" ht="12" x14ac:dyDescent="0.15">
      <c r="A205" s="14" t="s">
        <v>1506</v>
      </c>
      <c r="B205" s="14" t="s">
        <v>1820</v>
      </c>
      <c r="C205" s="14" t="s">
        <v>1820</v>
      </c>
      <c r="D205" s="16">
        <v>45841</v>
      </c>
      <c r="E205" s="16"/>
      <c r="F205" s="14" t="s">
        <v>1821</v>
      </c>
      <c r="G205" s="14"/>
      <c r="H205" s="14" t="s">
        <v>1795</v>
      </c>
      <c r="I205" s="15">
        <v>136.5</v>
      </c>
      <c r="J205" s="77">
        <v>5</v>
      </c>
    </row>
    <row r="206" spans="1:11" ht="72" x14ac:dyDescent="0.15">
      <c r="A206" s="14" t="s">
        <v>1506</v>
      </c>
      <c r="B206" s="14" t="s">
        <v>1834</v>
      </c>
      <c r="C206" s="14" t="s">
        <v>1835</v>
      </c>
      <c r="D206" s="16">
        <v>45806</v>
      </c>
      <c r="E206" s="16">
        <v>45868</v>
      </c>
      <c r="F206" s="14" t="s">
        <v>1836</v>
      </c>
      <c r="G206" s="14" t="s">
        <v>1837</v>
      </c>
      <c r="H206" s="14" t="s">
        <v>1838</v>
      </c>
      <c r="I206" s="15">
        <v>47.9</v>
      </c>
      <c r="J206" s="77">
        <v>5</v>
      </c>
      <c r="K206" s="315"/>
    </row>
    <row r="207" spans="1:11" ht="72" x14ac:dyDescent="0.15">
      <c r="A207" s="14" t="s">
        <v>1506</v>
      </c>
      <c r="B207" s="14" t="s">
        <v>1839</v>
      </c>
      <c r="C207" s="14" t="s">
        <v>1835</v>
      </c>
      <c r="D207" s="16">
        <v>45806</v>
      </c>
      <c r="E207" s="16">
        <v>45868</v>
      </c>
      <c r="F207" s="14" t="s">
        <v>1840</v>
      </c>
      <c r="G207" s="14" t="s">
        <v>1837</v>
      </c>
      <c r="H207" s="14" t="s">
        <v>1838</v>
      </c>
      <c r="I207" s="15">
        <v>48.9</v>
      </c>
      <c r="J207" s="77">
        <v>5</v>
      </c>
      <c r="K207" s="314"/>
    </row>
    <row r="208" spans="1:11" ht="13" x14ac:dyDescent="0.15">
      <c r="A208" s="14" t="s">
        <v>1506</v>
      </c>
      <c r="B208" s="14" t="s">
        <v>1841</v>
      </c>
      <c r="C208" s="14" t="s">
        <v>1841</v>
      </c>
      <c r="D208" s="16">
        <v>45880</v>
      </c>
      <c r="E208" s="16"/>
      <c r="F208" s="14" t="s">
        <v>1842</v>
      </c>
      <c r="G208" s="14"/>
      <c r="H208" s="14" t="s">
        <v>1795</v>
      </c>
      <c r="I208" s="15">
        <v>254.3</v>
      </c>
      <c r="J208" s="77">
        <v>5</v>
      </c>
      <c r="K208" s="92"/>
    </row>
    <row r="209" spans="1:11" ht="13" x14ac:dyDescent="0.15">
      <c r="A209" s="14" t="s">
        <v>1506</v>
      </c>
      <c r="B209" s="14" t="s">
        <v>1843</v>
      </c>
      <c r="C209" s="14" t="s">
        <v>1843</v>
      </c>
      <c r="D209" s="16">
        <v>45902</v>
      </c>
      <c r="E209" s="16"/>
      <c r="F209" s="14" t="s">
        <v>1844</v>
      </c>
      <c r="G209" s="14"/>
      <c r="H209" s="14" t="s">
        <v>1795</v>
      </c>
      <c r="I209" s="15">
        <v>604.5</v>
      </c>
      <c r="J209" s="77">
        <v>5</v>
      </c>
      <c r="K209" s="92"/>
    </row>
    <row r="210" spans="1:11" ht="72" x14ac:dyDescent="0.15">
      <c r="A210" s="14" t="s">
        <v>1506</v>
      </c>
      <c r="B210" s="14" t="s">
        <v>1765</v>
      </c>
      <c r="C210" s="14" t="s">
        <v>1766</v>
      </c>
      <c r="D210" s="16">
        <v>45675</v>
      </c>
      <c r="E210" s="16">
        <v>45684</v>
      </c>
      <c r="F210" s="14" t="s">
        <v>1767</v>
      </c>
      <c r="G210" s="14" t="s">
        <v>1768</v>
      </c>
      <c r="H210" s="14" t="s">
        <v>1769</v>
      </c>
      <c r="I210" s="15">
        <v>298.07</v>
      </c>
      <c r="J210" s="77">
        <v>5</v>
      </c>
      <c r="K210" s="92"/>
    </row>
    <row r="211" spans="1:11" ht="72" x14ac:dyDescent="0.15">
      <c r="A211" s="14" t="s">
        <v>1506</v>
      </c>
      <c r="B211" s="14" t="s">
        <v>1770</v>
      </c>
      <c r="C211" s="14" t="s">
        <v>1771</v>
      </c>
      <c r="D211" s="16">
        <v>45678</v>
      </c>
      <c r="E211" s="16">
        <v>45684</v>
      </c>
      <c r="F211" s="14" t="s">
        <v>1772</v>
      </c>
      <c r="G211" s="14" t="s">
        <v>1773</v>
      </c>
      <c r="H211" s="14" t="s">
        <v>1713</v>
      </c>
      <c r="I211" s="15">
        <v>14.97</v>
      </c>
      <c r="J211" s="77">
        <v>5</v>
      </c>
      <c r="K211" s="92"/>
    </row>
    <row r="212" spans="1:11" ht="24" x14ac:dyDescent="0.15">
      <c r="A212" s="14" t="s">
        <v>1506</v>
      </c>
      <c r="B212" s="14" t="s">
        <v>1774</v>
      </c>
      <c r="C212" s="14" t="s">
        <v>1775</v>
      </c>
      <c r="D212" s="16">
        <v>45686</v>
      </c>
      <c r="E212" s="16"/>
      <c r="F212" s="14" t="s">
        <v>1776</v>
      </c>
      <c r="G212" s="14"/>
      <c r="H212" s="14" t="s">
        <v>1777</v>
      </c>
      <c r="I212" s="15">
        <v>1320</v>
      </c>
      <c r="J212" s="77">
        <v>5</v>
      </c>
      <c r="K212" s="92"/>
    </row>
    <row r="213" spans="1:11" ht="13" x14ac:dyDescent="0.15">
      <c r="A213" s="14" t="s">
        <v>1506</v>
      </c>
      <c r="B213" s="14" t="s">
        <v>1778</v>
      </c>
      <c r="C213" s="14" t="s">
        <v>1778</v>
      </c>
      <c r="D213" s="16">
        <v>45712</v>
      </c>
      <c r="E213" s="16"/>
      <c r="F213" s="14" t="s">
        <v>1779</v>
      </c>
      <c r="G213" s="14" t="s">
        <v>1708</v>
      </c>
      <c r="H213" s="14" t="s">
        <v>1780</v>
      </c>
      <c r="I213" s="15">
        <v>19.2</v>
      </c>
      <c r="J213" s="77">
        <v>5</v>
      </c>
      <c r="K213" s="92"/>
    </row>
    <row r="214" spans="1:11" ht="72" x14ac:dyDescent="0.15">
      <c r="A214" s="14" t="s">
        <v>1506</v>
      </c>
      <c r="B214" s="14" t="s">
        <v>1781</v>
      </c>
      <c r="C214" s="14" t="s">
        <v>1781</v>
      </c>
      <c r="D214" s="16">
        <v>45726</v>
      </c>
      <c r="E214" s="16"/>
      <c r="F214" s="14" t="s">
        <v>1782</v>
      </c>
      <c r="G214" s="14" t="s">
        <v>1708</v>
      </c>
      <c r="H214" s="14" t="s">
        <v>1780</v>
      </c>
      <c r="I214" s="15">
        <v>19.2</v>
      </c>
      <c r="J214" s="77">
        <v>5</v>
      </c>
      <c r="K214" s="92"/>
    </row>
    <row r="215" spans="1:11" ht="84" x14ac:dyDescent="0.15">
      <c r="A215" s="14" t="s">
        <v>1506</v>
      </c>
      <c r="B215" s="14" t="s">
        <v>1783</v>
      </c>
      <c r="C215" s="14" t="s">
        <v>1783</v>
      </c>
      <c r="D215" s="16">
        <v>45733</v>
      </c>
      <c r="E215" s="16"/>
      <c r="F215" s="14" t="s">
        <v>1784</v>
      </c>
      <c r="G215" s="14"/>
      <c r="H215" s="14" t="s">
        <v>1785</v>
      </c>
      <c r="I215" s="15">
        <v>79.8</v>
      </c>
      <c r="J215" s="77">
        <v>5</v>
      </c>
      <c r="K215" s="92"/>
    </row>
    <row r="216" spans="1:11" ht="72" x14ac:dyDescent="0.15">
      <c r="A216" s="14" t="s">
        <v>1506</v>
      </c>
      <c r="B216" s="14" t="s">
        <v>1778</v>
      </c>
      <c r="C216" s="14" t="s">
        <v>1778</v>
      </c>
      <c r="D216" s="16">
        <v>45740</v>
      </c>
      <c r="E216" s="16"/>
      <c r="F216" s="14" t="s">
        <v>1786</v>
      </c>
      <c r="G216" s="14"/>
      <c r="H216" s="14" t="s">
        <v>1787</v>
      </c>
      <c r="I216" s="15">
        <v>178.5</v>
      </c>
      <c r="J216" s="77">
        <v>5</v>
      </c>
      <c r="K216" s="92"/>
    </row>
    <row r="217" spans="1:11" ht="24" x14ac:dyDescent="0.15">
      <c r="A217" s="14" t="s">
        <v>1506</v>
      </c>
      <c r="B217" s="14" t="s">
        <v>1845</v>
      </c>
      <c r="C217" s="14" t="s">
        <v>1845</v>
      </c>
      <c r="D217" s="16">
        <v>45931</v>
      </c>
      <c r="E217" s="16"/>
      <c r="F217" s="14" t="s">
        <v>1858</v>
      </c>
      <c r="G217" s="14"/>
      <c r="H217" s="14" t="s">
        <v>1795</v>
      </c>
      <c r="I217" s="15">
        <f>112.46+97.56</f>
        <v>210.01999999999998</v>
      </c>
      <c r="J217" s="77">
        <v>5</v>
      </c>
      <c r="K217" s="92"/>
    </row>
    <row r="218" spans="1:11" ht="13" x14ac:dyDescent="0.15">
      <c r="A218" s="14" t="s">
        <v>1506</v>
      </c>
      <c r="B218" s="14"/>
      <c r="C218" s="14"/>
      <c r="D218" s="16">
        <v>45746</v>
      </c>
      <c r="E218" s="16"/>
      <c r="F218" s="14" t="s">
        <v>1788</v>
      </c>
      <c r="G218" s="14" t="s">
        <v>1789</v>
      </c>
      <c r="H218" s="14" t="s">
        <v>1790</v>
      </c>
      <c r="I218" s="15">
        <v>8</v>
      </c>
      <c r="J218" s="77">
        <v>5</v>
      </c>
      <c r="K218" s="92"/>
    </row>
    <row r="219" spans="1:11" ht="72" x14ac:dyDescent="0.15">
      <c r="A219" s="14" t="s">
        <v>1506</v>
      </c>
      <c r="B219" s="14" t="s">
        <v>1791</v>
      </c>
      <c r="C219" s="14" t="s">
        <v>1791</v>
      </c>
      <c r="D219" s="16">
        <v>45775</v>
      </c>
      <c r="E219" s="16"/>
      <c r="F219" s="14" t="s">
        <v>1792</v>
      </c>
      <c r="G219" s="14"/>
      <c r="H219" s="14" t="s">
        <v>1787</v>
      </c>
      <c r="I219" s="15">
        <v>80</v>
      </c>
      <c r="J219" s="77">
        <v>5</v>
      </c>
      <c r="K219" s="92"/>
    </row>
    <row r="220" spans="1:11" ht="13" x14ac:dyDescent="0.15">
      <c r="A220" s="14" t="s">
        <v>1506</v>
      </c>
      <c r="B220" s="14" t="s">
        <v>1793</v>
      </c>
      <c r="C220" s="14" t="s">
        <v>1793</v>
      </c>
      <c r="D220" s="16">
        <v>45781</v>
      </c>
      <c r="E220" s="16"/>
      <c r="F220" s="14" t="s">
        <v>1794</v>
      </c>
      <c r="G220" s="14"/>
      <c r="H220" s="14" t="s">
        <v>1795</v>
      </c>
      <c r="I220" s="15">
        <v>585</v>
      </c>
      <c r="J220" s="77">
        <v>5</v>
      </c>
      <c r="K220" s="92"/>
    </row>
    <row r="221" spans="1:11" ht="24" x14ac:dyDescent="0.15">
      <c r="A221" s="14" t="s">
        <v>1506</v>
      </c>
      <c r="B221" s="14" t="s">
        <v>1796</v>
      </c>
      <c r="C221" s="14" t="s">
        <v>1797</v>
      </c>
      <c r="D221" s="16">
        <v>45747</v>
      </c>
      <c r="E221" s="16">
        <v>45782</v>
      </c>
      <c r="F221" s="14" t="s">
        <v>1798</v>
      </c>
      <c r="G221" s="14" t="s">
        <v>1799</v>
      </c>
      <c r="H221" s="14" t="s">
        <v>1800</v>
      </c>
      <c r="I221" s="15">
        <v>385.8</v>
      </c>
      <c r="J221" s="77">
        <v>5</v>
      </c>
      <c r="K221" s="92"/>
    </row>
    <row r="222" spans="1:11" ht="24" x14ac:dyDescent="0.15">
      <c r="A222" s="14" t="s">
        <v>1506</v>
      </c>
      <c r="B222" s="14" t="s">
        <v>1801</v>
      </c>
      <c r="C222" s="14" t="s">
        <v>1802</v>
      </c>
      <c r="D222" s="16">
        <v>45756</v>
      </c>
      <c r="E222" s="16">
        <v>45782</v>
      </c>
      <c r="F222" s="14" t="s">
        <v>1803</v>
      </c>
      <c r="G222" s="14" t="s">
        <v>1804</v>
      </c>
      <c r="H222" s="14" t="s">
        <v>1805</v>
      </c>
      <c r="I222" s="15">
        <v>392.15</v>
      </c>
      <c r="J222" s="77">
        <v>5</v>
      </c>
      <c r="K222" s="92"/>
    </row>
    <row r="223" spans="1:11" ht="72" x14ac:dyDescent="0.15">
      <c r="A223" s="14" t="s">
        <v>1506</v>
      </c>
      <c r="B223" s="14" t="s">
        <v>1806</v>
      </c>
      <c r="C223" s="14" t="s">
        <v>1806</v>
      </c>
      <c r="D223" s="16">
        <v>45804</v>
      </c>
      <c r="E223" s="16"/>
      <c r="F223" s="14" t="s">
        <v>1807</v>
      </c>
      <c r="G223" s="14"/>
      <c r="H223" s="14" t="s">
        <v>1808</v>
      </c>
      <c r="I223" s="15">
        <v>220</v>
      </c>
      <c r="J223" s="77">
        <v>5</v>
      </c>
      <c r="K223" s="92"/>
    </row>
    <row r="224" spans="1:11" ht="13" x14ac:dyDescent="0.15">
      <c r="A224" s="14" t="s">
        <v>1506</v>
      </c>
      <c r="B224" s="14" t="s">
        <v>1809</v>
      </c>
      <c r="C224" s="14" t="s">
        <v>1809</v>
      </c>
      <c r="D224" s="16">
        <v>45811</v>
      </c>
      <c r="E224" s="16"/>
      <c r="F224" s="14" t="s">
        <v>1810</v>
      </c>
      <c r="G224" s="14"/>
      <c r="H224" s="14" t="s">
        <v>1795</v>
      </c>
      <c r="I224" s="15">
        <v>604.5</v>
      </c>
      <c r="J224" s="77">
        <v>5</v>
      </c>
      <c r="K224" s="92"/>
    </row>
    <row r="225" spans="1:11" ht="13" x14ac:dyDescent="0.15">
      <c r="A225" s="14" t="s">
        <v>1506</v>
      </c>
      <c r="B225" s="14" t="s">
        <v>1811</v>
      </c>
      <c r="C225" s="14" t="s">
        <v>1812</v>
      </c>
      <c r="D225" s="16">
        <v>45813</v>
      </c>
      <c r="E225" s="16"/>
      <c r="F225" s="14" t="s">
        <v>1813</v>
      </c>
      <c r="G225" s="14"/>
      <c r="H225" s="14" t="s">
        <v>1814</v>
      </c>
      <c r="I225" s="15">
        <v>330</v>
      </c>
      <c r="J225" s="77">
        <v>5</v>
      </c>
      <c r="K225" s="92"/>
    </row>
    <row r="226" spans="1:11" ht="13" x14ac:dyDescent="0.15">
      <c r="A226" s="14" t="s">
        <v>1506</v>
      </c>
      <c r="B226" s="14" t="s">
        <v>1815</v>
      </c>
      <c r="C226" s="14" t="s">
        <v>1816</v>
      </c>
      <c r="D226" s="16">
        <v>45788</v>
      </c>
      <c r="E226" s="16">
        <v>45820</v>
      </c>
      <c r="F226" s="14" t="s">
        <v>1817</v>
      </c>
      <c r="G226" s="14" t="s">
        <v>1818</v>
      </c>
      <c r="H226" s="14" t="s">
        <v>1819</v>
      </c>
      <c r="I226" s="15">
        <v>78.5</v>
      </c>
      <c r="J226" s="77">
        <v>5</v>
      </c>
      <c r="K226" s="92"/>
    </row>
    <row r="227" spans="1:11" ht="13" x14ac:dyDescent="0.15">
      <c r="A227" s="8"/>
      <c r="B227" s="8"/>
      <c r="C227" s="8"/>
      <c r="D227" s="8"/>
      <c r="E227" s="8"/>
      <c r="F227" s="8"/>
      <c r="G227" s="8"/>
      <c r="H227" s="8"/>
      <c r="I227" s="8"/>
      <c r="J227" s="8"/>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autoFilter ref="A107:J226" xr:uid="{E96EF3C8-47E9-4D00-BAE9-FD921A4859DD}"/>
  <dataConsolidate/>
  <mergeCells count="5">
    <mergeCell ref="A100:H100"/>
    <mergeCell ref="I101:J101"/>
    <mergeCell ref="I100:J100"/>
    <mergeCell ref="A101:H101"/>
    <mergeCell ref="A105:J105"/>
  </mergeCells>
  <conditionalFormatting sqref="A168:E168">
    <cfRule type="expression" dxfId="85" priority="2" stopIfTrue="1">
      <formula>$A168&lt;&gt;""</formula>
    </cfRule>
  </conditionalFormatting>
  <conditionalFormatting sqref="A107:J167">
    <cfRule type="expression" dxfId="84" priority="1" stopIfTrue="1">
      <formula>$A107&lt;&gt;""</formula>
    </cfRule>
  </conditionalFormatting>
  <conditionalFormatting sqref="A230:J4996">
    <cfRule type="expression" dxfId="83" priority="68" stopIfTrue="1">
      <formula>$A230&lt;&gt;""</formula>
    </cfRule>
  </conditionalFormatting>
  <conditionalFormatting sqref="B163:E167 B169:E173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82" priority="312" stopIfTrue="1">
      <formula>$A163&lt;&gt;""</formula>
    </cfRule>
  </conditionalFormatting>
  <conditionalFormatting sqref="B468:E473">
    <cfRule type="expression" dxfId="81" priority="159" stopIfTrue="1">
      <formula>$A468&lt;&gt;""</formula>
    </cfRule>
  </conditionalFormatting>
  <conditionalFormatting sqref="B480:E484">
    <cfRule type="expression" dxfId="80" priority="194" stopIfTrue="1">
      <formula>$A480&lt;&gt;""</formula>
    </cfRule>
  </conditionalFormatting>
  <conditionalFormatting sqref="B685:E685">
    <cfRule type="expression" dxfId="79" priority="86" stopIfTrue="1">
      <formula>$A685&lt;&gt;""</formula>
    </cfRule>
  </conditionalFormatting>
  <conditionalFormatting sqref="B687:E687 H687:I687 B688:I689 B690:E695 H690:I695">
    <cfRule type="expression" dxfId="78" priority="46" stopIfTrue="1">
      <formula>$A687&lt;&gt;""</formula>
    </cfRule>
  </conditionalFormatting>
  <conditionalFormatting sqref="B697:E697 H697:I697">
    <cfRule type="expression" dxfId="77" priority="37" stopIfTrue="1">
      <formula>$A697&lt;&gt;""</formula>
    </cfRule>
  </conditionalFormatting>
  <conditionalFormatting sqref="B815:E815">
    <cfRule type="expression" dxfId="76" priority="109" stopIfTrue="1">
      <formula>$A815&lt;&gt;""</formula>
    </cfRule>
  </conditionalFormatting>
  <conditionalFormatting sqref="B1106:E1106">
    <cfRule type="expression" dxfId="75" priority="155" stopIfTrue="1">
      <formula>$A1106&lt;&gt;""</formula>
    </cfRule>
  </conditionalFormatting>
  <conditionalFormatting sqref="B1110:E1110">
    <cfRule type="expression" dxfId="74" priority="211" stopIfTrue="1">
      <formula>$A1110&lt;&gt;""</formula>
    </cfRule>
  </conditionalFormatting>
  <conditionalFormatting sqref="B1127:E1132">
    <cfRule type="expression" dxfId="73" priority="201" stopIfTrue="1">
      <formula>$A1127&lt;&gt;""</formula>
    </cfRule>
  </conditionalFormatting>
  <conditionalFormatting sqref="B1134:E1144">
    <cfRule type="expression" dxfId="72" priority="69" stopIfTrue="1">
      <formula>$A1134&lt;&gt;""</formula>
    </cfRule>
  </conditionalFormatting>
  <conditionalFormatting sqref="B1148:E1148">
    <cfRule type="expression" dxfId="71" priority="95" stopIfTrue="1">
      <formula>$A1148&lt;&gt;""</formula>
    </cfRule>
  </conditionalFormatting>
  <conditionalFormatting sqref="B1249:E1256 I1249:J1266">
    <cfRule type="expression" dxfId="70" priority="145" stopIfTrue="1">
      <formula>$A1249&lt;&gt;""</formula>
    </cfRule>
  </conditionalFormatting>
  <conditionalFormatting sqref="B1289:E1297">
    <cfRule type="expression" dxfId="69" priority="180" stopIfTrue="1">
      <formula>$A1289&lt;&gt;""</formula>
    </cfRule>
  </conditionalFormatting>
  <conditionalFormatting sqref="B1299:E1322">
    <cfRule type="expression" dxfId="68" priority="59" stopIfTrue="1">
      <formula>$A1299&lt;&gt;""</formula>
    </cfRule>
  </conditionalFormatting>
  <conditionalFormatting sqref="B1356:E1359">
    <cfRule type="expression" dxfId="67" priority="76" stopIfTrue="1">
      <formula>$A1356&lt;&gt;""</formula>
    </cfRule>
  </conditionalFormatting>
  <conditionalFormatting sqref="B1361:E1363">
    <cfRule type="expression" dxfId="66" priority="281" stopIfTrue="1">
      <formula>$A1361&lt;&gt;""</formula>
    </cfRule>
  </conditionalFormatting>
  <conditionalFormatting sqref="B1365:E1375">
    <cfRule type="expression" dxfId="65" priority="100" stopIfTrue="1">
      <formula>$A1365&lt;&gt;""</formula>
    </cfRule>
  </conditionalFormatting>
  <conditionalFormatting sqref="B1389:E1400">
    <cfRule type="expression" dxfId="64" priority="138" stopIfTrue="1">
      <formula>$A1389&lt;&gt;""</formula>
    </cfRule>
  </conditionalFormatting>
  <conditionalFormatting sqref="B1408:E1446">
    <cfRule type="expression" dxfId="63" priority="175" stopIfTrue="1">
      <formula>$A1408&lt;&gt;""</formula>
    </cfRule>
  </conditionalFormatting>
  <conditionalFormatting sqref="B1449:E1454">
    <cfRule type="expression" dxfId="62" priority="245" stopIfTrue="1">
      <formula>$A1449&lt;&gt;""</formula>
    </cfRule>
  </conditionalFormatting>
  <conditionalFormatting sqref="B485:G485">
    <cfRule type="expression" dxfId="61" priority="195" stopIfTrue="1">
      <formula>$A485&lt;&gt;""</formula>
    </cfRule>
  </conditionalFormatting>
  <conditionalFormatting sqref="B474:H479">
    <cfRule type="expression" dxfId="60" priority="215" stopIfTrue="1">
      <formula>$A474&lt;&gt;""</formula>
    </cfRule>
  </conditionalFormatting>
  <conditionalFormatting sqref="B486:H492">
    <cfRule type="expression" dxfId="59" priority="171" stopIfTrue="1">
      <formula>$A486&lt;&gt;""</formula>
    </cfRule>
  </conditionalFormatting>
  <conditionalFormatting sqref="B1063:H1078">
    <cfRule type="expression" dxfId="58" priority="241" stopIfTrue="1">
      <formula>$A1063&lt;&gt;""</formula>
    </cfRule>
  </conditionalFormatting>
  <conditionalFormatting sqref="B1268:H1270 B1271:E1284 H1271:H1284">
    <cfRule type="expression" dxfId="57" priority="170" stopIfTrue="1">
      <formula>$A1268&lt;&gt;""</formula>
    </cfRule>
  </conditionalFormatting>
  <conditionalFormatting sqref="B1286:H1288">
    <cfRule type="expression" dxfId="56" priority="65" stopIfTrue="1">
      <formula>$A1286&lt;&gt;""</formula>
    </cfRule>
  </conditionalFormatting>
  <conditionalFormatting sqref="B1360:H1360">
    <cfRule type="expression" dxfId="55" priority="311" stopIfTrue="1">
      <formula>$A1360&lt;&gt;""</formula>
    </cfRule>
  </conditionalFormatting>
  <conditionalFormatting sqref="B1376:H1381">
    <cfRule type="expression" dxfId="54" priority="39" stopIfTrue="1">
      <formula>$A1376&lt;&gt;""</formula>
    </cfRule>
  </conditionalFormatting>
  <conditionalFormatting sqref="B1406:H1407">
    <cfRule type="expression" dxfId="53" priority="218" stopIfTrue="1">
      <formula>$A1406&lt;&gt;""</formula>
    </cfRule>
  </conditionalFormatting>
  <conditionalFormatting sqref="B238:I238 B239:E271">
    <cfRule type="expression" dxfId="52" priority="282" stopIfTrue="1">
      <formula>$A238&lt;&gt;""</formula>
    </cfRule>
  </conditionalFormatting>
  <conditionalFormatting sqref="B272:I316">
    <cfRule type="expression" dxfId="51" priority="115" stopIfTrue="1">
      <formula>$A272&lt;&gt;""</formula>
    </cfRule>
  </conditionalFormatting>
  <conditionalFormatting sqref="B493:I495">
    <cfRule type="expression" dxfId="50" priority="117" stopIfTrue="1">
      <formula>$A493&lt;&gt;""</formula>
    </cfRule>
  </conditionalFormatting>
  <conditionalFormatting sqref="B641:I684">
    <cfRule type="expression" dxfId="49" priority="278" stopIfTrue="1">
      <formula>$A641&lt;&gt;""</formula>
    </cfRule>
  </conditionalFormatting>
  <conditionalFormatting sqref="B686:I686">
    <cfRule type="expression" dxfId="48" priority="44" stopIfTrue="1">
      <formula>$A686&lt;&gt;""</formula>
    </cfRule>
  </conditionalFormatting>
  <conditionalFormatting sqref="B1133:I1133">
    <cfRule type="expression" dxfId="47" priority="169" stopIfTrue="1">
      <formula>$A1133&lt;&gt;""</formula>
    </cfRule>
  </conditionalFormatting>
  <conditionalFormatting sqref="B1145:I1147">
    <cfRule type="expression" dxfId="46" priority="38" stopIfTrue="1">
      <formula>$A1145&lt;&gt;""</formula>
    </cfRule>
  </conditionalFormatting>
  <conditionalFormatting sqref="B1149:I1153">
    <cfRule type="expression" dxfId="45" priority="40" stopIfTrue="1">
      <formula>$A1149&lt;&gt;""</formula>
    </cfRule>
  </conditionalFormatting>
  <conditionalFormatting sqref="B1267:I1267 I1268:I1284">
    <cfRule type="expression" dxfId="44" priority="173" stopIfTrue="1">
      <formula>$A1267&lt;&gt;""</formula>
    </cfRule>
  </conditionalFormatting>
  <conditionalFormatting sqref="B1364:I1364">
    <cfRule type="expression" dxfId="43" priority="168" stopIfTrue="1">
      <formula>$A1364&lt;&gt;""</formula>
    </cfRule>
  </conditionalFormatting>
  <conditionalFormatting sqref="B195:J196">
    <cfRule type="expression" dxfId="42" priority="18" stopIfTrue="1">
      <formula>$A195&lt;&gt;""</formula>
    </cfRule>
  </conditionalFormatting>
  <conditionalFormatting sqref="B356:J416">
    <cfRule type="expression" dxfId="41" priority="283" stopIfTrue="1">
      <formula>$A356&lt;&gt;""</formula>
    </cfRule>
  </conditionalFormatting>
  <conditionalFormatting sqref="B453:J454">
    <cfRule type="expression" dxfId="40" priority="244" stopIfTrue="1">
      <formula>$A453&lt;&gt;""</formula>
    </cfRule>
  </conditionalFormatting>
  <conditionalFormatting sqref="B595:J621">
    <cfRule type="expression" dxfId="39" priority="24" stopIfTrue="1">
      <formula>$A595&lt;&gt;""</formula>
    </cfRule>
  </conditionalFormatting>
  <conditionalFormatting sqref="B1049:J1050">
    <cfRule type="expression" dxfId="38" priority="239" stopIfTrue="1">
      <formula>$A1049&lt;&gt;""</formula>
    </cfRule>
  </conditionalFormatting>
  <conditionalFormatting sqref="B1123:J1126">
    <cfRule type="expression" dxfId="37" priority="29" stopIfTrue="1">
      <formula>$A1123&lt;&gt;""</formula>
    </cfRule>
  </conditionalFormatting>
  <conditionalFormatting sqref="B1154:J1248">
    <cfRule type="expression" dxfId="36" priority="55" stopIfTrue="1">
      <formula>$A1154&lt;&gt;""</formula>
    </cfRule>
  </conditionalFormatting>
  <conditionalFormatting sqref="B1402:J1402">
    <cfRule type="expression" dxfId="35" priority="220" stopIfTrue="1">
      <formula>$A1402&lt;&gt;""</formula>
    </cfRule>
  </conditionalFormatting>
  <conditionalFormatting sqref="B1457:J4370">
    <cfRule type="expression" dxfId="34" priority="64" stopIfTrue="1">
      <formula>$A1457&lt;&gt;""</formula>
    </cfRule>
  </conditionalFormatting>
  <conditionalFormatting sqref="D126:E126">
    <cfRule type="expression" dxfId="33" priority="7" stopIfTrue="1">
      <formula>$A126&lt;&gt;""</formula>
    </cfRule>
  </conditionalFormatting>
  <conditionalFormatting sqref="D148:E148">
    <cfRule type="expression" dxfId="32" priority="8" stopIfTrue="1">
      <formula>$A148&lt;&gt;""</formula>
    </cfRule>
  </conditionalFormatting>
  <conditionalFormatting sqref="F468:H469">
    <cfRule type="expression" dxfId="31" priority="161" stopIfTrue="1">
      <formula>$A468&lt;&gt;""</formula>
    </cfRule>
  </conditionalFormatting>
  <conditionalFormatting sqref="F472:H473">
    <cfRule type="expression" dxfId="30" priority="251" stopIfTrue="1">
      <formula>$A472&lt;&gt;""</formula>
    </cfRule>
  </conditionalFormatting>
  <conditionalFormatting sqref="F480:H482 H483:H485">
    <cfRule type="expression" dxfId="29" priority="193" stopIfTrue="1">
      <formula>$A480&lt;&gt;""</formula>
    </cfRule>
  </conditionalFormatting>
  <conditionalFormatting sqref="F1127:H1127">
    <cfRule type="expression" dxfId="28" priority="302" stopIfTrue="1">
      <formula>$A1127&lt;&gt;""</formula>
    </cfRule>
  </conditionalFormatting>
  <conditionalFormatting sqref="F1251:H1256">
    <cfRule type="expression" dxfId="27" priority="144" stopIfTrue="1">
      <formula>$A1251&lt;&gt;""</formula>
    </cfRule>
  </conditionalFormatting>
  <conditionalFormatting sqref="F169:I171">
    <cfRule type="expression" dxfId="26" priority="272" stopIfTrue="1">
      <formula>$A169&lt;&gt;""</formula>
    </cfRule>
  </conditionalFormatting>
  <conditionalFormatting sqref="F243:I243">
    <cfRule type="expression" dxfId="25" priority="172" stopIfTrue="1">
      <formula>$A243&lt;&gt;""</formula>
    </cfRule>
  </conditionalFormatting>
  <conditionalFormatting sqref="F163:J168 A169:J226">
    <cfRule type="expression" dxfId="24" priority="9" stopIfTrue="1">
      <formula>$A163&lt;&gt;""</formula>
    </cfRule>
  </conditionalFormatting>
  <conditionalFormatting sqref="H470:H471">
    <cfRule type="expression" dxfId="23" priority="165" stopIfTrue="1">
      <formula>$A470&lt;&gt;""</formula>
    </cfRule>
  </conditionalFormatting>
  <conditionalFormatting sqref="H1128:H1132">
    <cfRule type="expression" dxfId="22" priority="203" stopIfTrue="1">
      <formula>$A1128&lt;&gt;""</formula>
    </cfRule>
  </conditionalFormatting>
  <conditionalFormatting sqref="H1250">
    <cfRule type="expression" dxfId="21" priority="214" stopIfTrue="1">
      <formula>$A1250&lt;&gt;""</formula>
    </cfRule>
  </conditionalFormatting>
  <conditionalFormatting sqref="H1289:H1297">
    <cfRule type="expression" dxfId="20" priority="182" stopIfTrue="1">
      <formula>$A1289&lt;&gt;""</formula>
    </cfRule>
  </conditionalFormatting>
  <conditionalFormatting sqref="H1299:H1322">
    <cfRule type="expression" dxfId="19" priority="61" stopIfTrue="1">
      <formula>$A1299&lt;&gt;""</formula>
    </cfRule>
  </conditionalFormatting>
  <conditionalFormatting sqref="H1361:H1363">
    <cfRule type="expression" dxfId="18" priority="280" stopIfTrue="1">
      <formula>$A1361&lt;&gt;""</formula>
    </cfRule>
  </conditionalFormatting>
  <conditionalFormatting sqref="H1365:H1375">
    <cfRule type="expression" dxfId="17" priority="41" stopIfTrue="1">
      <formula>$A1365&lt;&gt;""</formula>
    </cfRule>
  </conditionalFormatting>
  <conditionalFormatting sqref="H1408">
    <cfRule type="expression" dxfId="16" priority="177" stopIfTrue="1">
      <formula>$A1408&lt;&gt;""</formula>
    </cfRule>
  </conditionalFormatting>
  <conditionalFormatting sqref="H1449:H1454">
    <cfRule type="expression" dxfId="15" priority="247" stopIfTrue="1">
      <formula>$A1449&lt;&gt;""</formula>
    </cfRule>
  </conditionalFormatting>
  <conditionalFormatting sqref="H172:I173">
    <cfRule type="expression" dxfId="14" priority="269" stopIfTrue="1">
      <formula>$A172&lt;&gt;""</formula>
    </cfRule>
  </conditionalFormatting>
  <conditionalFormatting sqref="H239:I242">
    <cfRule type="expression" dxfId="13" priority="271" stopIfTrue="1">
      <formula>$A239&lt;&gt;""</formula>
    </cfRule>
  </conditionalFormatting>
  <conditionalFormatting sqref="H244:I244">
    <cfRule type="expression" dxfId="12" priority="147" stopIfTrue="1">
      <formula>$A244&lt;&gt;""</formula>
    </cfRule>
  </conditionalFormatting>
  <conditionalFormatting sqref="H685:I685">
    <cfRule type="expression" dxfId="11" priority="88" stopIfTrue="1">
      <formula>$A685&lt;&gt;""</formula>
    </cfRule>
  </conditionalFormatting>
  <conditionalFormatting sqref="H1134:I1144">
    <cfRule type="expression" dxfId="10" priority="72" stopIfTrue="1">
      <formula>$A1134&lt;&gt;""</formula>
    </cfRule>
  </conditionalFormatting>
  <conditionalFormatting sqref="H1148:I1148">
    <cfRule type="expression" dxfId="9" priority="98" stopIfTrue="1">
      <formula>$A1148&lt;&gt;""</formula>
    </cfRule>
  </conditionalFormatting>
  <conditionalFormatting sqref="H1106:J1106">
    <cfRule type="expression" dxfId="8" priority="154" stopIfTrue="1">
      <formula>$A1106&lt;&gt;""</formula>
    </cfRule>
  </conditionalFormatting>
  <conditionalFormatting sqref="H1356:J1359">
    <cfRule type="expression" dxfId="7" priority="77" stopIfTrue="1">
      <formula>$A1356&lt;&gt;""</formula>
    </cfRule>
  </conditionalFormatting>
  <conditionalFormatting sqref="H1389:J1400">
    <cfRule type="expression" dxfId="6" priority="36" stopIfTrue="1">
      <formula>$A1389&lt;&gt;""</formula>
    </cfRule>
  </conditionalFormatting>
  <conditionalFormatting sqref="I468:I492">
    <cfRule type="expression" dxfId="5" priority="162" stopIfTrue="1">
      <formula>$A468&lt;&gt;""</formula>
    </cfRule>
  </conditionalFormatting>
  <conditionalFormatting sqref="I1365:I1381">
    <cfRule type="expression" dxfId="4" priority="104" stopIfTrue="1">
      <formula>$A1365&lt;&gt;""</formula>
    </cfRule>
  </conditionalFormatting>
  <conditionalFormatting sqref="I1286:J1355">
    <cfRule type="expression" dxfId="3" priority="184" stopIfTrue="1">
      <formula>$A1286&lt;&gt;""</formula>
    </cfRule>
  </conditionalFormatting>
  <conditionalFormatting sqref="I1406:J1443">
    <cfRule type="expression" dxfId="2" priority="179" stopIfTrue="1">
      <formula>$A1406&lt;&gt;""</formula>
    </cfRule>
  </conditionalFormatting>
  <conditionalFormatting sqref="I1447:J1454">
    <cfRule type="expression" dxfId="1" priority="277" stopIfTrue="1">
      <formula>$A1447&lt;&gt;""</formula>
    </cfRule>
  </conditionalFormatting>
  <conditionalFormatting sqref="J1133:J1153">
    <cfRule type="expression" dxfId="0" priority="304" stopIfTrue="1">
      <formula>$A1133&lt;&gt;""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6" xr:uid="{255B499D-B3E6-47A9-A857-DBFE56F071D9}">
      <formula1>$F$96:$F$99</formula1>
    </dataValidation>
    <dataValidation type="list" allowBlank="1" showInputMessage="1" showErrorMessage="1" sqref="A230:A4996 A107:A226" xr:uid="{540C0DA9-E9CD-4805-B659-E67C1C32B21C}">
      <formula1>OFFSET($A$1,0,0,$B$3,1)</formula1>
    </dataValidation>
    <dataValidation allowBlank="1" sqref="G230:G4996 G107:G226" xr:uid="{B36265DD-F5DD-4F0A-AD93-4A0388363C0B}"/>
    <dataValidation type="list" allowBlank="1" showInputMessage="1" showErrorMessage="1" errorTitle="Chyba !" error="zadajte (vyberte zo zoznamu) platný analytický kód podľa nápovedy k bunke I104" sqref="J230:J9996 J107:J2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1276</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25" customHeight="1" thickBot="1" x14ac:dyDescent="0.2">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1303</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