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91B1213C-67C9-3C48-86A6-73987DF3DA8D}" xr6:coauthVersionLast="47" xr6:coauthVersionMax="47" xr10:uidLastSave="{00000000-0000-0000-0000-000000000000}"/>
  <bookViews>
    <workbookView xWindow="1560" yWindow="760" windowWidth="27840" windowHeight="16340" activeTab="1" xr2:uid="{43ED2324-4B78-834A-8D2A-89EC3595113C}"/>
  </bookViews>
  <sheets>
    <sheet name="rozpočet 2026" sheetId="2" r:id="rId1"/>
    <sheet name="navrh činnosť kluby" sheetId="1" r:id="rId2"/>
  </sheets>
  <definedNames>
    <definedName name="_xlnm._FilterDatabase" localSheetId="1" hidden="1">'navrh činnosť kluby'!$A$2:$BA$38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8" i="1" l="1"/>
  <c r="BC12" i="1"/>
  <c r="AX18" i="1"/>
  <c r="AY18" i="1"/>
  <c r="AZ18" i="1"/>
  <c r="AP18" i="1"/>
  <c r="AQ18" i="1"/>
  <c r="AR18" i="1"/>
  <c r="AS18" i="1"/>
  <c r="AT18" i="1"/>
  <c r="AU18" i="1"/>
  <c r="AV18" i="1"/>
  <c r="AW18" i="1"/>
  <c r="AO18" i="1"/>
  <c r="BA18" i="1" s="1"/>
  <c r="C26" i="2"/>
  <c r="F6" i="2" s="1"/>
  <c r="C25" i="2"/>
  <c r="AO9" i="1" l="1"/>
  <c r="C6" i="2"/>
  <c r="C7" i="2" s="1"/>
  <c r="F7" i="2" s="1"/>
  <c r="F13" i="2" s="1"/>
  <c r="Y17" i="1"/>
  <c r="AK13" i="1"/>
  <c r="AK14" i="1"/>
  <c r="AK15" i="1"/>
  <c r="AK10" i="1"/>
  <c r="AK11" i="1"/>
  <c r="AK12" i="1"/>
  <c r="V4" i="1"/>
  <c r="V5" i="1"/>
  <c r="V6" i="1"/>
  <c r="V7" i="1"/>
  <c r="V8" i="1"/>
  <c r="V9" i="1"/>
  <c r="V10" i="1"/>
  <c r="V11" i="1"/>
  <c r="V12" i="1"/>
  <c r="V13" i="1"/>
  <c r="V18" i="1"/>
  <c r="V14" i="1"/>
  <c r="V15" i="1"/>
  <c r="V16" i="1"/>
  <c r="V17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" i="1"/>
  <c r="V2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AJ17" i="1"/>
  <c r="AI17" i="1"/>
  <c r="AH17" i="1"/>
  <c r="AG17" i="1"/>
  <c r="AF17" i="1"/>
  <c r="AE17" i="1"/>
  <c r="AD17" i="1"/>
  <c r="AC17" i="1"/>
  <c r="AB17" i="1"/>
  <c r="AA17" i="1"/>
  <c r="Z17" i="1"/>
  <c r="X15" i="1"/>
  <c r="X14" i="1"/>
  <c r="AY9" i="1"/>
  <c r="AX9" i="1"/>
  <c r="AW9" i="1"/>
  <c r="AV9" i="1"/>
  <c r="AU9" i="1"/>
  <c r="AT9" i="1"/>
  <c r="AS9" i="1"/>
  <c r="AR9" i="1"/>
  <c r="AQ9" i="1"/>
  <c r="AP9" i="1"/>
  <c r="BA14" i="1" s="1"/>
  <c r="BA15" i="1" l="1"/>
  <c r="BA16" i="1"/>
  <c r="BA13" i="1"/>
  <c r="BA11" i="1"/>
  <c r="BA12" i="1"/>
  <c r="F5" i="2"/>
  <c r="F14" i="2"/>
  <c r="AK17" i="1"/>
  <c r="V38" i="1"/>
  <c r="F15" i="2" l="1"/>
  <c r="F16" i="2" s="1"/>
  <c r="F17" i="2" s="1"/>
  <c r="F18" i="2" s="1"/>
  <c r="F19" i="2" s="1"/>
  <c r="C13" i="2"/>
  <c r="BA17" i="1"/>
  <c r="F8" i="2" s="1"/>
  <c r="F9" i="2" s="1"/>
  <c r="F20" i="2" l="1"/>
  <c r="C15" i="2"/>
  <c r="C17" i="2" s="1"/>
  <c r="C14" i="2"/>
  <c r="C16" i="2" s="1"/>
  <c r="C18" i="2" l="1"/>
</calcChain>
</file>

<file path=xl/sharedStrings.xml><?xml version="1.0" encoding="utf-8"?>
<sst xmlns="http://schemas.openxmlformats.org/spreadsheetml/2006/main" count="302" uniqueCount="153">
  <si>
    <t>p.č.</t>
  </si>
  <si>
    <t>športovci</t>
  </si>
  <si>
    <t>Klasifikovaní</t>
  </si>
  <si>
    <t>SATKD</t>
  </si>
  <si>
    <t>asistent</t>
  </si>
  <si>
    <t>klub</t>
  </si>
  <si>
    <t>seminár poomsae</t>
  </si>
  <si>
    <t>zraz 1/25</t>
  </si>
  <si>
    <t>liga RS</t>
  </si>
  <si>
    <t>liga KE</t>
  </si>
  <si>
    <t>liga BA</t>
  </si>
  <si>
    <t>STV</t>
  </si>
  <si>
    <t>sus 8/25</t>
  </si>
  <si>
    <t>zraz 2/25</t>
  </si>
  <si>
    <t>liga SN</t>
  </si>
  <si>
    <t>Sus KE</t>
  </si>
  <si>
    <t>U chong</t>
  </si>
  <si>
    <t>Liga ILYO</t>
  </si>
  <si>
    <t>Čurík</t>
  </si>
  <si>
    <t>Dominik</t>
  </si>
  <si>
    <t>ok</t>
  </si>
  <si>
    <t>Čuríková Monika</t>
  </si>
  <si>
    <t>ILYO TKD Trenčín</t>
  </si>
  <si>
    <t>Bérešová</t>
  </si>
  <si>
    <t xml:space="preserve">Adriána </t>
  </si>
  <si>
    <t>P22</t>
  </si>
  <si>
    <t>Berešová Martina</t>
  </si>
  <si>
    <t>ŠKP KE ILYO TKD</t>
  </si>
  <si>
    <t>Farkaš</t>
  </si>
  <si>
    <t>Roman</t>
  </si>
  <si>
    <t>Farkašová Viera</t>
  </si>
  <si>
    <t>Falcon TKD, RS</t>
  </si>
  <si>
    <t>Bičkoš</t>
  </si>
  <si>
    <t>Peter</t>
  </si>
  <si>
    <t>Bičkošová Terézia, Kristína Frgolcová</t>
  </si>
  <si>
    <t>Kovács</t>
  </si>
  <si>
    <t>Tóbiás</t>
  </si>
  <si>
    <t>P21</t>
  </si>
  <si>
    <t>Mihalíková Lenka</t>
  </si>
  <si>
    <t>Krupáš</t>
  </si>
  <si>
    <t>Milos</t>
  </si>
  <si>
    <t>Krupášová Štefánia</t>
  </si>
  <si>
    <t>Marcinková</t>
  </si>
  <si>
    <t>Bianka</t>
  </si>
  <si>
    <t>Gabriela Szajkóová</t>
  </si>
  <si>
    <t>Hakimi TKD</t>
  </si>
  <si>
    <t>Prepočet športovcov na kluby:</t>
  </si>
  <si>
    <t xml:space="preserve">Hladiny úrovne podpory </t>
  </si>
  <si>
    <t xml:space="preserve">Hlavinka </t>
  </si>
  <si>
    <t>Oliver</t>
  </si>
  <si>
    <t>P72 - do 16.4.2026</t>
  </si>
  <si>
    <t>Róbert Hlavinka</t>
  </si>
  <si>
    <t>ŠKP BA RYONG</t>
  </si>
  <si>
    <t>Domáce aktivity</t>
  </si>
  <si>
    <t>Dugasová</t>
  </si>
  <si>
    <t xml:space="preserve">Martina </t>
  </si>
  <si>
    <t>tréner- Gabriel Briškár</t>
  </si>
  <si>
    <t>suma</t>
  </si>
  <si>
    <t>Kuchtová</t>
  </si>
  <si>
    <t>Donimika</t>
  </si>
  <si>
    <t>P34 - 2/2026</t>
  </si>
  <si>
    <t>Mirka Kuchtová</t>
  </si>
  <si>
    <t xml:space="preserve">Moravanský </t>
  </si>
  <si>
    <t>Markus</t>
  </si>
  <si>
    <t>Hudák</t>
  </si>
  <si>
    <t>Adam</t>
  </si>
  <si>
    <t>tréner-Pavel Ižarik</t>
  </si>
  <si>
    <t xml:space="preserve">Feher </t>
  </si>
  <si>
    <t>Eduard</t>
  </si>
  <si>
    <t>Mravec</t>
  </si>
  <si>
    <t>Tomáš</t>
  </si>
  <si>
    <t>Tomáš Mravec</t>
  </si>
  <si>
    <t>??</t>
  </si>
  <si>
    <t>TKD Hnúšťa</t>
  </si>
  <si>
    <t>ŠKP BA Rynog</t>
  </si>
  <si>
    <t>Szilágiy</t>
  </si>
  <si>
    <t>Daniel</t>
  </si>
  <si>
    <t>Orosi</t>
  </si>
  <si>
    <t>Ján</t>
  </si>
  <si>
    <t>Kundrát</t>
  </si>
  <si>
    <t>Lukáš Marek</t>
  </si>
  <si>
    <t>Focková</t>
  </si>
  <si>
    <t>Alexandra</t>
  </si>
  <si>
    <t>Halas</t>
  </si>
  <si>
    <t>Matúš</t>
  </si>
  <si>
    <t>Hotrváth</t>
  </si>
  <si>
    <t>Vladimír</t>
  </si>
  <si>
    <t>Ocelik</t>
  </si>
  <si>
    <t>Filip</t>
  </si>
  <si>
    <t>Ides</t>
  </si>
  <si>
    <t>Patrik</t>
  </si>
  <si>
    <t>Mlynarčík</t>
  </si>
  <si>
    <t>Nguyen</t>
  </si>
  <si>
    <t>Norbert</t>
  </si>
  <si>
    <t>Tapajna</t>
  </si>
  <si>
    <t>Lukas</t>
  </si>
  <si>
    <t>Hradský</t>
  </si>
  <si>
    <t>Leonard</t>
  </si>
  <si>
    <t xml:space="preserve">Pagáč </t>
  </si>
  <si>
    <t>Jeck</t>
  </si>
  <si>
    <t>Tobias</t>
  </si>
  <si>
    <t>Oláh</t>
  </si>
  <si>
    <t>Attila</t>
  </si>
  <si>
    <t>Gábor</t>
  </si>
  <si>
    <t>Maxim</t>
  </si>
  <si>
    <t>Sabo Kolláriková</t>
  </si>
  <si>
    <t>Katarína</t>
  </si>
  <si>
    <t>Kiš Lucia</t>
  </si>
  <si>
    <t>Fedorko</t>
  </si>
  <si>
    <t>Miroslav</t>
  </si>
  <si>
    <t>Dzurikanin</t>
  </si>
  <si>
    <t>Kamil</t>
  </si>
  <si>
    <t>Mišák</t>
  </si>
  <si>
    <t xml:space="preserve">Proščáková </t>
  </si>
  <si>
    <t>Ema</t>
  </si>
  <si>
    <t xml:space="preserve">Bariš </t>
  </si>
  <si>
    <t>Erik</t>
  </si>
  <si>
    <t>MSR</t>
  </si>
  <si>
    <t>Zmluva 1</t>
  </si>
  <si>
    <t>dodatok</t>
  </si>
  <si>
    <t>Reprezentácia 25%</t>
  </si>
  <si>
    <t>TŠ 20%</t>
  </si>
  <si>
    <t>Reprezentácia:</t>
  </si>
  <si>
    <t>MS poomsae</t>
  </si>
  <si>
    <t>Berešová</t>
  </si>
  <si>
    <t>Hlavinka</t>
  </si>
  <si>
    <t>spolu</t>
  </si>
  <si>
    <t>Turkiye Open Para Poomsae 2026 </t>
  </si>
  <si>
    <t>Antalya, Turkiye </t>
  </si>
  <si>
    <t>London Open Poomsae 2026 </t>
  </si>
  <si>
    <t xml:space="preserve">Presidents Cup Europe Poomsae 2026 </t>
  </si>
  <si>
    <t>London, Great Britain </t>
  </si>
  <si>
    <t>Tréner MS</t>
  </si>
  <si>
    <t>Tréner:</t>
  </si>
  <si>
    <t>činnosť klubov cca 40%</t>
  </si>
  <si>
    <t>letenka</t>
  </si>
  <si>
    <t>ubytovanie</t>
  </si>
  <si>
    <t>diety</t>
  </si>
  <si>
    <t>činnost klubov cca 40%</t>
  </si>
  <si>
    <t>rozpisané v záložke</t>
  </si>
  <si>
    <t>Rozpočet v roku 2025</t>
  </si>
  <si>
    <t>predpoklad min.</t>
  </si>
  <si>
    <t>cca 40%</t>
  </si>
  <si>
    <t>TŠ - klasifikovaní športovci</t>
  </si>
  <si>
    <t>mzda</t>
  </si>
  <si>
    <t>kontrola</t>
  </si>
  <si>
    <t>spolu cca</t>
  </si>
  <si>
    <t>G turnaje - štartovné napriamo cez SATKD</t>
  </si>
  <si>
    <t>Návrh rozpočtu para 2026</t>
  </si>
  <si>
    <t>Z pridelenej sumy si kluby môžu refakturovať štartovné na domácich ligách, MSR a seminároch, sústredenia a všetky ostané výdavky podľa zmluvy</t>
  </si>
  <si>
    <t xml:space="preserve">MS poomsae / september 2026 </t>
  </si>
  <si>
    <t>Farkaš - podmienka repre</t>
  </si>
  <si>
    <t>Čerpanie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</si>
</sst>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2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Alignment="1">
      <alignment horizontal="center" wrapText="1"/>
    </xf>
    <xf numFmtId="0" fontId="0" fillId="3" borderId="1" xfId="0" applyFill="1" applyBorder="1"/>
    <xf numFmtId="0" fontId="3" fillId="3" borderId="1" xfId="0" applyFont="1" applyFill="1" applyBorder="1"/>
    <xf numFmtId="44" fontId="3" fillId="3" borderId="1" xfId="1" applyFont="1" applyFill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3" fillId="4" borderId="1" xfId="0" applyFont="1" applyFill="1" applyBorder="1"/>
    <xf numFmtId="0" fontId="2" fillId="0" borderId="0" xfId="0" applyFont="1"/>
    <xf numFmtId="0" fontId="3" fillId="4" borderId="4" xfId="0" applyFont="1" applyFill="1" applyBorder="1"/>
    <xf numFmtId="0" fontId="3" fillId="3" borderId="4" xfId="0" applyFont="1" applyFill="1" applyBorder="1"/>
    <xf numFmtId="0" fontId="4" fillId="0" borderId="0" xfId="0" applyFont="1"/>
    <xf numFmtId="0" fontId="3" fillId="3" borderId="1" xfId="0" quotePrefix="1" applyFont="1" applyFill="1" applyBorder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44" fontId="5" fillId="5" borderId="1" xfId="1" applyFont="1" applyFill="1" applyBorder="1"/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" fontId="3" fillId="3" borderId="1" xfId="1" applyNumberFormat="1" applyFont="1" applyFill="1" applyBorder="1"/>
    <xf numFmtId="1" fontId="6" fillId="0" borderId="1" xfId="0" applyNumberFormat="1" applyFont="1" applyBorder="1"/>
    <xf numFmtId="1" fontId="0" fillId="3" borderId="1" xfId="0" applyNumberFormat="1" applyFill="1" applyBorder="1"/>
    <xf numFmtId="44" fontId="0" fillId="3" borderId="1" xfId="1" applyFont="1" applyFill="1" applyBorder="1"/>
    <xf numFmtId="0" fontId="6" fillId="3" borderId="1" xfId="0" applyFont="1" applyFill="1" applyBorder="1"/>
    <xf numFmtId="0" fontId="3" fillId="6" borderId="1" xfId="0" applyFont="1" applyFill="1" applyBorder="1"/>
    <xf numFmtId="0" fontId="3" fillId="0" borderId="1" xfId="0" applyFont="1" applyBorder="1"/>
    <xf numFmtId="0" fontId="6" fillId="0" borderId="1" xfId="0" applyFont="1" applyBorder="1"/>
    <xf numFmtId="44" fontId="0" fillId="0" borderId="1" xfId="0" applyNumberFormat="1" applyBorder="1"/>
    <xf numFmtId="0" fontId="3" fillId="7" borderId="1" xfId="0" applyFont="1" applyFill="1" applyBorder="1"/>
    <xf numFmtId="1" fontId="0" fillId="0" borderId="0" xfId="0" applyNumberFormat="1"/>
    <xf numFmtId="44" fontId="0" fillId="5" borderId="1" xfId="0" applyNumberFormat="1" applyFill="1" applyBorder="1"/>
    <xf numFmtId="16" fontId="0" fillId="0" borderId="0" xfId="0" applyNumberFormat="1"/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/>
    <xf numFmtId="44" fontId="3" fillId="0" borderId="1" xfId="1" applyFont="1" applyFill="1" applyBorder="1"/>
    <xf numFmtId="44" fontId="6" fillId="3" borderId="1" xfId="1" applyFont="1" applyFill="1" applyBorder="1"/>
    <xf numFmtId="0" fontId="0" fillId="3" borderId="0" xfId="0" applyFill="1"/>
    <xf numFmtId="0" fontId="8" fillId="0" borderId="0" xfId="0" applyFont="1" applyAlignment="1">
      <alignment vertical="center" wrapText="1"/>
    </xf>
    <xf numFmtId="0" fontId="3" fillId="3" borderId="0" xfId="0" applyFont="1" applyFill="1"/>
    <xf numFmtId="44" fontId="3" fillId="3" borderId="0" xfId="1" applyFont="1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44" fontId="0" fillId="0" borderId="0" xfId="0" applyNumberFormat="1"/>
    <xf numFmtId="0" fontId="9" fillId="0" borderId="0" xfId="0" applyFont="1"/>
    <xf numFmtId="0" fontId="9" fillId="0" borderId="1" xfId="0" applyFont="1" applyBorder="1"/>
    <xf numFmtId="44" fontId="9" fillId="0" borderId="1" xfId="0" applyNumberFormat="1" applyFont="1" applyBorder="1"/>
    <xf numFmtId="44" fontId="9" fillId="0" borderId="1" xfId="1" applyFont="1" applyBorder="1"/>
    <xf numFmtId="0" fontId="10" fillId="0" borderId="1" xfId="0" applyFont="1" applyBorder="1"/>
    <xf numFmtId="44" fontId="10" fillId="0" borderId="1" xfId="0" applyNumberFormat="1" applyFont="1" applyBorder="1"/>
    <xf numFmtId="14" fontId="11" fillId="0" borderId="0" xfId="0" applyNumberFormat="1" applyFont="1"/>
    <xf numFmtId="0" fontId="11" fillId="0" borderId="0" xfId="0" applyFont="1"/>
    <xf numFmtId="14" fontId="9" fillId="0" borderId="0" xfId="0" applyNumberFormat="1" applyFont="1"/>
    <xf numFmtId="44" fontId="9" fillId="0" borderId="0" xfId="0" applyNumberFormat="1" applyFont="1"/>
    <xf numFmtId="0" fontId="9" fillId="2" borderId="1" xfId="0" applyFont="1" applyFill="1" applyBorder="1"/>
    <xf numFmtId="0" fontId="10" fillId="2" borderId="1" xfId="0" applyFont="1" applyFill="1" applyBorder="1"/>
    <xf numFmtId="44" fontId="9" fillId="0" borderId="0" xfId="1" applyFont="1" applyBorder="1" applyAlignment="1"/>
    <xf numFmtId="0" fontId="5" fillId="0" borderId="0" xfId="0" applyFont="1"/>
    <xf numFmtId="37" fontId="0" fillId="0" borderId="0" xfId="0" applyNumberFormat="1"/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44" fontId="9" fillId="2" borderId="2" xfId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1EBF-F1E7-D74A-B1FB-4B22FFFAB7FC}">
  <dimension ref="B4:I29"/>
  <sheetViews>
    <sheetView workbookViewId="0">
      <selection activeCell="H13" sqref="H13"/>
    </sheetView>
  </sheetViews>
  <sheetFormatPr baseColWidth="10" defaultRowHeight="16" x14ac:dyDescent="0.2"/>
  <cols>
    <col min="1" max="1" width="10.83203125" style="49"/>
    <col min="2" max="2" width="22.33203125" style="49" bestFit="1" customWidth="1"/>
    <col min="3" max="3" width="12.1640625" style="49" bestFit="1" customWidth="1"/>
    <col min="4" max="4" width="4.33203125" style="49" customWidth="1"/>
    <col min="5" max="5" width="19.83203125" style="49" customWidth="1"/>
    <col min="6" max="6" width="33" style="49" bestFit="1" customWidth="1"/>
    <col min="7" max="7" width="19.33203125" style="49" bestFit="1" customWidth="1"/>
    <col min="8" max="9" width="11.1640625" style="49" bestFit="1" customWidth="1"/>
    <col min="10" max="16384" width="10.83203125" style="49"/>
  </cols>
  <sheetData>
    <row r="4" spans="2:9" x14ac:dyDescent="0.2">
      <c r="B4" s="67" t="s">
        <v>140</v>
      </c>
      <c r="C4" s="68"/>
      <c r="E4" s="64" t="s">
        <v>148</v>
      </c>
      <c r="F4" s="64"/>
    </row>
    <row r="5" spans="2:9" x14ac:dyDescent="0.2">
      <c r="B5" s="50" t="s">
        <v>118</v>
      </c>
      <c r="C5" s="52">
        <v>9345</v>
      </c>
      <c r="E5" s="59" t="s">
        <v>120</v>
      </c>
      <c r="F5" s="51">
        <f>C7*25%</f>
        <v>2585</v>
      </c>
      <c r="I5" s="58"/>
    </row>
    <row r="6" spans="2:9" x14ac:dyDescent="0.2">
      <c r="B6" s="50" t="s">
        <v>119</v>
      </c>
      <c r="C6" s="52">
        <f>10340-C5</f>
        <v>995</v>
      </c>
      <c r="E6" s="59" t="s">
        <v>132</v>
      </c>
      <c r="F6" s="51">
        <f>C26</f>
        <v>1607</v>
      </c>
      <c r="G6" s="58"/>
      <c r="I6" s="58"/>
    </row>
    <row r="7" spans="2:9" x14ac:dyDescent="0.2">
      <c r="B7" s="53" t="s">
        <v>141</v>
      </c>
      <c r="C7" s="52">
        <f>SUM(C5:C6)</f>
        <v>10340</v>
      </c>
      <c r="E7" s="59" t="s">
        <v>121</v>
      </c>
      <c r="F7" s="51">
        <f>C7*20%</f>
        <v>2068</v>
      </c>
      <c r="G7" s="58"/>
      <c r="H7" s="58"/>
    </row>
    <row r="8" spans="2:9" x14ac:dyDescent="0.2">
      <c r="E8" s="59" t="s">
        <v>134</v>
      </c>
      <c r="F8" s="51">
        <f>'navrh činnosť kluby'!BA17</f>
        <v>4080</v>
      </c>
      <c r="G8" s="58"/>
    </row>
    <row r="9" spans="2:9" x14ac:dyDescent="0.2">
      <c r="E9" s="60" t="s">
        <v>126</v>
      </c>
      <c r="F9" s="54">
        <f>SUM(F5:F8)</f>
        <v>10340</v>
      </c>
    </row>
    <row r="11" spans="2:9" x14ac:dyDescent="0.2">
      <c r="B11" s="64" t="s">
        <v>122</v>
      </c>
      <c r="C11" s="64"/>
      <c r="E11" s="67" t="s">
        <v>143</v>
      </c>
      <c r="F11" s="68"/>
    </row>
    <row r="12" spans="2:9" x14ac:dyDescent="0.2">
      <c r="B12" s="65" t="s">
        <v>150</v>
      </c>
      <c r="C12" s="65"/>
      <c r="E12" s="69" t="s">
        <v>147</v>
      </c>
      <c r="F12" s="70"/>
    </row>
    <row r="13" spans="2:9" x14ac:dyDescent="0.2">
      <c r="B13" s="50" t="s">
        <v>124</v>
      </c>
      <c r="C13" s="51">
        <f>F5/5</f>
        <v>517</v>
      </c>
      <c r="E13" s="50" t="s">
        <v>124</v>
      </c>
      <c r="F13" s="51">
        <f>F7/7</f>
        <v>295.42857142857144</v>
      </c>
    </row>
    <row r="14" spans="2:9" x14ac:dyDescent="0.2">
      <c r="B14" s="50" t="s">
        <v>32</v>
      </c>
      <c r="C14" s="51">
        <f>C13</f>
        <v>517</v>
      </c>
      <c r="E14" s="50" t="s">
        <v>32</v>
      </c>
      <c r="F14" s="51">
        <f>F13</f>
        <v>295.42857142857144</v>
      </c>
    </row>
    <row r="15" spans="2:9" x14ac:dyDescent="0.2">
      <c r="B15" s="50" t="s">
        <v>35</v>
      </c>
      <c r="C15" s="51">
        <f>C13</f>
        <v>517</v>
      </c>
      <c r="E15" s="50" t="s">
        <v>35</v>
      </c>
      <c r="F15" s="51">
        <f t="shared" ref="F15:F19" si="0">F14</f>
        <v>295.42857142857144</v>
      </c>
    </row>
    <row r="16" spans="2:9" x14ac:dyDescent="0.2">
      <c r="B16" s="50" t="s">
        <v>58</v>
      </c>
      <c r="C16" s="51">
        <f>C14</f>
        <v>517</v>
      </c>
      <c r="E16" s="50" t="s">
        <v>58</v>
      </c>
      <c r="F16" s="51">
        <f t="shared" si="0"/>
        <v>295.42857142857144</v>
      </c>
    </row>
    <row r="17" spans="2:7" x14ac:dyDescent="0.2">
      <c r="B17" s="50" t="s">
        <v>151</v>
      </c>
      <c r="C17" s="51">
        <f>C15</f>
        <v>517</v>
      </c>
      <c r="E17" s="50" t="s">
        <v>28</v>
      </c>
      <c r="F17" s="51">
        <f t="shared" si="0"/>
        <v>295.42857142857144</v>
      </c>
    </row>
    <row r="18" spans="2:7" x14ac:dyDescent="0.2">
      <c r="B18" s="53" t="s">
        <v>126</v>
      </c>
      <c r="C18" s="54">
        <f>SUM(C13:C17)</f>
        <v>2585</v>
      </c>
      <c r="E18" s="50" t="s">
        <v>125</v>
      </c>
      <c r="F18" s="51">
        <f t="shared" si="0"/>
        <v>295.42857142857144</v>
      </c>
    </row>
    <row r="19" spans="2:7" x14ac:dyDescent="0.2">
      <c r="E19" s="50" t="s">
        <v>69</v>
      </c>
      <c r="F19" s="51">
        <f t="shared" si="0"/>
        <v>295.42857142857144</v>
      </c>
    </row>
    <row r="20" spans="2:7" x14ac:dyDescent="0.2">
      <c r="B20" s="64" t="s">
        <v>133</v>
      </c>
      <c r="C20" s="64"/>
      <c r="E20" s="53" t="s">
        <v>126</v>
      </c>
      <c r="F20" s="54">
        <f>SUM(F13:F19)</f>
        <v>2068.0000000000005</v>
      </c>
    </row>
    <row r="21" spans="2:7" x14ac:dyDescent="0.2">
      <c r="B21" s="65" t="s">
        <v>123</v>
      </c>
      <c r="C21" s="65"/>
    </row>
    <row r="22" spans="2:7" x14ac:dyDescent="0.2">
      <c r="B22" s="50" t="s">
        <v>135</v>
      </c>
      <c r="C22" s="52">
        <v>600</v>
      </c>
      <c r="E22" s="55">
        <v>46106</v>
      </c>
      <c r="F22" s="56" t="s">
        <v>127</v>
      </c>
      <c r="G22" s="56" t="s">
        <v>128</v>
      </c>
    </row>
    <row r="23" spans="2:7" x14ac:dyDescent="0.2">
      <c r="B23" s="50" t="s">
        <v>136</v>
      </c>
      <c r="C23" s="52">
        <v>497</v>
      </c>
      <c r="E23" s="57">
        <v>46144</v>
      </c>
      <c r="F23" s="56" t="s">
        <v>129</v>
      </c>
      <c r="G23" s="56" t="s">
        <v>131</v>
      </c>
    </row>
    <row r="24" spans="2:7" x14ac:dyDescent="0.2">
      <c r="B24" s="50" t="s">
        <v>137</v>
      </c>
      <c r="C24" s="52">
        <v>190</v>
      </c>
      <c r="E24" s="57">
        <v>46145</v>
      </c>
      <c r="F24" s="49" t="s">
        <v>130</v>
      </c>
      <c r="G24" s="56" t="s">
        <v>131</v>
      </c>
    </row>
    <row r="25" spans="2:7" x14ac:dyDescent="0.2">
      <c r="B25" s="50" t="s">
        <v>144</v>
      </c>
      <c r="C25" s="52">
        <f>80*4</f>
        <v>320</v>
      </c>
    </row>
    <row r="26" spans="2:7" x14ac:dyDescent="0.2">
      <c r="B26" s="53" t="s">
        <v>146</v>
      </c>
      <c r="C26" s="52">
        <f>SUM(C22:C25)</f>
        <v>1607</v>
      </c>
      <c r="E26" s="64" t="s">
        <v>138</v>
      </c>
      <c r="F26" s="64"/>
    </row>
    <row r="27" spans="2:7" x14ac:dyDescent="0.2">
      <c r="E27" s="66" t="s">
        <v>139</v>
      </c>
      <c r="F27" s="66"/>
    </row>
    <row r="29" spans="2:7" x14ac:dyDescent="0.2">
      <c r="F29" s="61"/>
    </row>
  </sheetData>
  <mergeCells count="10">
    <mergeCell ref="E4:F4"/>
    <mergeCell ref="B20:C20"/>
    <mergeCell ref="B21:C21"/>
    <mergeCell ref="E26:F26"/>
    <mergeCell ref="E27:F27"/>
    <mergeCell ref="B4:C4"/>
    <mergeCell ref="B12:C12"/>
    <mergeCell ref="B11:C11"/>
    <mergeCell ref="E12:F12"/>
    <mergeCell ref="E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A269-12C4-A443-BD18-A993C2B4E8A2}">
  <sheetPr>
    <tabColor rgb="FFFF0000"/>
  </sheetPr>
  <dimension ref="A1:BC38"/>
  <sheetViews>
    <sheetView tabSelected="1" workbookViewId="0">
      <pane xSplit="3" topLeftCell="AN1" activePane="topRight" state="frozen"/>
      <selection pane="topRight" activeCell="BC28" sqref="BC28"/>
    </sheetView>
  </sheetViews>
  <sheetFormatPr baseColWidth="10" defaultRowHeight="16" x14ac:dyDescent="0.2"/>
  <cols>
    <col min="2" max="2" width="15.6640625" bestFit="1" customWidth="1"/>
    <col min="4" max="4" width="15.83203125" bestFit="1" customWidth="1"/>
    <col min="6" max="6" width="30.83203125" bestFit="1" customWidth="1"/>
    <col min="7" max="7" width="16.33203125" customWidth="1"/>
    <col min="8" max="9" width="15.5" bestFit="1" customWidth="1"/>
    <col min="24" max="24" width="15.5" bestFit="1" customWidth="1"/>
    <col min="25" max="25" width="3.1640625" bestFit="1" customWidth="1"/>
    <col min="26" max="26" width="4.6640625" customWidth="1"/>
    <col min="27" max="27" width="3.5" customWidth="1"/>
    <col min="28" max="28" width="3.1640625" bestFit="1" customWidth="1"/>
    <col min="29" max="34" width="2.1640625" bestFit="1" customWidth="1"/>
    <col min="35" max="35" width="3.1640625" bestFit="1" customWidth="1"/>
    <col min="36" max="36" width="2.1640625" bestFit="1" customWidth="1"/>
    <col min="37" max="37" width="3.1640625" bestFit="1" customWidth="1"/>
    <col min="38" max="39" width="5.33203125" customWidth="1"/>
    <col min="40" max="40" width="15.5" bestFit="1" customWidth="1"/>
    <col min="41" max="41" width="9.5" bestFit="1" customWidth="1"/>
    <col min="42" max="42" width="9" customWidth="1"/>
    <col min="43" max="49" width="9.5" bestFit="1" customWidth="1"/>
    <col min="50" max="52" width="8.5" bestFit="1" customWidth="1"/>
    <col min="53" max="53" width="12.1640625" customWidth="1"/>
  </cols>
  <sheetData>
    <row r="1" spans="1:55" ht="18" thickBot="1" x14ac:dyDescent="0.25">
      <c r="A1" s="1" t="s">
        <v>0</v>
      </c>
      <c r="B1" s="71" t="s">
        <v>1</v>
      </c>
      <c r="C1" s="71"/>
      <c r="D1" s="2" t="s">
        <v>2</v>
      </c>
      <c r="E1" s="2" t="s">
        <v>3</v>
      </c>
      <c r="F1" s="2" t="s">
        <v>4</v>
      </c>
      <c r="G1" s="2" t="s">
        <v>3</v>
      </c>
      <c r="H1" s="1" t="s">
        <v>5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4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4" t="s">
        <v>117</v>
      </c>
    </row>
    <row r="2" spans="1:55" ht="17" thickBot="1" x14ac:dyDescent="0.25">
      <c r="A2" s="5">
        <v>1</v>
      </c>
      <c r="B2" s="6" t="s">
        <v>18</v>
      </c>
      <c r="C2" s="6" t="s">
        <v>19</v>
      </c>
      <c r="D2" s="6"/>
      <c r="E2" s="6" t="s">
        <v>20</v>
      </c>
      <c r="F2" s="6" t="s">
        <v>21</v>
      </c>
      <c r="G2" s="6" t="s">
        <v>20</v>
      </c>
      <c r="H2" s="7" t="s">
        <v>22</v>
      </c>
      <c r="I2" s="8">
        <v>1</v>
      </c>
      <c r="J2" s="8">
        <v>1</v>
      </c>
      <c r="K2" s="8">
        <v>1</v>
      </c>
      <c r="L2" s="8">
        <v>1</v>
      </c>
      <c r="M2" s="8">
        <v>1</v>
      </c>
      <c r="N2" s="9">
        <v>1</v>
      </c>
      <c r="O2" s="8">
        <v>1</v>
      </c>
      <c r="P2" s="8">
        <v>0</v>
      </c>
      <c r="Q2" s="8">
        <v>0</v>
      </c>
      <c r="R2" s="8">
        <v>1</v>
      </c>
      <c r="S2" s="8">
        <v>1</v>
      </c>
      <c r="T2" s="9">
        <v>1</v>
      </c>
      <c r="U2" s="8">
        <v>1</v>
      </c>
      <c r="V2" s="43">
        <f>SUM(I2:U2)</f>
        <v>11</v>
      </c>
    </row>
    <row r="3" spans="1:55" x14ac:dyDescent="0.2">
      <c r="A3" s="5">
        <v>2</v>
      </c>
      <c r="B3" s="11" t="s">
        <v>23</v>
      </c>
      <c r="C3" s="6" t="s">
        <v>24</v>
      </c>
      <c r="D3" s="6" t="s">
        <v>25</v>
      </c>
      <c r="E3" s="6" t="s">
        <v>20</v>
      </c>
      <c r="F3" s="6" t="s">
        <v>26</v>
      </c>
      <c r="G3" s="6" t="s">
        <v>20</v>
      </c>
      <c r="H3" s="7" t="s">
        <v>27</v>
      </c>
      <c r="I3" s="8">
        <v>1</v>
      </c>
      <c r="J3" s="8">
        <v>0</v>
      </c>
      <c r="K3" s="8">
        <v>1</v>
      </c>
      <c r="L3" s="8">
        <v>1</v>
      </c>
      <c r="M3" s="8">
        <v>1</v>
      </c>
      <c r="N3" s="9">
        <v>1</v>
      </c>
      <c r="O3" s="8">
        <v>1</v>
      </c>
      <c r="P3" s="8">
        <v>1</v>
      </c>
      <c r="Q3" s="8">
        <v>1</v>
      </c>
      <c r="R3" s="8">
        <v>0</v>
      </c>
      <c r="S3" s="8">
        <v>0</v>
      </c>
      <c r="T3" s="9">
        <v>1</v>
      </c>
      <c r="U3" s="9">
        <v>1</v>
      </c>
      <c r="V3" s="45">
        <f>SUM(I3:U3)</f>
        <v>10</v>
      </c>
      <c r="X3" s="12"/>
      <c r="Y3" s="12"/>
    </row>
    <row r="4" spans="1:55" x14ac:dyDescent="0.2">
      <c r="A4" s="5">
        <v>3</v>
      </c>
      <c r="B4" s="13" t="s">
        <v>28</v>
      </c>
      <c r="C4" s="14" t="s">
        <v>29</v>
      </c>
      <c r="D4" s="6" t="s">
        <v>25</v>
      </c>
      <c r="E4" s="6" t="s">
        <v>20</v>
      </c>
      <c r="F4" s="6" t="s">
        <v>30</v>
      </c>
      <c r="G4" s="6" t="s">
        <v>20</v>
      </c>
      <c r="H4" s="7" t="s">
        <v>31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9">
        <v>0</v>
      </c>
      <c r="O4" s="8">
        <v>1</v>
      </c>
      <c r="P4" s="8">
        <v>0</v>
      </c>
      <c r="Q4" s="8">
        <v>1</v>
      </c>
      <c r="R4" s="8">
        <v>1</v>
      </c>
      <c r="S4" s="8">
        <v>0</v>
      </c>
      <c r="T4" s="9">
        <v>1</v>
      </c>
      <c r="U4" s="9">
        <v>1</v>
      </c>
      <c r="V4" s="46">
        <f t="shared" ref="V4:V37" si="0">SUM(I4:U4)</f>
        <v>10</v>
      </c>
      <c r="X4" s="12"/>
      <c r="Y4" s="12"/>
    </row>
    <row r="5" spans="1:55" ht="17" customHeight="1" thickBot="1" x14ac:dyDescent="0.25">
      <c r="A5" s="5">
        <v>4</v>
      </c>
      <c r="B5" s="11" t="s">
        <v>32</v>
      </c>
      <c r="C5" s="6" t="s">
        <v>33</v>
      </c>
      <c r="D5" s="6" t="s">
        <v>25</v>
      </c>
      <c r="E5" s="6" t="s">
        <v>20</v>
      </c>
      <c r="F5" s="6" t="s">
        <v>34</v>
      </c>
      <c r="G5" s="6" t="s">
        <v>20</v>
      </c>
      <c r="H5" s="7" t="s">
        <v>27</v>
      </c>
      <c r="I5" s="8">
        <v>0</v>
      </c>
      <c r="J5" s="8">
        <v>0</v>
      </c>
      <c r="K5" s="8">
        <v>1</v>
      </c>
      <c r="L5" s="8">
        <v>1</v>
      </c>
      <c r="M5" s="8">
        <v>1</v>
      </c>
      <c r="N5" s="9">
        <v>1</v>
      </c>
      <c r="O5" s="8">
        <v>1</v>
      </c>
      <c r="P5" s="8">
        <v>0</v>
      </c>
      <c r="Q5" s="8">
        <v>1</v>
      </c>
      <c r="R5" s="8">
        <v>1</v>
      </c>
      <c r="S5" s="8">
        <v>1</v>
      </c>
      <c r="T5" s="9">
        <v>1</v>
      </c>
      <c r="U5" s="9">
        <v>1</v>
      </c>
      <c r="V5" s="47">
        <f t="shared" si="0"/>
        <v>10</v>
      </c>
      <c r="X5" s="12"/>
      <c r="Y5" s="12"/>
    </row>
    <row r="6" spans="1:55" x14ac:dyDescent="0.2">
      <c r="A6" s="5">
        <v>5</v>
      </c>
      <c r="B6" s="11" t="s">
        <v>35</v>
      </c>
      <c r="C6" s="6" t="s">
        <v>36</v>
      </c>
      <c r="D6" s="6" t="s">
        <v>37</v>
      </c>
      <c r="E6" s="6" t="s">
        <v>20</v>
      </c>
      <c r="F6" s="6" t="s">
        <v>38</v>
      </c>
      <c r="G6" s="6" t="s">
        <v>20</v>
      </c>
      <c r="H6" s="7" t="s">
        <v>27</v>
      </c>
      <c r="I6" s="8">
        <v>0</v>
      </c>
      <c r="J6" s="8">
        <v>0</v>
      </c>
      <c r="K6" s="8">
        <v>1</v>
      </c>
      <c r="L6" s="8">
        <v>1</v>
      </c>
      <c r="M6" s="8">
        <v>1</v>
      </c>
      <c r="N6" s="9">
        <v>1</v>
      </c>
      <c r="O6" s="8">
        <v>1</v>
      </c>
      <c r="P6" s="8">
        <v>0</v>
      </c>
      <c r="Q6" s="8">
        <v>1</v>
      </c>
      <c r="R6" s="8">
        <v>1</v>
      </c>
      <c r="S6" s="8">
        <v>1</v>
      </c>
      <c r="T6" s="9">
        <v>1</v>
      </c>
      <c r="U6" s="9">
        <v>0</v>
      </c>
      <c r="V6" s="45">
        <f t="shared" si="0"/>
        <v>9</v>
      </c>
      <c r="X6" s="12"/>
      <c r="Y6" s="12"/>
    </row>
    <row r="7" spans="1:55" x14ac:dyDescent="0.2">
      <c r="A7" s="5">
        <v>6</v>
      </c>
      <c r="B7" s="6" t="s">
        <v>39</v>
      </c>
      <c r="C7" s="6" t="s">
        <v>40</v>
      </c>
      <c r="D7" s="6"/>
      <c r="E7" s="6" t="s">
        <v>20</v>
      </c>
      <c r="F7" s="6" t="s">
        <v>41</v>
      </c>
      <c r="G7" s="6" t="s">
        <v>20</v>
      </c>
      <c r="H7" s="7" t="s">
        <v>27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9">
        <v>1</v>
      </c>
      <c r="O7" s="8">
        <v>1</v>
      </c>
      <c r="P7" s="8">
        <v>0</v>
      </c>
      <c r="Q7" s="8">
        <v>1</v>
      </c>
      <c r="R7" s="8">
        <v>0</v>
      </c>
      <c r="S7" s="8">
        <v>0</v>
      </c>
      <c r="T7" s="9">
        <v>1</v>
      </c>
      <c r="U7" s="9">
        <v>1</v>
      </c>
      <c r="V7" s="46">
        <f t="shared" si="0"/>
        <v>9</v>
      </c>
      <c r="X7" s="15"/>
      <c r="Y7" s="15"/>
      <c r="BA7" s="48"/>
    </row>
    <row r="8" spans="1:55" ht="17" thickBot="1" x14ac:dyDescent="0.25">
      <c r="A8" s="5">
        <v>7</v>
      </c>
      <c r="B8" s="16" t="s">
        <v>42</v>
      </c>
      <c r="C8" s="6" t="s">
        <v>43</v>
      </c>
      <c r="D8" s="6"/>
      <c r="E8" s="6" t="s">
        <v>20</v>
      </c>
      <c r="F8" s="6" t="s">
        <v>44</v>
      </c>
      <c r="G8" s="6" t="s">
        <v>20</v>
      </c>
      <c r="H8" s="7" t="s">
        <v>45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9">
        <v>1</v>
      </c>
      <c r="O8" s="8">
        <v>0</v>
      </c>
      <c r="P8" s="8">
        <v>0</v>
      </c>
      <c r="Q8" s="8">
        <v>1</v>
      </c>
      <c r="R8" s="8">
        <v>0</v>
      </c>
      <c r="S8" s="8">
        <v>0</v>
      </c>
      <c r="T8" s="9">
        <v>1</v>
      </c>
      <c r="U8" s="9">
        <v>1</v>
      </c>
      <c r="V8" s="47">
        <f t="shared" si="0"/>
        <v>9</v>
      </c>
      <c r="X8" s="15" t="s">
        <v>46</v>
      </c>
      <c r="Y8" s="15"/>
      <c r="AN8" s="72" t="s">
        <v>47</v>
      </c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4"/>
      <c r="BC8" t="s">
        <v>152</v>
      </c>
    </row>
    <row r="9" spans="1:55" x14ac:dyDescent="0.2">
      <c r="A9" s="5">
        <v>8</v>
      </c>
      <c r="B9" s="11" t="s">
        <v>48</v>
      </c>
      <c r="C9" s="6" t="s">
        <v>49</v>
      </c>
      <c r="D9" s="6" t="s">
        <v>50</v>
      </c>
      <c r="E9" s="6" t="s">
        <v>20</v>
      </c>
      <c r="F9" s="6" t="s">
        <v>51</v>
      </c>
      <c r="G9" s="6" t="s">
        <v>20</v>
      </c>
      <c r="H9" s="7" t="s">
        <v>52</v>
      </c>
      <c r="I9" s="8">
        <v>0</v>
      </c>
      <c r="J9" s="8">
        <v>1</v>
      </c>
      <c r="K9" s="8">
        <v>1</v>
      </c>
      <c r="L9" s="8">
        <v>1</v>
      </c>
      <c r="M9" s="8">
        <v>1</v>
      </c>
      <c r="N9" s="9">
        <v>1</v>
      </c>
      <c r="O9" s="8">
        <v>0</v>
      </c>
      <c r="P9" s="8">
        <v>0</v>
      </c>
      <c r="Q9" s="8">
        <v>1</v>
      </c>
      <c r="R9" s="8">
        <v>1</v>
      </c>
      <c r="S9" s="8">
        <v>0</v>
      </c>
      <c r="T9" s="9">
        <v>0</v>
      </c>
      <c r="U9" s="9">
        <v>1</v>
      </c>
      <c r="V9" s="45">
        <f t="shared" si="0"/>
        <v>8</v>
      </c>
      <c r="X9" s="3" t="s">
        <v>5</v>
      </c>
      <c r="Y9" s="3">
        <v>11</v>
      </c>
      <c r="Z9" s="3">
        <v>10</v>
      </c>
      <c r="AA9" s="3">
        <v>9</v>
      </c>
      <c r="AB9" s="17">
        <v>8</v>
      </c>
      <c r="AC9" s="17">
        <v>7</v>
      </c>
      <c r="AD9" s="17">
        <v>6</v>
      </c>
      <c r="AE9" s="17">
        <v>5</v>
      </c>
      <c r="AF9" s="17">
        <v>4</v>
      </c>
      <c r="AG9" s="17">
        <v>3</v>
      </c>
      <c r="AH9" s="17">
        <v>2</v>
      </c>
      <c r="AI9" s="17">
        <v>1</v>
      </c>
      <c r="AJ9" s="17">
        <v>0</v>
      </c>
      <c r="AK9" s="3"/>
      <c r="AN9" s="3" t="s">
        <v>53</v>
      </c>
      <c r="AO9" s="18">
        <f>AZ9*12</f>
        <v>288</v>
      </c>
      <c r="AP9" s="18">
        <f>AZ9*11</f>
        <v>264</v>
      </c>
      <c r="AQ9" s="18">
        <f>AZ9*10</f>
        <v>240</v>
      </c>
      <c r="AR9" s="18">
        <f>AZ9*9</f>
        <v>216</v>
      </c>
      <c r="AS9" s="18">
        <f>AZ9*8</f>
        <v>192</v>
      </c>
      <c r="AT9" s="18">
        <f>AZ9*7</f>
        <v>168</v>
      </c>
      <c r="AU9" s="18">
        <f>AZ9*6</f>
        <v>144</v>
      </c>
      <c r="AV9" s="18">
        <f>AZ9*5</f>
        <v>120</v>
      </c>
      <c r="AW9" s="18">
        <f>AZ9*4</f>
        <v>96</v>
      </c>
      <c r="AX9" s="18">
        <f>AZ9*3</f>
        <v>72</v>
      </c>
      <c r="AY9" s="18">
        <f>AZ9*2</f>
        <v>48</v>
      </c>
      <c r="AZ9" s="18">
        <v>24</v>
      </c>
      <c r="BA9" s="19" t="s">
        <v>142</v>
      </c>
    </row>
    <row r="10" spans="1:55" ht="18" thickBot="1" x14ac:dyDescent="0.25">
      <c r="A10" s="5">
        <v>9</v>
      </c>
      <c r="B10" s="20" t="s">
        <v>54</v>
      </c>
      <c r="C10" s="21" t="s">
        <v>55</v>
      </c>
      <c r="D10" s="6"/>
      <c r="E10" s="6" t="s">
        <v>20</v>
      </c>
      <c r="F10" s="6" t="s">
        <v>56</v>
      </c>
      <c r="G10" s="6" t="s">
        <v>20</v>
      </c>
      <c r="H10" s="7" t="s">
        <v>22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9">
        <v>1</v>
      </c>
      <c r="O10" s="8">
        <v>0</v>
      </c>
      <c r="P10" s="8">
        <v>1</v>
      </c>
      <c r="Q10" s="8">
        <v>1</v>
      </c>
      <c r="R10" s="8">
        <v>1</v>
      </c>
      <c r="S10" s="8">
        <v>1</v>
      </c>
      <c r="T10" s="9">
        <v>1</v>
      </c>
      <c r="U10" s="9">
        <v>1</v>
      </c>
      <c r="V10" s="47">
        <f t="shared" si="0"/>
        <v>8</v>
      </c>
      <c r="X10" s="7" t="s">
        <v>27</v>
      </c>
      <c r="Y10" s="7"/>
      <c r="Z10" s="8">
        <v>2</v>
      </c>
      <c r="AA10" s="8">
        <v>2</v>
      </c>
      <c r="AB10" s="8"/>
      <c r="AC10" s="8"/>
      <c r="AD10" s="8"/>
      <c r="AE10" s="8">
        <v>1</v>
      </c>
      <c r="AF10" s="8">
        <v>3</v>
      </c>
      <c r="AG10" s="8">
        <v>1</v>
      </c>
      <c r="AH10" s="8">
        <v>3</v>
      </c>
      <c r="AI10" s="8">
        <v>8</v>
      </c>
      <c r="AJ10" s="8">
        <v>3</v>
      </c>
      <c r="AK10" s="23">
        <f t="shared" ref="AK10:AK15" si="1">SUM(Y10:AJ10)</f>
        <v>23</v>
      </c>
      <c r="AN10" s="3"/>
      <c r="AO10" s="3">
        <v>11</v>
      </c>
      <c r="AP10" s="3">
        <v>10</v>
      </c>
      <c r="AQ10" s="3">
        <v>9</v>
      </c>
      <c r="AR10" s="17">
        <v>8</v>
      </c>
      <c r="AS10" s="17">
        <v>7</v>
      </c>
      <c r="AT10" s="17">
        <v>6</v>
      </c>
      <c r="AU10" s="17">
        <v>5</v>
      </c>
      <c r="AV10" s="17">
        <v>4</v>
      </c>
      <c r="AW10" s="17">
        <v>3</v>
      </c>
      <c r="AX10" s="17">
        <v>2</v>
      </c>
      <c r="AY10" s="17">
        <v>1</v>
      </c>
      <c r="AZ10" s="17">
        <v>0</v>
      </c>
      <c r="BA10" s="3" t="s">
        <v>57</v>
      </c>
    </row>
    <row r="11" spans="1:55" x14ac:dyDescent="0.2">
      <c r="A11" s="5">
        <v>10</v>
      </c>
      <c r="B11" s="11" t="s">
        <v>58</v>
      </c>
      <c r="C11" s="6" t="s">
        <v>59</v>
      </c>
      <c r="D11" s="6" t="s">
        <v>60</v>
      </c>
      <c r="E11" s="6" t="s">
        <v>20</v>
      </c>
      <c r="F11" s="6" t="s">
        <v>61</v>
      </c>
      <c r="G11" s="6" t="s">
        <v>20</v>
      </c>
      <c r="H11" s="7" t="s">
        <v>52</v>
      </c>
      <c r="I11" s="8">
        <v>0</v>
      </c>
      <c r="J11" s="8">
        <v>1</v>
      </c>
      <c r="K11" s="8">
        <v>1</v>
      </c>
      <c r="L11" s="8">
        <v>1</v>
      </c>
      <c r="M11" s="8">
        <v>0</v>
      </c>
      <c r="N11" s="9">
        <v>0</v>
      </c>
      <c r="O11" s="8">
        <v>0</v>
      </c>
      <c r="P11" s="8">
        <v>0</v>
      </c>
      <c r="Q11" s="8">
        <v>1</v>
      </c>
      <c r="R11" s="8">
        <v>1</v>
      </c>
      <c r="S11" s="8">
        <v>0</v>
      </c>
      <c r="T11" s="9">
        <v>1</v>
      </c>
      <c r="U11" s="9">
        <v>1</v>
      </c>
      <c r="V11" s="45">
        <f t="shared" si="0"/>
        <v>7</v>
      </c>
      <c r="X11" s="7" t="s">
        <v>45</v>
      </c>
      <c r="Y11" s="7"/>
      <c r="Z11" s="22"/>
      <c r="AA11" s="22">
        <v>1</v>
      </c>
      <c r="AB11" s="22"/>
      <c r="AC11" s="23"/>
      <c r="AD11" s="23"/>
      <c r="AE11" s="23"/>
      <c r="AF11" s="23"/>
      <c r="AG11" s="23"/>
      <c r="AH11" s="23"/>
      <c r="AI11" s="23"/>
      <c r="AJ11" s="23"/>
      <c r="AK11" s="23">
        <f t="shared" si="1"/>
        <v>1</v>
      </c>
      <c r="AN11" s="7" t="s">
        <v>27</v>
      </c>
      <c r="AO11" s="7"/>
      <c r="AP11" s="22">
        <v>2</v>
      </c>
      <c r="AQ11" s="22">
        <v>2</v>
      </c>
      <c r="AR11" s="22"/>
      <c r="AS11" s="24"/>
      <c r="AT11" s="24"/>
      <c r="AU11" s="24">
        <v>1</v>
      </c>
      <c r="AV11" s="24">
        <v>3</v>
      </c>
      <c r="AW11" s="24">
        <v>1</v>
      </c>
      <c r="AX11" s="24">
        <v>3</v>
      </c>
      <c r="AY11" s="24">
        <v>8</v>
      </c>
      <c r="AZ11" s="24">
        <v>3</v>
      </c>
      <c r="BA11" s="25">
        <f>AR11*AR9+AS11*AS9+AT11*AT9+AU11*AU9+AV11*AV9+AW11*AW9+AX11*AX9+AY11*AY9+AZ11*AZ9+AQ11*AQ9+AP11*AP9+AO11*AO9</f>
        <v>2280</v>
      </c>
    </row>
    <row r="12" spans="1:55" ht="17" thickBot="1" x14ac:dyDescent="0.25">
      <c r="A12" s="5">
        <v>11</v>
      </c>
      <c r="B12" s="6" t="s">
        <v>62</v>
      </c>
      <c r="C12" s="26" t="s">
        <v>63</v>
      </c>
      <c r="D12" s="26"/>
      <c r="E12" s="6" t="s">
        <v>20</v>
      </c>
      <c r="F12" s="6" t="s">
        <v>56</v>
      </c>
      <c r="G12" s="27" t="s">
        <v>20</v>
      </c>
      <c r="H12" s="7" t="s">
        <v>22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9">
        <v>0</v>
      </c>
      <c r="O12" s="8">
        <v>0</v>
      </c>
      <c r="P12" s="8">
        <v>1</v>
      </c>
      <c r="Q12" s="8">
        <v>1</v>
      </c>
      <c r="R12" s="8">
        <v>1</v>
      </c>
      <c r="S12" s="8">
        <v>1</v>
      </c>
      <c r="T12" s="9">
        <v>1</v>
      </c>
      <c r="U12" s="9">
        <v>1</v>
      </c>
      <c r="V12" s="47">
        <f t="shared" si="0"/>
        <v>7</v>
      </c>
      <c r="X12" s="7" t="s">
        <v>22</v>
      </c>
      <c r="Y12" s="22">
        <v>1</v>
      </c>
      <c r="Z12" s="22"/>
      <c r="AA12" s="22"/>
      <c r="AB12" s="22">
        <v>1</v>
      </c>
      <c r="AC12" s="23">
        <v>1</v>
      </c>
      <c r="AD12" s="23"/>
      <c r="AE12" s="23"/>
      <c r="AF12" s="23"/>
      <c r="AG12" s="23"/>
      <c r="AH12" s="23"/>
      <c r="AI12" s="23">
        <v>3</v>
      </c>
      <c r="AJ12" s="23"/>
      <c r="AK12" s="23">
        <f>SUM(Y12:AJ12)</f>
        <v>6</v>
      </c>
      <c r="AN12" s="7" t="s">
        <v>45</v>
      </c>
      <c r="AO12" s="7"/>
      <c r="AP12" s="22"/>
      <c r="AQ12" s="22">
        <v>1</v>
      </c>
      <c r="AR12" s="22"/>
      <c r="AS12" s="24"/>
      <c r="AT12" s="24"/>
      <c r="AU12" s="24"/>
      <c r="AV12" s="24"/>
      <c r="AW12" s="24"/>
      <c r="AX12" s="24"/>
      <c r="AY12" s="24"/>
      <c r="AZ12" s="24"/>
      <c r="BA12" s="25">
        <f>AQ12*AQ9</f>
        <v>240</v>
      </c>
      <c r="BC12">
        <f>30</f>
        <v>30</v>
      </c>
    </row>
    <row r="13" spans="1:55" ht="17" thickBot="1" x14ac:dyDescent="0.25">
      <c r="A13" s="5">
        <v>12</v>
      </c>
      <c r="B13" s="6" t="s">
        <v>64</v>
      </c>
      <c r="C13" s="6" t="s">
        <v>65</v>
      </c>
      <c r="D13" s="6"/>
      <c r="E13" s="6" t="s">
        <v>20</v>
      </c>
      <c r="F13" s="28" t="s">
        <v>66</v>
      </c>
      <c r="G13" s="6" t="s">
        <v>20</v>
      </c>
      <c r="H13" s="7" t="s">
        <v>27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v>1</v>
      </c>
      <c r="O13" s="8">
        <v>1</v>
      </c>
      <c r="P13" s="8">
        <v>0</v>
      </c>
      <c r="Q13" s="8">
        <v>0</v>
      </c>
      <c r="R13" s="8">
        <v>0</v>
      </c>
      <c r="S13" s="8">
        <v>1</v>
      </c>
      <c r="T13" s="9">
        <v>1</v>
      </c>
      <c r="U13" s="9">
        <v>1</v>
      </c>
      <c r="V13" s="10">
        <f t="shared" si="0"/>
        <v>5</v>
      </c>
      <c r="X13" s="7" t="s">
        <v>31</v>
      </c>
      <c r="Y13" s="7"/>
      <c r="Z13" s="22">
        <v>1</v>
      </c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3">
        <f t="shared" si="1"/>
        <v>1</v>
      </c>
      <c r="AN13" s="7" t="s">
        <v>22</v>
      </c>
      <c r="AO13" s="22">
        <v>1</v>
      </c>
      <c r="AP13" s="22"/>
      <c r="AQ13" s="22"/>
      <c r="AR13" s="22">
        <v>1</v>
      </c>
      <c r="AS13" s="24">
        <v>1</v>
      </c>
      <c r="AT13" s="24"/>
      <c r="AU13" s="24"/>
      <c r="AV13" s="24"/>
      <c r="AW13" s="24"/>
      <c r="AX13" s="24"/>
      <c r="AY13" s="24">
        <v>3</v>
      </c>
      <c r="AZ13" s="24"/>
      <c r="BA13" s="25">
        <f>AO13*AO9+AR13*AR9+AS13*AS9</f>
        <v>696</v>
      </c>
    </row>
    <row r="14" spans="1:55" x14ac:dyDescent="0.2">
      <c r="A14" s="5">
        <v>13</v>
      </c>
      <c r="B14" s="11" t="s">
        <v>69</v>
      </c>
      <c r="C14" s="6" t="s">
        <v>70</v>
      </c>
      <c r="D14" s="6" t="s">
        <v>37</v>
      </c>
      <c r="E14" s="6" t="s">
        <v>20</v>
      </c>
      <c r="F14" s="6" t="s">
        <v>71</v>
      </c>
      <c r="G14" s="31" t="s">
        <v>72</v>
      </c>
      <c r="H14" s="7" t="s">
        <v>73</v>
      </c>
      <c r="I14" s="8">
        <v>0</v>
      </c>
      <c r="J14" s="8">
        <v>0</v>
      </c>
      <c r="K14" s="8">
        <v>1</v>
      </c>
      <c r="L14" s="8">
        <v>1</v>
      </c>
      <c r="M14" s="8">
        <v>1</v>
      </c>
      <c r="N14" s="9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9">
        <v>0</v>
      </c>
      <c r="U14" s="9">
        <v>1</v>
      </c>
      <c r="V14" s="45">
        <f>SUM(I14:U14)</f>
        <v>4</v>
      </c>
      <c r="X14" s="30" t="str">
        <f>H9</f>
        <v>ŠKP BA RYONG</v>
      </c>
      <c r="Y14" s="30"/>
      <c r="Z14" s="23"/>
      <c r="AA14" s="23"/>
      <c r="AB14" s="23">
        <v>1</v>
      </c>
      <c r="AC14" s="23">
        <v>1</v>
      </c>
      <c r="AD14" s="23"/>
      <c r="AE14" s="23"/>
      <c r="AF14" s="23"/>
      <c r="AG14" s="23"/>
      <c r="AH14" s="23"/>
      <c r="AI14" s="23"/>
      <c r="AJ14" s="23">
        <v>1</v>
      </c>
      <c r="AK14" s="23">
        <f t="shared" si="1"/>
        <v>3</v>
      </c>
      <c r="AN14" s="7" t="s">
        <v>31</v>
      </c>
      <c r="AO14" s="7"/>
      <c r="AP14" s="22">
        <v>1</v>
      </c>
      <c r="AQ14" s="22"/>
      <c r="AR14" s="22"/>
      <c r="AS14" s="24"/>
      <c r="AT14" s="24"/>
      <c r="AU14" s="24"/>
      <c r="AV14" s="24"/>
      <c r="AW14" s="24"/>
      <c r="AX14" s="24"/>
      <c r="AY14" s="24"/>
      <c r="AZ14" s="24"/>
      <c r="BA14" s="25">
        <f>AP14*AP9</f>
        <v>264</v>
      </c>
    </row>
    <row r="15" spans="1:55" x14ac:dyDescent="0.2">
      <c r="A15" s="5">
        <v>14</v>
      </c>
      <c r="B15" s="6" t="s">
        <v>75</v>
      </c>
      <c r="C15" s="6" t="s">
        <v>76</v>
      </c>
      <c r="D15" s="6"/>
      <c r="E15" s="6" t="s">
        <v>20</v>
      </c>
      <c r="F15" s="28" t="s">
        <v>66</v>
      </c>
      <c r="G15" s="6" t="s">
        <v>20</v>
      </c>
      <c r="H15" s="7" t="s">
        <v>27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1</v>
      </c>
      <c r="O15" s="8">
        <v>1</v>
      </c>
      <c r="P15" s="8">
        <v>0</v>
      </c>
      <c r="Q15" s="8">
        <v>0</v>
      </c>
      <c r="R15" s="8">
        <v>1</v>
      </c>
      <c r="S15" s="8">
        <v>0</v>
      </c>
      <c r="T15" s="9">
        <v>0</v>
      </c>
      <c r="U15" s="9">
        <v>1</v>
      </c>
      <c r="V15" s="46">
        <f>SUM(I15:U15)</f>
        <v>4</v>
      </c>
      <c r="X15" s="30" t="str">
        <f>H14</f>
        <v>TKD Hnúšťa</v>
      </c>
      <c r="Y15" s="30"/>
      <c r="Z15" s="23"/>
      <c r="AA15" s="23"/>
      <c r="AB15" s="23"/>
      <c r="AC15" s="23"/>
      <c r="AD15" s="23"/>
      <c r="AE15" s="23"/>
      <c r="AF15" s="23">
        <v>1</v>
      </c>
      <c r="AG15" s="23"/>
      <c r="AH15" s="23"/>
      <c r="AI15" s="23">
        <v>1</v>
      </c>
      <c r="AJ15" s="23"/>
      <c r="AK15" s="23">
        <f t="shared" si="1"/>
        <v>2</v>
      </c>
      <c r="AN15" s="30" t="s">
        <v>74</v>
      </c>
      <c r="AO15" s="30"/>
      <c r="AP15" s="24"/>
      <c r="AQ15" s="24"/>
      <c r="AR15" s="24">
        <v>1</v>
      </c>
      <c r="AS15" s="24">
        <v>1</v>
      </c>
      <c r="AT15" s="24"/>
      <c r="AU15" s="24"/>
      <c r="AV15" s="24"/>
      <c r="AW15" s="24"/>
      <c r="AX15" s="24"/>
      <c r="AY15" s="24"/>
      <c r="AZ15" s="24">
        <v>1</v>
      </c>
      <c r="BA15" s="25">
        <f>AR15*AR9+AS15*AS9+AZ15*AZ9</f>
        <v>432</v>
      </c>
    </row>
    <row r="16" spans="1:55" x14ac:dyDescent="0.2">
      <c r="A16" s="5">
        <v>15</v>
      </c>
      <c r="B16" s="6" t="s">
        <v>77</v>
      </c>
      <c r="C16" s="6" t="s">
        <v>78</v>
      </c>
      <c r="D16" s="6"/>
      <c r="E16" s="29" t="s">
        <v>20</v>
      </c>
      <c r="F16" s="28" t="s">
        <v>66</v>
      </c>
      <c r="G16" s="6" t="s">
        <v>20</v>
      </c>
      <c r="H16" s="7" t="s">
        <v>27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1</v>
      </c>
      <c r="O16" s="8">
        <v>0</v>
      </c>
      <c r="P16" s="8">
        <v>0</v>
      </c>
      <c r="Q16" s="8">
        <v>0</v>
      </c>
      <c r="R16" s="8">
        <v>1</v>
      </c>
      <c r="S16" s="8">
        <v>0</v>
      </c>
      <c r="T16" s="9">
        <v>1</v>
      </c>
      <c r="U16" s="9">
        <v>1</v>
      </c>
      <c r="V16" s="46">
        <f>SUM(I16:U16)</f>
        <v>4</v>
      </c>
      <c r="X16" s="8"/>
      <c r="Y16" s="8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N16" s="30" t="s">
        <v>73</v>
      </c>
      <c r="AO16" s="30"/>
      <c r="AP16" s="24"/>
      <c r="AQ16" s="24"/>
      <c r="AR16" s="24"/>
      <c r="AS16" s="24"/>
      <c r="AT16" s="24"/>
      <c r="AU16" s="24"/>
      <c r="AV16" s="24">
        <v>1</v>
      </c>
      <c r="AW16" s="24"/>
      <c r="AX16" s="24"/>
      <c r="AY16" s="24">
        <v>1</v>
      </c>
      <c r="AZ16" s="24"/>
      <c r="BA16" s="25">
        <f>AV16*AV9+AY16*AY9</f>
        <v>168</v>
      </c>
    </row>
    <row r="17" spans="1:55" ht="17" thickBot="1" x14ac:dyDescent="0.25">
      <c r="A17" s="5">
        <v>16</v>
      </c>
      <c r="B17" s="6" t="s">
        <v>79</v>
      </c>
      <c r="C17" s="6" t="s">
        <v>80</v>
      </c>
      <c r="D17" s="6"/>
      <c r="E17" s="6" t="s">
        <v>20</v>
      </c>
      <c r="F17" s="28" t="s">
        <v>66</v>
      </c>
      <c r="G17" s="6" t="s">
        <v>20</v>
      </c>
      <c r="H17" s="7" t="s">
        <v>27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v>1</v>
      </c>
      <c r="O17" s="8">
        <v>0</v>
      </c>
      <c r="P17" s="8">
        <v>0</v>
      </c>
      <c r="Q17" s="8">
        <v>0</v>
      </c>
      <c r="R17" s="8">
        <v>1</v>
      </c>
      <c r="S17" s="8">
        <v>1</v>
      </c>
      <c r="T17" s="9">
        <v>0</v>
      </c>
      <c r="U17" s="9">
        <v>1</v>
      </c>
      <c r="V17" s="47">
        <f>SUM(I17:U17)</f>
        <v>4</v>
      </c>
      <c r="Y17" s="32">
        <f t="shared" ref="Y17:AJ17" si="2">SUM(Y10:Y16)</f>
        <v>1</v>
      </c>
      <c r="Z17" s="32">
        <f t="shared" si="2"/>
        <v>3</v>
      </c>
      <c r="AA17" s="32">
        <f t="shared" si="2"/>
        <v>3</v>
      </c>
      <c r="AB17" s="32">
        <f t="shared" si="2"/>
        <v>2</v>
      </c>
      <c r="AC17" s="32">
        <f t="shared" si="2"/>
        <v>2</v>
      </c>
      <c r="AD17" s="32">
        <f t="shared" si="2"/>
        <v>0</v>
      </c>
      <c r="AE17" s="32">
        <f t="shared" si="2"/>
        <v>1</v>
      </c>
      <c r="AF17" s="32">
        <f t="shared" si="2"/>
        <v>4</v>
      </c>
      <c r="AG17" s="32">
        <f t="shared" si="2"/>
        <v>1</v>
      </c>
      <c r="AH17" s="32">
        <f t="shared" si="2"/>
        <v>3</v>
      </c>
      <c r="AI17" s="32">
        <f t="shared" si="2"/>
        <v>12</v>
      </c>
      <c r="AJ17" s="32">
        <f t="shared" si="2"/>
        <v>4</v>
      </c>
      <c r="AK17" s="32">
        <f>SUM(AK10:AK16)</f>
        <v>36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33">
        <f>SUM(BA11:BA16)</f>
        <v>4080</v>
      </c>
    </row>
    <row r="18" spans="1:55" ht="17" thickBot="1" x14ac:dyDescent="0.25">
      <c r="A18" s="5">
        <v>17</v>
      </c>
      <c r="B18" s="5" t="s">
        <v>67</v>
      </c>
      <c r="C18" s="6" t="s">
        <v>68</v>
      </c>
      <c r="D18" s="6"/>
      <c r="E18" s="29" t="s">
        <v>20</v>
      </c>
      <c r="F18" s="28" t="s">
        <v>66</v>
      </c>
      <c r="G18" s="6" t="s">
        <v>20</v>
      </c>
      <c r="H18" s="7" t="s">
        <v>27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v>1</v>
      </c>
      <c r="O18" s="8">
        <v>0</v>
      </c>
      <c r="P18" s="8">
        <v>0</v>
      </c>
      <c r="Q18" s="8">
        <v>0</v>
      </c>
      <c r="R18" s="8">
        <v>1</v>
      </c>
      <c r="S18" s="8">
        <v>0</v>
      </c>
      <c r="T18" s="9">
        <v>1</v>
      </c>
      <c r="U18" s="9">
        <v>0</v>
      </c>
      <c r="V18" s="10">
        <f>SUM(I18:U18)</f>
        <v>3</v>
      </c>
      <c r="AK18" t="s">
        <v>20</v>
      </c>
      <c r="AN18" t="s">
        <v>145</v>
      </c>
      <c r="AO18" s="63">
        <f>SUM(AO11:AO17)</f>
        <v>1</v>
      </c>
      <c r="AP18" s="63">
        <f t="shared" ref="AP18:AW18" si="3">SUM(AP11:AP17)</f>
        <v>3</v>
      </c>
      <c r="AQ18" s="63">
        <f t="shared" si="3"/>
        <v>3</v>
      </c>
      <c r="AR18" s="63">
        <f t="shared" si="3"/>
        <v>2</v>
      </c>
      <c r="AS18" s="63">
        <f t="shared" si="3"/>
        <v>2</v>
      </c>
      <c r="AT18" s="63">
        <f t="shared" si="3"/>
        <v>0</v>
      </c>
      <c r="AU18" s="63">
        <f t="shared" si="3"/>
        <v>1</v>
      </c>
      <c r="AV18" s="63">
        <f t="shared" si="3"/>
        <v>4</v>
      </c>
      <c r="AW18" s="63">
        <f t="shared" si="3"/>
        <v>1</v>
      </c>
      <c r="AX18" s="63">
        <f>SUM(AX11:AX17)</f>
        <v>3</v>
      </c>
      <c r="AY18" s="63">
        <f t="shared" ref="AY18" si="4">SUM(AY11:AY17)</f>
        <v>12</v>
      </c>
      <c r="AZ18" s="63">
        <f t="shared" ref="AZ18" si="5">SUM(AZ11:AZ17)</f>
        <v>4</v>
      </c>
      <c r="BA18" s="63">
        <f>SUM(AO18:AZ18)</f>
        <v>36</v>
      </c>
      <c r="BC18">
        <f>SUM(BC9:BC17)</f>
        <v>30</v>
      </c>
    </row>
    <row r="19" spans="1:55" x14ac:dyDescent="0.2">
      <c r="A19" s="5">
        <v>18</v>
      </c>
      <c r="B19" s="6" t="s">
        <v>81</v>
      </c>
      <c r="C19" s="6" t="s">
        <v>82</v>
      </c>
      <c r="D19" s="6"/>
      <c r="E19" s="29" t="s">
        <v>20</v>
      </c>
      <c r="F19" s="6" t="s">
        <v>66</v>
      </c>
      <c r="G19" s="6" t="s">
        <v>20</v>
      </c>
      <c r="H19" s="7" t="s">
        <v>27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v>1</v>
      </c>
      <c r="O19" s="8">
        <v>1</v>
      </c>
      <c r="P19" s="8">
        <v>0</v>
      </c>
      <c r="Q19" s="8">
        <v>0</v>
      </c>
      <c r="R19" s="8">
        <v>0</v>
      </c>
      <c r="S19" s="8">
        <v>0</v>
      </c>
      <c r="T19" s="9">
        <v>0</v>
      </c>
      <c r="U19" s="9">
        <v>0</v>
      </c>
      <c r="V19" s="45">
        <f t="shared" si="0"/>
        <v>2</v>
      </c>
      <c r="AK19" s="32"/>
      <c r="AN19" s="62"/>
    </row>
    <row r="20" spans="1:55" x14ac:dyDescent="0.2">
      <c r="A20" s="5">
        <v>19</v>
      </c>
      <c r="B20" s="16" t="s">
        <v>83</v>
      </c>
      <c r="C20" s="6" t="s">
        <v>84</v>
      </c>
      <c r="D20" s="6"/>
      <c r="E20" s="26" t="s">
        <v>20</v>
      </c>
      <c r="F20" s="28" t="s">
        <v>66</v>
      </c>
      <c r="G20" s="6" t="s">
        <v>20</v>
      </c>
      <c r="H20" s="7" t="s">
        <v>27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1</v>
      </c>
      <c r="O20" s="8">
        <v>1</v>
      </c>
      <c r="P20" s="8">
        <v>0</v>
      </c>
      <c r="Q20" s="8">
        <v>0</v>
      </c>
      <c r="R20" s="8">
        <v>0</v>
      </c>
      <c r="S20" s="8">
        <v>0</v>
      </c>
      <c r="T20" s="9">
        <v>0</v>
      </c>
      <c r="U20" s="9">
        <v>0</v>
      </c>
      <c r="V20" s="46">
        <f t="shared" si="0"/>
        <v>2</v>
      </c>
      <c r="AN20" s="62" t="s">
        <v>149</v>
      </c>
    </row>
    <row r="21" spans="1:55" ht="17" thickBot="1" x14ac:dyDescent="0.25">
      <c r="A21" s="5">
        <v>20</v>
      </c>
      <c r="B21" s="6" t="s">
        <v>85</v>
      </c>
      <c r="C21" s="6" t="s">
        <v>86</v>
      </c>
      <c r="D21" s="6"/>
      <c r="E21" s="6" t="s">
        <v>20</v>
      </c>
      <c r="F21" s="28" t="s">
        <v>66</v>
      </c>
      <c r="G21" s="6" t="s">
        <v>20</v>
      </c>
      <c r="H21" s="7" t="s">
        <v>27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v>1</v>
      </c>
      <c r="O21" s="8">
        <v>0</v>
      </c>
      <c r="P21" s="8">
        <v>0</v>
      </c>
      <c r="Q21" s="8">
        <v>0</v>
      </c>
      <c r="R21" s="8">
        <v>1</v>
      </c>
      <c r="S21" s="8">
        <v>0</v>
      </c>
      <c r="T21" s="9">
        <v>0</v>
      </c>
      <c r="U21" s="9">
        <v>0</v>
      </c>
      <c r="V21" s="47">
        <f t="shared" si="0"/>
        <v>2</v>
      </c>
    </row>
    <row r="22" spans="1:55" x14ac:dyDescent="0.2">
      <c r="A22" s="5">
        <v>21</v>
      </c>
      <c r="B22" s="6" t="s">
        <v>87</v>
      </c>
      <c r="C22" s="6" t="s">
        <v>88</v>
      </c>
      <c r="D22" s="6"/>
      <c r="E22" s="26" t="s">
        <v>20</v>
      </c>
      <c r="F22" s="28" t="s">
        <v>66</v>
      </c>
      <c r="G22" s="6" t="s">
        <v>20</v>
      </c>
      <c r="H22" s="7" t="s">
        <v>27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v>1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9">
        <v>0</v>
      </c>
      <c r="U22" s="9">
        <v>0</v>
      </c>
      <c r="V22" s="45">
        <f t="shared" si="0"/>
        <v>1</v>
      </c>
      <c r="Z22" s="34"/>
    </row>
    <row r="23" spans="1:55" x14ac:dyDescent="0.2">
      <c r="A23" s="5">
        <v>22</v>
      </c>
      <c r="B23" s="6" t="s">
        <v>89</v>
      </c>
      <c r="C23" s="6" t="s">
        <v>90</v>
      </c>
      <c r="D23" s="6"/>
      <c r="E23" s="26" t="s">
        <v>20</v>
      </c>
      <c r="F23" s="28" t="s">
        <v>66</v>
      </c>
      <c r="G23" s="6" t="s">
        <v>20</v>
      </c>
      <c r="H23" s="7" t="s">
        <v>27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v>1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9">
        <v>0</v>
      </c>
      <c r="U23" s="9">
        <v>0</v>
      </c>
      <c r="V23" s="46">
        <f t="shared" si="0"/>
        <v>1</v>
      </c>
      <c r="Z23" s="34"/>
    </row>
    <row r="24" spans="1:55" x14ac:dyDescent="0.2">
      <c r="A24" s="5">
        <v>23</v>
      </c>
      <c r="B24" s="6" t="s">
        <v>91</v>
      </c>
      <c r="C24" s="6" t="s">
        <v>29</v>
      </c>
      <c r="D24" s="6"/>
      <c r="E24" s="26" t="s">
        <v>20</v>
      </c>
      <c r="F24" s="28" t="s">
        <v>66</v>
      </c>
      <c r="G24" s="6" t="s">
        <v>20</v>
      </c>
      <c r="H24" s="7" t="s">
        <v>27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9">
        <v>0</v>
      </c>
      <c r="U24" s="9">
        <v>0</v>
      </c>
      <c r="V24" s="46">
        <f t="shared" si="0"/>
        <v>1</v>
      </c>
    </row>
    <row r="25" spans="1:55" x14ac:dyDescent="0.2">
      <c r="A25" s="5">
        <v>24</v>
      </c>
      <c r="B25" s="6" t="s">
        <v>92</v>
      </c>
      <c r="C25" s="6" t="s">
        <v>93</v>
      </c>
      <c r="D25" s="6"/>
      <c r="E25" s="29" t="s">
        <v>20</v>
      </c>
      <c r="F25" s="28" t="s">
        <v>66</v>
      </c>
      <c r="G25" s="6" t="s">
        <v>20</v>
      </c>
      <c r="H25" s="7" t="s">
        <v>27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9">
        <v>0</v>
      </c>
      <c r="U25" s="9">
        <v>0</v>
      </c>
      <c r="V25" s="46">
        <f t="shared" si="0"/>
        <v>1</v>
      </c>
    </row>
    <row r="26" spans="1:55" x14ac:dyDescent="0.2">
      <c r="A26" s="5">
        <v>25</v>
      </c>
      <c r="B26" s="6" t="s">
        <v>94</v>
      </c>
      <c r="C26" s="6" t="s">
        <v>95</v>
      </c>
      <c r="D26" s="6"/>
      <c r="E26" s="29" t="s">
        <v>20</v>
      </c>
      <c r="F26" s="28" t="s">
        <v>66</v>
      </c>
      <c r="G26" s="6" t="s">
        <v>20</v>
      </c>
      <c r="H26" s="7" t="s">
        <v>27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v>1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9">
        <v>0</v>
      </c>
      <c r="U26" s="9">
        <v>0</v>
      </c>
      <c r="V26" s="46">
        <f t="shared" si="0"/>
        <v>1</v>
      </c>
    </row>
    <row r="27" spans="1:55" x14ac:dyDescent="0.2">
      <c r="A27" s="5">
        <v>26</v>
      </c>
      <c r="B27" s="6" t="s">
        <v>96</v>
      </c>
      <c r="C27" s="6" t="s">
        <v>97</v>
      </c>
      <c r="D27" s="6"/>
      <c r="E27" s="26" t="s">
        <v>20</v>
      </c>
      <c r="F27" s="28" t="s">
        <v>66</v>
      </c>
      <c r="G27" s="6" t="s">
        <v>20</v>
      </c>
      <c r="H27" s="7" t="s">
        <v>27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v>1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9">
        <v>0</v>
      </c>
      <c r="U27" s="9">
        <v>0</v>
      </c>
      <c r="V27" s="46">
        <f t="shared" si="0"/>
        <v>1</v>
      </c>
    </row>
    <row r="28" spans="1:55" x14ac:dyDescent="0.2">
      <c r="A28" s="5">
        <v>27</v>
      </c>
      <c r="B28" s="35" t="s">
        <v>98</v>
      </c>
      <c r="C28" s="36" t="s">
        <v>84</v>
      </c>
      <c r="D28" s="8"/>
      <c r="E28" s="6" t="s">
        <v>20</v>
      </c>
      <c r="F28" s="6" t="s">
        <v>56</v>
      </c>
      <c r="G28" s="6" t="s">
        <v>20</v>
      </c>
      <c r="H28" s="7" t="s">
        <v>22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1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9">
        <v>0</v>
      </c>
      <c r="U28" s="9">
        <v>0</v>
      </c>
      <c r="V28" s="46">
        <f t="shared" si="0"/>
        <v>1</v>
      </c>
    </row>
    <row r="29" spans="1:55" x14ac:dyDescent="0.2">
      <c r="A29" s="5">
        <v>28</v>
      </c>
      <c r="B29" s="35" t="s">
        <v>99</v>
      </c>
      <c r="C29" s="36" t="s">
        <v>100</v>
      </c>
      <c r="D29" s="8"/>
      <c r="E29" s="6" t="s">
        <v>20</v>
      </c>
      <c r="F29" s="6" t="s">
        <v>56</v>
      </c>
      <c r="G29" s="6" t="s">
        <v>20</v>
      </c>
      <c r="H29" s="7" t="s">
        <v>22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v>1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9">
        <v>0</v>
      </c>
      <c r="U29" s="9">
        <v>0</v>
      </c>
      <c r="V29" s="46">
        <f t="shared" si="0"/>
        <v>1</v>
      </c>
    </row>
    <row r="30" spans="1:55" x14ac:dyDescent="0.2">
      <c r="A30" s="5">
        <v>29</v>
      </c>
      <c r="B30" s="26" t="s">
        <v>101</v>
      </c>
      <c r="C30" s="26" t="s">
        <v>102</v>
      </c>
      <c r="D30" s="26"/>
      <c r="E30" s="6" t="s">
        <v>20</v>
      </c>
      <c r="F30" s="31"/>
      <c r="G30" s="31"/>
      <c r="H30" s="7" t="s">
        <v>73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v>1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9">
        <v>0</v>
      </c>
      <c r="U30" s="9">
        <v>0</v>
      </c>
      <c r="V30" s="46">
        <f t="shared" si="0"/>
        <v>1</v>
      </c>
    </row>
    <row r="31" spans="1:55" x14ac:dyDescent="0.2">
      <c r="A31" s="5">
        <v>30</v>
      </c>
      <c r="B31" s="6" t="s">
        <v>103</v>
      </c>
      <c r="C31" s="6" t="s">
        <v>104</v>
      </c>
      <c r="D31" s="6"/>
      <c r="E31" s="26" t="s">
        <v>20</v>
      </c>
      <c r="F31" s="28" t="s">
        <v>66</v>
      </c>
      <c r="G31" s="6" t="s">
        <v>20</v>
      </c>
      <c r="H31" s="7" t="s">
        <v>27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v>1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9">
        <v>0</v>
      </c>
      <c r="U31" s="9">
        <v>0</v>
      </c>
      <c r="V31" s="46">
        <f t="shared" si="0"/>
        <v>1</v>
      </c>
    </row>
    <row r="32" spans="1:55" x14ac:dyDescent="0.2">
      <c r="A32" s="5">
        <v>31</v>
      </c>
      <c r="B32" s="35" t="s">
        <v>115</v>
      </c>
      <c r="C32" s="36" t="s">
        <v>116</v>
      </c>
      <c r="D32" s="8"/>
      <c r="E32" s="6" t="s">
        <v>20</v>
      </c>
      <c r="F32" s="6" t="s">
        <v>56</v>
      </c>
      <c r="G32" s="6" t="s">
        <v>20</v>
      </c>
      <c r="H32" s="7" t="s">
        <v>22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v>1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9">
        <v>0</v>
      </c>
      <c r="U32" s="9">
        <v>0</v>
      </c>
      <c r="V32" s="46">
        <f t="shared" si="0"/>
        <v>1</v>
      </c>
    </row>
    <row r="33" spans="1:22" ht="17" thickBot="1" x14ac:dyDescent="0.25">
      <c r="A33" s="5">
        <v>32</v>
      </c>
      <c r="B33" s="6" t="s">
        <v>105</v>
      </c>
      <c r="C33" s="6" t="s">
        <v>106</v>
      </c>
      <c r="D33" s="6"/>
      <c r="E33" s="29" t="s">
        <v>20</v>
      </c>
      <c r="F33" s="6" t="s">
        <v>107</v>
      </c>
      <c r="G33" s="28" t="s">
        <v>20</v>
      </c>
      <c r="H33" s="37" t="s">
        <v>27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v>1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9">
        <v>0</v>
      </c>
      <c r="U33" s="9">
        <v>0</v>
      </c>
      <c r="V33" s="47">
        <f t="shared" si="0"/>
        <v>1</v>
      </c>
    </row>
    <row r="34" spans="1:22" x14ac:dyDescent="0.2">
      <c r="A34" s="5">
        <v>33</v>
      </c>
      <c r="B34" s="5" t="s">
        <v>108</v>
      </c>
      <c r="C34" s="5" t="s">
        <v>109</v>
      </c>
      <c r="D34" s="5"/>
      <c r="E34" s="26" t="s">
        <v>20</v>
      </c>
      <c r="F34" s="28" t="s">
        <v>66</v>
      </c>
      <c r="G34" s="6" t="s">
        <v>20</v>
      </c>
      <c r="H34" s="7" t="s">
        <v>27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9">
        <v>0</v>
      </c>
      <c r="U34" s="8">
        <v>0</v>
      </c>
      <c r="V34" s="44">
        <f t="shared" si="0"/>
        <v>0</v>
      </c>
    </row>
    <row r="35" spans="1:22" x14ac:dyDescent="0.2">
      <c r="A35" s="5">
        <v>34</v>
      </c>
      <c r="B35" s="6" t="s">
        <v>110</v>
      </c>
      <c r="C35" s="6" t="s">
        <v>111</v>
      </c>
      <c r="D35" s="6"/>
      <c r="E35" s="29" t="s">
        <v>20</v>
      </c>
      <c r="F35" s="28" t="s">
        <v>66</v>
      </c>
      <c r="G35" s="6" t="s">
        <v>20</v>
      </c>
      <c r="H35" s="7" t="s">
        <v>27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9">
        <v>0</v>
      </c>
      <c r="U35" s="8">
        <v>0</v>
      </c>
      <c r="V35" s="5">
        <f t="shared" si="0"/>
        <v>0</v>
      </c>
    </row>
    <row r="36" spans="1:22" x14ac:dyDescent="0.2">
      <c r="A36" s="5">
        <v>35</v>
      </c>
      <c r="B36" s="6" t="s">
        <v>112</v>
      </c>
      <c r="C36" s="6" t="s">
        <v>33</v>
      </c>
      <c r="D36" s="6"/>
      <c r="E36" s="28" t="s">
        <v>20</v>
      </c>
      <c r="F36" s="28" t="s">
        <v>66</v>
      </c>
      <c r="G36" s="28" t="s">
        <v>20</v>
      </c>
      <c r="H36" s="38" t="s">
        <v>27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9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9">
        <v>0</v>
      </c>
      <c r="U36" s="8">
        <v>0</v>
      </c>
      <c r="V36" s="5">
        <f t="shared" si="0"/>
        <v>0</v>
      </c>
    </row>
    <row r="37" spans="1:22" x14ac:dyDescent="0.2">
      <c r="A37" s="5">
        <v>36</v>
      </c>
      <c r="B37" s="6" t="s">
        <v>113</v>
      </c>
      <c r="C37" s="6" t="s">
        <v>114</v>
      </c>
      <c r="D37" s="6"/>
      <c r="E37" s="28" t="s">
        <v>20</v>
      </c>
      <c r="F37" s="31"/>
      <c r="G37" s="28"/>
      <c r="H37" s="37" t="s">
        <v>52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9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9">
        <v>0</v>
      </c>
      <c r="U37" s="8">
        <v>0</v>
      </c>
      <c r="V37" s="5">
        <f t="shared" si="0"/>
        <v>0</v>
      </c>
    </row>
    <row r="38" spans="1:22" x14ac:dyDescent="0.2">
      <c r="A38" s="39"/>
      <c r="B38" s="40"/>
      <c r="C38" s="41"/>
      <c r="F38" s="41"/>
      <c r="G38" s="41"/>
      <c r="H38" s="42"/>
      <c r="I38">
        <f t="shared" ref="I38:V38" si="6">SUM(I2:I37)</f>
        <v>5</v>
      </c>
      <c r="J38">
        <f t="shared" si="6"/>
        <v>5</v>
      </c>
      <c r="K38">
        <f t="shared" si="6"/>
        <v>10</v>
      </c>
      <c r="L38">
        <f t="shared" si="6"/>
        <v>10</v>
      </c>
      <c r="M38">
        <f t="shared" si="6"/>
        <v>11</v>
      </c>
      <c r="N38">
        <f t="shared" si="6"/>
        <v>28</v>
      </c>
      <c r="O38">
        <f t="shared" si="6"/>
        <v>10</v>
      </c>
      <c r="P38">
        <f t="shared" si="6"/>
        <v>3</v>
      </c>
      <c r="Q38">
        <f t="shared" si="6"/>
        <v>10</v>
      </c>
      <c r="R38">
        <f t="shared" si="6"/>
        <v>13</v>
      </c>
      <c r="S38">
        <f t="shared" si="6"/>
        <v>7</v>
      </c>
      <c r="T38">
        <f t="shared" si="6"/>
        <v>13</v>
      </c>
      <c r="U38">
        <f t="shared" si="6"/>
        <v>15</v>
      </c>
      <c r="V38">
        <f t="shared" si="6"/>
        <v>140</v>
      </c>
    </row>
  </sheetData>
  <autoFilter ref="A2:BA38" xr:uid="{667BA269-12C4-A443-BD18-A993C2B4E8A2}"/>
  <mergeCells count="2">
    <mergeCell ref="B1:C1"/>
    <mergeCell ref="AN8:B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 2026</vt:lpstr>
      <vt:lpstr>navrh činnosť 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2026-01-23T11:03:22Z</dcterms:created>
  <dcterms:modified xsi:type="dcterms:W3CDTF">2026-03-06T08:20:13Z</dcterms:modified>
</cp:coreProperties>
</file>