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ento_zošit" defaultThemeVersion="124226"/>
  <mc:AlternateContent xmlns:mc="http://schemas.openxmlformats.org/markup-compatibility/2006">
    <mc:Choice Requires="x15">
      <x15ac:absPath xmlns:x15ac="http://schemas.microsoft.com/office/spreadsheetml/2010/11/ac" url="/Users/alexandrafilipova/Library/Mobile Documents/com~apple~CloudDocs/Documents/SATKD/2026/Vyúčtovanie/"/>
    </mc:Choice>
  </mc:AlternateContent>
  <xr:revisionPtr revIDLastSave="0" documentId="13_ncr:1_{1AE1683B-AAC9-704D-87DB-E260249A2C10}" xr6:coauthVersionLast="47" xr6:coauthVersionMax="47" xr10:uidLastSave="{00000000-0000-0000-0000-000000000000}"/>
  <bookViews>
    <workbookView xWindow="0" yWindow="760" windowWidth="21180" windowHeight="1686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15" i="4" l="1"/>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<sst xmlns="http://schemas.openxmlformats.org/spreadsheetml/2006/main" count="4056" uniqueCount="1854">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</sst>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4">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17" val="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ht="22.25" customHeight="1" x14ac:dyDescent="0.15">
      <c r="A1" s="319" t="s">
        <v>1578</v>
      </c>
    </row>
    <row r="2" spans="1:4" s="18" customFormat="1" ht="61.25" customHeight="1" x14ac:dyDescent="0.15">
      <c r="A2" s="297" t="s">
        <v>1579</v>
      </c>
      <c r="C2" s="322"/>
      <c r="D2" s="322"/>
    </row>
    <row r="3" spans="1:4" s="18" customFormat="1" ht="17.5" customHeight="1" x14ac:dyDescent="0.15">
      <c r="A3" s="17"/>
      <c r="C3" s="197"/>
      <c r="D3" s="197"/>
    </row>
    <row r="4" spans="1:4" s="18" customFormat="1" ht="18" x14ac:dyDescent="0.15">
      <c r="A4" s="259" t="s">
        <v>0</v>
      </c>
      <c r="C4" s="197"/>
      <c r="D4" s="197"/>
    </row>
    <row r="5" spans="1:4" s="18" customFormat="1" ht="18" x14ac:dyDescent="0.15">
      <c r="A5" s="260" t="s">
        <v>1</v>
      </c>
      <c r="C5" s="197"/>
      <c r="D5" s="197"/>
    </row>
    <row r="6" spans="1:4" s="18" customFormat="1" ht="18" x14ac:dyDescent="0.15">
      <c r="A6" s="260" t="s">
        <v>2</v>
      </c>
      <c r="C6" s="197"/>
      <c r="D6" s="197"/>
    </row>
    <row r="7" spans="1:4" s="18" customFormat="1" ht="28" x14ac:dyDescent="0.15">
      <c r="A7" s="260" t="s">
        <v>1438</v>
      </c>
      <c r="C7" s="197"/>
      <c r="D7" s="197"/>
    </row>
    <row r="8" spans="1:4" s="18" customFormat="1" ht="18" x14ac:dyDescent="0.15">
      <c r="A8" s="285" t="s">
        <v>3</v>
      </c>
      <c r="C8" s="197"/>
      <c r="D8" s="197"/>
    </row>
    <row r="9" spans="1:4" s="18" customFormat="1" ht="18" x14ac:dyDescent="0.15">
      <c r="A9" s="261" t="s">
        <v>1214</v>
      </c>
      <c r="C9" s="197"/>
      <c r="D9" s="197"/>
    </row>
    <row r="10" spans="1:4" s="18" customFormat="1" ht="18" x14ac:dyDescent="0.15">
      <c r="A10" s="261" t="s">
        <v>1215</v>
      </c>
      <c r="C10" s="197"/>
      <c r="D10" s="197"/>
    </row>
    <row r="11" spans="1:4" s="18" customFormat="1" ht="18" x14ac:dyDescent="0.15">
      <c r="A11" s="285" t="s">
        <v>1216</v>
      </c>
      <c r="C11" s="197"/>
      <c r="D11" s="197"/>
    </row>
    <row r="12" spans="1:4" s="18" customFormat="1" ht="42" x14ac:dyDescent="0.15">
      <c r="A12" s="285" t="s">
        <v>1217</v>
      </c>
      <c r="C12" s="197"/>
      <c r="D12" s="197"/>
    </row>
    <row r="13" spans="1:4" s="18" customFormat="1" ht="24.75" customHeight="1" x14ac:dyDescent="0.15">
      <c r="A13" s="293" t="s">
        <v>1234</v>
      </c>
      <c r="C13" s="197"/>
      <c r="D13" s="197"/>
    </row>
    <row r="14" spans="1:4" s="18" customFormat="1" ht="17.5" customHeight="1" x14ac:dyDescent="0.15">
      <c r="A14" s="298"/>
      <c r="C14" s="197"/>
      <c r="D14" s="197"/>
    </row>
    <row r="15" spans="1:4" s="18" customFormat="1" ht="19.75" customHeight="1" x14ac:dyDescent="0.15">
      <c r="A15" s="299" t="s">
        <v>4</v>
      </c>
      <c r="C15" s="197"/>
      <c r="D15" s="197"/>
    </row>
    <row r="16" spans="1:4" ht="17.5" customHeight="1" x14ac:dyDescent="0.15">
      <c r="A16" s="127"/>
      <c r="C16" s="21"/>
    </row>
    <row r="17" spans="1:4" ht="315.75" customHeight="1" x14ac:dyDescent="0.15">
      <c r="A17" s="287" t="s">
        <v>1575</v>
      </c>
      <c r="C17" s="21"/>
    </row>
    <row r="18" spans="1:4" ht="17.5" customHeight="1" x14ac:dyDescent="0.15">
      <c r="A18" s="21"/>
      <c r="C18" s="21"/>
    </row>
    <row r="19" spans="1:4" ht="227.5" customHeight="1" x14ac:dyDescent="0.15">
      <c r="A19" s="287" t="s">
        <v>5</v>
      </c>
      <c r="B19" s="249"/>
      <c r="C19" s="21"/>
    </row>
    <row r="20" spans="1:4" x14ac:dyDescent="0.15">
      <c r="A20" s="21"/>
      <c r="B20" s="249"/>
      <c r="C20" s="21"/>
    </row>
    <row r="21" spans="1:4" ht="19" x14ac:dyDescent="0.15">
      <c r="A21" s="288" t="s">
        <v>6</v>
      </c>
      <c r="C21" s="21"/>
    </row>
    <row r="22" spans="1:4" ht="42" x14ac:dyDescent="0.15">
      <c r="A22" s="19" t="s">
        <v>7</v>
      </c>
      <c r="C22" s="323"/>
      <c r="D22" s="323"/>
    </row>
    <row r="23" spans="1:4" x14ac:dyDescent="0.15">
      <c r="C23" s="324"/>
      <c r="D23" s="323"/>
    </row>
    <row r="24" spans="1:4" ht="68" customHeight="1" x14ac:dyDescent="0.15">
      <c r="A24" s="23" t="s">
        <v>1235</v>
      </c>
      <c r="C24" s="247"/>
      <c r="D24" s="248"/>
    </row>
    <row r="25" spans="1:4" x14ac:dyDescent="0.15">
      <c r="C25" s="320"/>
      <c r="D25" s="321"/>
    </row>
    <row r="26" spans="1:4" ht="28.5" customHeight="1" x14ac:dyDescent="0.15">
      <c r="A26" s="23" t="s">
        <v>8</v>
      </c>
    </row>
    <row r="28" spans="1:4" ht="28" x14ac:dyDescent="0.15">
      <c r="A28" s="19" t="s">
        <v>1567</v>
      </c>
      <c r="B28" s="253"/>
    </row>
    <row r="29" spans="1:4" x14ac:dyDescent="0.15">
      <c r="A29" s="20"/>
    </row>
    <row r="30" spans="1:4" ht="41.5" customHeight="1" x14ac:dyDescent="0.15">
      <c r="A30" s="23" t="s">
        <v>9</v>
      </c>
    </row>
    <row r="32" spans="1:4" ht="28" x14ac:dyDescent="0.15">
      <c r="A32" s="19" t="s">
        <v>1218</v>
      </c>
    </row>
    <row r="34" spans="1:3" ht="14" x14ac:dyDescent="0.15">
      <c r="A34" s="19" t="s">
        <v>1219</v>
      </c>
    </row>
    <row r="36" spans="1:3" ht="56" x14ac:dyDescent="0.15">
      <c r="A36" s="19" t="s">
        <v>1221</v>
      </c>
    </row>
    <row r="38" spans="1:3" ht="28" x14ac:dyDescent="0.15">
      <c r="A38" s="263" t="s">
        <v>1220</v>
      </c>
    </row>
    <row r="40" spans="1:3" ht="84" x14ac:dyDescent="0.15">
      <c r="A40" s="23" t="s">
        <v>1222</v>
      </c>
    </row>
    <row r="42" spans="1:3" ht="28" x14ac:dyDescent="0.15">
      <c r="A42" s="19" t="s">
        <v>10</v>
      </c>
    </row>
    <row r="44" spans="1:3" ht="84" x14ac:dyDescent="0.15">
      <c r="A44" s="291" t="s">
        <v>1569</v>
      </c>
      <c r="C44" s="22"/>
    </row>
    <row r="45" spans="1:3" ht="70" x14ac:dyDescent="0.15">
      <c r="A45" s="289" t="s">
        <v>1570</v>
      </c>
      <c r="C45" s="22"/>
    </row>
    <row r="46" spans="1:3" x14ac:dyDescent="0.15">
      <c r="A46" s="283"/>
      <c r="C46" s="22"/>
    </row>
    <row r="47" spans="1:3" ht="42" x14ac:dyDescent="0.15">
      <c r="A47" s="290" t="s">
        <v>11</v>
      </c>
      <c r="C47" s="22"/>
    </row>
    <row r="49" spans="1:1" ht="14" x14ac:dyDescent="0.15">
      <c r="A49" s="291" t="s">
        <v>1223</v>
      </c>
    </row>
    <row r="51" spans="1:1" ht="42" x14ac:dyDescent="0.15">
      <c r="A51" s="19" t="s">
        <v>1224</v>
      </c>
    </row>
    <row r="53" spans="1:1" ht="84" x14ac:dyDescent="0.15">
      <c r="A53" s="19" t="s">
        <v>1225</v>
      </c>
    </row>
    <row r="55" spans="1:1" ht="48.5" customHeight="1" x14ac:dyDescent="0.15">
      <c r="A55" s="19" t="s">
        <v>1226</v>
      </c>
    </row>
    <row r="57" spans="1:1" ht="19" customHeight="1" x14ac:dyDescent="0.15">
      <c r="A57" s="19" t="s">
        <v>12</v>
      </c>
    </row>
    <row r="59" spans="1:1" ht="18.5" customHeight="1" x14ac:dyDescent="0.15">
      <c r="A59" s="19" t="s">
        <v>13</v>
      </c>
    </row>
    <row r="61" spans="1:1" ht="126" x14ac:dyDescent="0.15">
      <c r="A61" s="23" t="s">
        <v>1227</v>
      </c>
    </row>
    <row r="62" spans="1:1" x14ac:dyDescent="0.15">
      <c r="A62" s="23"/>
    </row>
    <row r="63" spans="1:1" ht="14" x14ac:dyDescent="0.15">
      <c r="A63" s="19" t="s">
        <v>14</v>
      </c>
    </row>
    <row r="64" spans="1:1" ht="28" x14ac:dyDescent="0.15">
      <c r="A64" s="19" t="s">
        <v>15</v>
      </c>
    </row>
    <row r="65" spans="1:1" ht="29.5" customHeight="1" x14ac:dyDescent="0.15">
      <c r="A65" s="19" t="s">
        <v>1228</v>
      </c>
    </row>
    <row r="67" spans="1:1" ht="88" customHeight="1" x14ac:dyDescent="0.15">
      <c r="A67" s="23" t="s">
        <v>16</v>
      </c>
    </row>
    <row r="69" spans="1:1" ht="18" x14ac:dyDescent="0.15">
      <c r="A69" s="250" t="s">
        <v>17</v>
      </c>
    </row>
    <row r="71" spans="1:1" ht="178.5" customHeight="1" x14ac:dyDescent="0.15">
      <c r="A71" s="251" t="s">
        <v>18</v>
      </c>
    </row>
    <row r="72" spans="1:1" x14ac:dyDescent="0.15">
      <c r="A72" s="251"/>
    </row>
    <row r="73" spans="1:1" ht="167" customHeight="1" x14ac:dyDescent="0.15">
      <c r="A73" s="300" t="s">
        <v>1243</v>
      </c>
    </row>
    <row r="74" spans="1:1" ht="42" x14ac:dyDescent="0.15">
      <c r="A74" s="23" t="s">
        <v>1244</v>
      </c>
    </row>
    <row r="75" spans="1:1" ht="14" x14ac:dyDescent="0.15">
      <c r="A75" s="25" t="s">
        <v>19</v>
      </c>
    </row>
    <row r="76" spans="1:1" ht="56" x14ac:dyDescent="0.15">
      <c r="A76" s="23" t="s">
        <v>20</v>
      </c>
    </row>
    <row r="77" spans="1:1" ht="28" x14ac:dyDescent="0.15">
      <c r="A77" s="23" t="s">
        <v>21</v>
      </c>
    </row>
    <row r="78" spans="1:1" ht="14" x14ac:dyDescent="0.15">
      <c r="A78" s="128" t="s">
        <v>22</v>
      </c>
    </row>
    <row r="79" spans="1:1" ht="14" x14ac:dyDescent="0.15">
      <c r="A79" s="129" t="s">
        <v>23</v>
      </c>
    </row>
    <row r="80" spans="1:1" ht="14" x14ac:dyDescent="0.15">
      <c r="A80" s="129" t="s">
        <v>1571</v>
      </c>
    </row>
    <row r="81" spans="1:2" ht="14" x14ac:dyDescent="0.15">
      <c r="A81" s="129" t="s">
        <v>24</v>
      </c>
    </row>
    <row r="82" spans="1:2" ht="14" x14ac:dyDescent="0.15">
      <c r="A82" s="130" t="s">
        <v>25</v>
      </c>
    </row>
    <row r="83" spans="1:2" ht="14" x14ac:dyDescent="0.15">
      <c r="A83" s="129" t="s">
        <v>26</v>
      </c>
    </row>
    <row r="84" spans="1:2" ht="14" x14ac:dyDescent="0.15">
      <c r="A84" s="130" t="s">
        <v>27</v>
      </c>
    </row>
    <row r="85" spans="1:2" ht="14" x14ac:dyDescent="0.15">
      <c r="A85" s="129" t="s">
        <v>28</v>
      </c>
    </row>
    <row r="86" spans="1:2" ht="14" x14ac:dyDescent="0.15">
      <c r="A86" s="131" t="s">
        <v>29</v>
      </c>
    </row>
    <row r="87" spans="1:2" x14ac:dyDescent="0.15">
      <c r="A87" s="24"/>
    </row>
    <row r="88" spans="1:2" ht="18" x14ac:dyDescent="0.15">
      <c r="A88" s="294" t="s">
        <v>30</v>
      </c>
    </row>
    <row r="90" spans="1:2" ht="14" x14ac:dyDescent="0.15">
      <c r="A90" s="252" t="s">
        <v>31</v>
      </c>
    </row>
    <row r="91" spans="1:2" ht="14" x14ac:dyDescent="0.15">
      <c r="A91" s="23" t="s">
        <v>32</v>
      </c>
    </row>
    <row r="92" spans="1:2" ht="14" x14ac:dyDescent="0.15">
      <c r="A92" s="25" t="s">
        <v>19</v>
      </c>
    </row>
    <row r="93" spans="1:2" ht="17" customHeight="1" x14ac:dyDescent="0.15">
      <c r="A93" s="23" t="s">
        <v>33</v>
      </c>
      <c r="B93" s="254"/>
    </row>
    <row r="94" spans="1:2" x14ac:dyDescent="0.15">
      <c r="A94" s="23"/>
    </row>
    <row r="95" spans="1:2" ht="14" x14ac:dyDescent="0.15">
      <c r="A95" s="252" t="s">
        <v>34</v>
      </c>
    </row>
    <row r="96" spans="1:2" ht="56" x14ac:dyDescent="0.15">
      <c r="A96" s="23" t="s">
        <v>1236</v>
      </c>
    </row>
    <row r="97" spans="1:4" x14ac:dyDescent="0.15">
      <c r="A97" s="23"/>
    </row>
    <row r="98" spans="1:4" ht="14" x14ac:dyDescent="0.15">
      <c r="A98" s="252" t="s">
        <v>35</v>
      </c>
    </row>
    <row r="99" spans="1:4" ht="70" x14ac:dyDescent="0.15">
      <c r="A99" s="23" t="s">
        <v>1237</v>
      </c>
    </row>
    <row r="100" spans="1:4" x14ac:dyDescent="0.15">
      <c r="A100" s="23"/>
    </row>
    <row r="101" spans="1:4" ht="14" x14ac:dyDescent="0.15">
      <c r="A101" s="252" t="s">
        <v>36</v>
      </c>
    </row>
    <row r="102" spans="1:4" ht="82" customHeight="1" x14ac:dyDescent="0.15">
      <c r="A102" s="23" t="s">
        <v>1238</v>
      </c>
    </row>
    <row r="103" spans="1:4" x14ac:dyDescent="0.15">
      <c r="A103" s="23"/>
    </row>
    <row r="104" spans="1:4" ht="14" x14ac:dyDescent="0.15">
      <c r="A104" s="286" t="s">
        <v>37</v>
      </c>
    </row>
    <row r="105" spans="1:4" ht="55" customHeight="1" x14ac:dyDescent="0.15">
      <c r="A105" s="23" t="s">
        <v>1239</v>
      </c>
    </row>
    <row r="106" spans="1:4" x14ac:dyDescent="0.15">
      <c r="A106" s="23"/>
      <c r="B106" s="20" t="s">
        <v>38</v>
      </c>
    </row>
    <row r="107" spans="1:4" ht="14" x14ac:dyDescent="0.15">
      <c r="A107" s="252" t="s">
        <v>39</v>
      </c>
    </row>
    <row r="108" spans="1:4" ht="67.5" customHeight="1" x14ac:dyDescent="0.15">
      <c r="A108" s="19" t="s">
        <v>1572</v>
      </c>
    </row>
    <row r="109" spans="1:4" ht="42" x14ac:dyDescent="0.15">
      <c r="A109" s="19" t="s">
        <v>1231</v>
      </c>
    </row>
    <row r="110" spans="1:4" ht="29.5" customHeight="1" x14ac:dyDescent="0.15">
      <c r="A110" s="19" t="s">
        <v>40</v>
      </c>
    </row>
    <row r="111" spans="1:4" x14ac:dyDescent="0.15">
      <c r="D111" s="20" t="s">
        <v>38</v>
      </c>
    </row>
    <row r="112" spans="1:4" ht="98" x14ac:dyDescent="0.15">
      <c r="A112" s="23" t="s">
        <v>1230</v>
      </c>
    </row>
    <row r="113" spans="1:2" ht="28" x14ac:dyDescent="0.15">
      <c r="A113" s="19" t="s">
        <v>1229</v>
      </c>
    </row>
    <row r="115" spans="1:2" ht="182.5" customHeight="1" x14ac:dyDescent="0.15">
      <c r="A115" s="23" t="s">
        <v>1574</v>
      </c>
    </row>
    <row r="116" spans="1:2" x14ac:dyDescent="0.15">
      <c r="A116" s="262"/>
      <c r="B116" s="249"/>
    </row>
    <row r="117" spans="1:2" ht="14" x14ac:dyDescent="0.15">
      <c r="A117" s="252" t="s">
        <v>41</v>
      </c>
    </row>
    <row r="118" spans="1:2" ht="28" x14ac:dyDescent="0.15">
      <c r="A118" s="23" t="s">
        <v>42</v>
      </c>
    </row>
    <row r="119" spans="1:2" x14ac:dyDescent="0.15">
      <c r="A119" s="23"/>
    </row>
    <row r="120" spans="1:2" ht="14" x14ac:dyDescent="0.15">
      <c r="A120" s="252" t="s">
        <v>43</v>
      </c>
    </row>
    <row r="121" spans="1:2" ht="14" x14ac:dyDescent="0.15">
      <c r="A121" s="23" t="s">
        <v>44</v>
      </c>
    </row>
    <row r="122" spans="1:2" x14ac:dyDescent="0.15">
      <c r="A122" s="23"/>
    </row>
    <row r="123" spans="1:2" ht="14" x14ac:dyDescent="0.15">
      <c r="A123" s="23" t="s">
        <v>45</v>
      </c>
    </row>
    <row r="124" spans="1:2" ht="28" x14ac:dyDescent="0.15">
      <c r="A124" s="23" t="s">
        <v>46</v>
      </c>
    </row>
    <row r="125" spans="1:2" ht="14" x14ac:dyDescent="0.15">
      <c r="A125" s="23" t="s">
        <v>47</v>
      </c>
    </row>
    <row r="126" spans="1:2" ht="28" x14ac:dyDescent="0.15">
      <c r="A126" s="23" t="s">
        <v>1573</v>
      </c>
    </row>
    <row r="127" spans="1:2" ht="42" x14ac:dyDescent="0.15">
      <c r="A127" s="23" t="s">
        <v>48</v>
      </c>
    </row>
    <row r="128" spans="1:2" ht="28" x14ac:dyDescent="0.15">
      <c r="A128" s="23" t="s">
        <v>1240</v>
      </c>
    </row>
    <row r="129" spans="1:1" ht="14" x14ac:dyDescent="0.15">
      <c r="A129" s="296" t="s">
        <v>19</v>
      </c>
    </row>
    <row r="130" spans="1:1" ht="14" x14ac:dyDescent="0.15">
      <c r="A130" s="295" t="s">
        <v>49</v>
      </c>
    </row>
    <row r="131" spans="1:1" x14ac:dyDescent="0.15">
      <c r="A131" s="23"/>
    </row>
    <row r="132" spans="1:1" ht="14" x14ac:dyDescent="0.15">
      <c r="A132" s="286" t="s">
        <v>50</v>
      </c>
    </row>
    <row r="133" spans="1:1" ht="31" customHeight="1" x14ac:dyDescent="0.15">
      <c r="A133" s="23" t="s">
        <v>1232</v>
      </c>
    </row>
    <row r="134" spans="1:1" ht="56" x14ac:dyDescent="0.15">
      <c r="A134" s="292" t="s">
        <v>1241</v>
      </c>
    </row>
    <row r="135" spans="1:1" ht="14" x14ac:dyDescent="0.15">
      <c r="A135" s="252" t="s">
        <v>1242</v>
      </c>
    </row>
    <row r="136" spans="1:1" ht="109.5" customHeight="1" x14ac:dyDescent="0.15">
      <c r="A136" s="292" t="s">
        <v>1233</v>
      </c>
    </row>
    <row r="137" spans="1:1" x14ac:dyDescent="0.15">
      <c r="A137"/>
    </row>
    <row r="138" spans="1:1" ht="61.25" customHeight="1" x14ac:dyDescent="0.15">
      <c r="A138" s="317" t="s">
        <v>1577</v>
      </c>
    </row>
    <row r="140" spans="1:1" ht="70" x14ac:dyDescent="0.15">
      <c r="A140" s="318" t="s">
        <v>1576</v>
      </c>
    </row>
    <row r="143" spans="1:1" x14ac:dyDescent="0.15">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74" t="str">
        <f>Spolu!C3&amp;", "&amp;Spolu!C6</f>
        <v>Slovenská asociácia taekwondo WT, Hlavná 37/68, Košice, 040 01</v>
      </c>
      <c r="B1" s="374"/>
      <c r="C1" s="374"/>
      <c r="N1" s="137" t="str">
        <f>O1&amp;" - "&amp;P1</f>
        <v>a - príspevok uznaným športom</v>
      </c>
      <c r="O1" s="137" t="s">
        <v>240</v>
      </c>
      <c r="P1" s="137" t="str">
        <f>Spolu!B17</f>
        <v>príspevok uznaným športom</v>
      </c>
    </row>
    <row r="2" spans="1:16" x14ac:dyDescent="0.15">
      <c r="N2" s="137" t="str">
        <f t="shared" ref="N2:N19" si="0">O2&amp;" - "&amp;P2</f>
        <v>b - príspevok Slovenskému olympijskému a športovému výboru</v>
      </c>
      <c r="O2" s="137" t="s">
        <v>242</v>
      </c>
      <c r="P2" s="137" t="str">
        <f>Spolu!B18</f>
        <v>príspevok Slovenskému olympijskému a športovému výboru</v>
      </c>
    </row>
    <row r="3" spans="1:16" x14ac:dyDescent="0.15">
      <c r="E3" s="375" t="s">
        <v>1137</v>
      </c>
      <c r="F3" s="376"/>
      <c r="N3" s="137" t="str">
        <f t="shared" si="0"/>
        <v>c - príspevok Slovenskému paralympijskému výboru</v>
      </c>
      <c r="O3" s="137" t="s">
        <v>244</v>
      </c>
      <c r="P3" s="137" t="str">
        <f>Spolu!B19</f>
        <v>príspevok Slovenskému paralympijskému výboru</v>
      </c>
    </row>
    <row r="4" spans="1:16" ht="45.75" customHeight="1" x14ac:dyDescent="0.15">
      <c r="E4" s="376"/>
      <c r="F4" s="376"/>
      <c r="N4" s="137" t="str">
        <f t="shared" si="0"/>
        <v>d - príspevok športovcom top tímu</v>
      </c>
      <c r="O4" s="137" t="s">
        <v>246</v>
      </c>
      <c r="P4" s="137" t="str">
        <f>Spolu!B20</f>
        <v>príspevok športovcom top tímu</v>
      </c>
    </row>
    <row r="5" spans="1:16" ht="30.75" customHeight="1" x14ac:dyDescent="0.15">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4" x14ac:dyDescent="0.15">
      <c r="C6" s="138" t="s">
        <v>1139</v>
      </c>
      <c r="E6" s="140" t="s">
        <v>1140</v>
      </c>
      <c r="F6" s="149"/>
      <c r="N6" s="137" t="str">
        <f t="shared" si="0"/>
        <v>f - plnenie úloh verejného záujmu v športe</v>
      </c>
      <c r="O6" s="137" t="s">
        <v>250</v>
      </c>
      <c r="P6" s="137" t="str">
        <f>Spolu!B22</f>
        <v>plnenie úloh verejného záujmu v športe</v>
      </c>
    </row>
    <row r="7" spans="1:16" ht="17" x14ac:dyDescent="0.15">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ht="17" x14ac:dyDescent="0.15">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15">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15">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2">
      <c r="A12" s="377" t="s">
        <v>1168</v>
      </c>
      <c r="B12" s="377"/>
      <c r="C12" s="377"/>
      <c r="D12" s="138"/>
      <c r="E12" s="138"/>
      <c r="F12" s="187" t="s">
        <v>1485</v>
      </c>
      <c r="G12" s="138"/>
      <c r="N12" s="137" t="str">
        <f t="shared" si="0"/>
        <v>l - športové pohybové tábory pre mládež</v>
      </c>
      <c r="O12" s="137" t="s">
        <v>261</v>
      </c>
      <c r="P12" s="137" t="str">
        <f>Spolu!B28</f>
        <v>športové pohybové tábory pre mládež</v>
      </c>
    </row>
    <row r="13" spans="1:16" ht="55.5" customHeight="1" x14ac:dyDescent="0.15">
      <c r="A13" s="37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8"/>
      <c r="C13" s="378"/>
      <c r="F13" s="187" t="s">
        <v>1484</v>
      </c>
      <c r="N13" s="137" t="str">
        <f t="shared" si="0"/>
        <v>m - organizácia tradičných športových podujatí</v>
      </c>
      <c r="O13" s="137" t="s">
        <v>263</v>
      </c>
      <c r="P13" s="137" t="str">
        <f>Spolu!B29</f>
        <v>organizácia tradičných športových podujatí</v>
      </c>
    </row>
    <row r="14" spans="1:16" ht="34.5" customHeight="1" x14ac:dyDescent="0.15">
      <c r="A14" s="139" t="s">
        <v>1152</v>
      </c>
      <c r="B14" s="379" t="s">
        <v>1169</v>
      </c>
      <c r="C14" s="380"/>
      <c r="F14" s="302"/>
      <c r="N14" s="137" t="str">
        <f t="shared" si="0"/>
        <v xml:space="preserve">n - </v>
      </c>
      <c r="O14" s="137" t="s">
        <v>265</v>
      </c>
    </row>
    <row r="15" spans="1:16" ht="34.5" customHeight="1" x14ac:dyDescent="0.15">
      <c r="A15" s="139" t="s">
        <v>1170</v>
      </c>
      <c r="B15" s="379"/>
      <c r="C15" s="380"/>
      <c r="F15" s="382"/>
      <c r="N15" s="137" t="str">
        <f t="shared" si="0"/>
        <v xml:space="preserve">o - </v>
      </c>
      <c r="O15" s="137" t="s">
        <v>266</v>
      </c>
    </row>
    <row r="16" spans="1:16" x14ac:dyDescent="0.15">
      <c r="A16" s="139" t="s">
        <v>1155</v>
      </c>
      <c r="B16" s="142">
        <f>F8</f>
        <v>0</v>
      </c>
      <c r="C16" s="137"/>
      <c r="F16" s="382"/>
      <c r="N16" s="137" t="str">
        <f t="shared" si="0"/>
        <v xml:space="preserve">p - </v>
      </c>
      <c r="O16" s="137" t="s">
        <v>267</v>
      </c>
    </row>
    <row r="17" spans="1:16" ht="32.25" customHeight="1" x14ac:dyDescent="0.15">
      <c r="A17" s="139" t="s">
        <v>1158</v>
      </c>
      <c r="B17" s="142">
        <f>F9</f>
        <v>0</v>
      </c>
      <c r="C17" s="137"/>
      <c r="F17" s="382"/>
      <c r="N17" s="137" t="str">
        <f t="shared" si="0"/>
        <v xml:space="preserve">q - </v>
      </c>
      <c r="O17" s="137" t="s">
        <v>268</v>
      </c>
    </row>
    <row r="18" spans="1:16" ht="17" thickBot="1" x14ac:dyDescent="0.2">
      <c r="B18" s="185" t="s">
        <v>1171</v>
      </c>
      <c r="C18" s="186">
        <v>31</v>
      </c>
      <c r="N18" s="137" t="str">
        <f t="shared" si="0"/>
        <v xml:space="preserve">r - </v>
      </c>
      <c r="O18" s="137" t="s">
        <v>269</v>
      </c>
    </row>
    <row r="19" spans="1:16" x14ac:dyDescent="0.15">
      <c r="B19" s="185" t="s">
        <v>1160</v>
      </c>
      <c r="C19" s="142" t="str">
        <f>Spolu!C4</f>
        <v>30814910</v>
      </c>
      <c r="F19" s="145" t="s">
        <v>1156</v>
      </c>
      <c r="G19" s="199"/>
      <c r="H19" s="146"/>
      <c r="N19" s="137" t="str">
        <f t="shared" si="0"/>
        <v xml:space="preserve"> - </v>
      </c>
    </row>
    <row r="20" spans="1:16" x14ac:dyDescent="0.15">
      <c r="A20" s="139" t="s">
        <v>292</v>
      </c>
      <c r="B20" s="143">
        <f>F6</f>
        <v>0</v>
      </c>
      <c r="C20" s="137"/>
      <c r="F20" s="147"/>
      <c r="G20" s="276"/>
      <c r="H20" s="148"/>
    </row>
    <row r="21" spans="1:16" x14ac:dyDescent="0.15">
      <c r="B21" s="137"/>
      <c r="C21" s="137"/>
      <c r="F21" s="147" t="s">
        <v>1161</v>
      </c>
      <c r="G21" s="276">
        <v>421947749446</v>
      </c>
      <c r="H21" s="148"/>
      <c r="N21" s="137" t="str">
        <f>O21&amp;" - "&amp;P21</f>
        <v>026 01 - Šport pre všetkých, školský a univerzitný šport</v>
      </c>
      <c r="O21" s="137" t="s">
        <v>219</v>
      </c>
      <c r="P21" s="137" t="s">
        <v>220</v>
      </c>
    </row>
    <row r="22" spans="1:16" x14ac:dyDescent="0.15">
      <c r="A22" s="137"/>
      <c r="B22" s="137"/>
      <c r="F22" s="147" t="s">
        <v>1162</v>
      </c>
      <c r="G22" s="276">
        <v>421947749756</v>
      </c>
      <c r="H22" s="148"/>
      <c r="N22" s="137" t="str">
        <f>O22&amp;" - "&amp;P22</f>
        <v>026 02 - Uznané športy</v>
      </c>
      <c r="O22" s="137" t="s">
        <v>221</v>
      </c>
      <c r="P22" s="137" t="s">
        <v>222</v>
      </c>
    </row>
    <row r="23" spans="1:16" ht="80.5" customHeight="1" thickBot="1" x14ac:dyDescent="0.2">
      <c r="B23" s="203"/>
      <c r="C23" s="198"/>
      <c r="E23" s="138"/>
      <c r="F23" s="200"/>
      <c r="G23" s="201"/>
      <c r="H23" s="202"/>
      <c r="N23" s="137" t="str">
        <f>O23&amp;" - "&amp;P23</f>
        <v>026 03 - Národné športové projekty</v>
      </c>
      <c r="O23" s="137" t="s">
        <v>223</v>
      </c>
      <c r="P23" s="137" t="s">
        <v>224</v>
      </c>
    </row>
    <row r="24" spans="1:16" ht="39.75" customHeight="1" x14ac:dyDescent="0.15">
      <c r="A24" s="256"/>
      <c r="B24" s="381" t="s">
        <v>1163</v>
      </c>
      <c r="C24" s="381"/>
      <c r="N24" s="137" t="str">
        <f>O24&amp;" - "&amp;P24</f>
        <v>026 04 - Športová infraštruktúra</v>
      </c>
      <c r="O24" s="137" t="s">
        <v>225</v>
      </c>
      <c r="P24" s="137" t="s">
        <v>226</v>
      </c>
    </row>
    <row r="25" spans="1:16" x14ac:dyDescent="0.15">
      <c r="N25" s="137" t="str">
        <f>O25&amp;" - "&amp;P25</f>
        <v>026 05 - Prierezové činnosti v športe</v>
      </c>
      <c r="O25" s="137" t="s">
        <v>227</v>
      </c>
      <c r="P25" s="137" t="s">
        <v>228</v>
      </c>
    </row>
    <row r="27" spans="1:16" x14ac:dyDescent="0.15">
      <c r="N27" s="137" t="s">
        <v>1172</v>
      </c>
    </row>
    <row r="28" spans="1:16" x14ac:dyDescent="0.15">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1174</v>
      </c>
    </row>
    <row r="2" spans="1:2" ht="30" customHeight="1" x14ac:dyDescent="0.15">
      <c r="A2" s="383" t="s">
        <v>1175</v>
      </c>
      <c r="B2" s="383"/>
    </row>
    <row r="3" spans="1:2" x14ac:dyDescent="0.15">
      <c r="A3" s="61" t="s">
        <v>1176</v>
      </c>
      <c r="B3" s="61" t="s">
        <v>1177</v>
      </c>
    </row>
    <row r="4" spans="1:2" x14ac:dyDescent="0.15">
      <c r="A4" s="62" t="s">
        <v>1178</v>
      </c>
      <c r="B4" s="62" t="s">
        <v>1179</v>
      </c>
    </row>
    <row r="5" spans="1:2" x14ac:dyDescent="0.15">
      <c r="A5" s="62" t="s">
        <v>1180</v>
      </c>
      <c r="B5" s="62" t="s">
        <v>1181</v>
      </c>
    </row>
    <row r="6" spans="1:2" x14ac:dyDescent="0.15">
      <c r="A6" s="62" t="s">
        <v>1182</v>
      </c>
      <c r="B6" s="62" t="s">
        <v>1183</v>
      </c>
    </row>
    <row r="7" spans="1:2" x14ac:dyDescent="0.15">
      <c r="A7" s="62" t="s">
        <v>1184</v>
      </c>
      <c r="B7" s="62" t="s">
        <v>1185</v>
      </c>
    </row>
    <row r="8" spans="1:2" x14ac:dyDescent="0.15">
      <c r="A8" s="62" t="s">
        <v>1186</v>
      </c>
      <c r="B8" s="62" t="s">
        <v>1187</v>
      </c>
    </row>
    <row r="9" spans="1:2" x14ac:dyDescent="0.15">
      <c r="A9" s="62" t="s">
        <v>1188</v>
      </c>
      <c r="B9" s="62" t="s">
        <v>1189</v>
      </c>
    </row>
    <row r="10" spans="1:2" x14ac:dyDescent="0.15">
      <c r="A10" s="62" t="s">
        <v>1190</v>
      </c>
      <c r="B10" s="62" t="s">
        <v>1191</v>
      </c>
    </row>
    <row r="11" spans="1:2" x14ac:dyDescent="0.15">
      <c r="A11" s="62" t="s">
        <v>1192</v>
      </c>
      <c r="B11" s="62" t="s">
        <v>1193</v>
      </c>
    </row>
    <row r="12" spans="1:2" x14ac:dyDescent="0.15">
      <c r="A12" s="62" t="s">
        <v>1194</v>
      </c>
      <c r="B12" s="62" t="s">
        <v>1195</v>
      </c>
    </row>
    <row r="13" spans="1:2" x14ac:dyDescent="0.15">
      <c r="A13" s="62" t="s">
        <v>1196</v>
      </c>
      <c r="B13" s="62" t="s">
        <v>1197</v>
      </c>
    </row>
    <row r="14" spans="1:2" x14ac:dyDescent="0.15">
      <c r="A14" s="62" t="s">
        <v>1198</v>
      </c>
      <c r="B14" s="62" t="s">
        <v>1199</v>
      </c>
    </row>
    <row r="15" spans="1:2" x14ac:dyDescent="0.15">
      <c r="A15" s="62" t="s">
        <v>1200</v>
      </c>
      <c r="B15" s="62" t="s">
        <v>1201</v>
      </c>
    </row>
    <row r="16" spans="1:2" x14ac:dyDescent="0.15">
      <c r="A16" s="62" t="s">
        <v>1202</v>
      </c>
      <c r="B16" s="62" t="s">
        <v>1203</v>
      </c>
    </row>
    <row r="17" spans="1:2" x14ac:dyDescent="0.15">
      <c r="A17" s="62" t="s">
        <v>1204</v>
      </c>
      <c r="B17" s="62" t="s">
        <v>1205</v>
      </c>
    </row>
    <row r="18" spans="1:2" x14ac:dyDescent="0.15">
      <c r="A18" s="62" t="s">
        <v>1206</v>
      </c>
      <c r="B18" s="62" t="s">
        <v>1207</v>
      </c>
    </row>
    <row r="19" spans="1:2" x14ac:dyDescent="0.15">
      <c r="A19" s="62" t="s">
        <v>1208</v>
      </c>
      <c r="B19" s="62" t="s">
        <v>1209</v>
      </c>
    </row>
    <row r="20" spans="1:2" x14ac:dyDescent="0.15">
      <c r="A20" s="62" t="s">
        <v>1210</v>
      </c>
      <c r="B20" s="62" t="s">
        <v>1211</v>
      </c>
    </row>
    <row r="21" spans="1:2" x14ac:dyDescent="0.15">
      <c r="A21" s="62" t="s">
        <v>1212</v>
      </c>
      <c r="B21" s="62" t="s">
        <v>1213</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25" t="s">
        <v>51</v>
      </c>
      <c r="B1" s="325"/>
      <c r="C1" s="325"/>
      <c r="D1" s="325"/>
      <c r="E1" s="325"/>
      <c r="F1" s="325"/>
      <c r="G1" s="325"/>
      <c r="H1" s="325"/>
      <c r="I1" s="52"/>
      <c r="J1" s="37"/>
    </row>
    <row r="2" spans="1:11" ht="14" x14ac:dyDescent="0.15">
      <c r="A2" s="331" t="str">
        <f>Doklady!A100</f>
        <v>Priebežné čerpanie a vyúčtovanie finančných prostriedkov poskytnutých zo štátneho rozpočtu v oblasti športu v roku 2026</v>
      </c>
      <c r="B2" s="331"/>
      <c r="C2" s="331"/>
      <c r="D2" s="331"/>
      <c r="E2" s="331"/>
      <c r="F2" s="331"/>
      <c r="G2" s="331"/>
      <c r="H2" s="329" t="str">
        <f>+Doklady!I100</f>
        <v>V1</v>
      </c>
      <c r="I2" s="329"/>
    </row>
    <row r="3" spans="1:11" ht="14" x14ac:dyDescent="0.15">
      <c r="A3" s="40"/>
      <c r="B3" s="40"/>
      <c r="C3" s="40"/>
      <c r="D3" s="40"/>
      <c r="E3" s="40"/>
      <c r="F3" s="40"/>
      <c r="G3" s="40"/>
      <c r="H3" s="330">
        <f>+Doklady!I101</f>
        <v>46053</v>
      </c>
      <c r="I3" s="330"/>
    </row>
    <row r="4" spans="1:11" ht="15.75" customHeight="1" x14ac:dyDescent="0.15">
      <c r="A4" s="41" t="s">
        <v>52</v>
      </c>
      <c r="B4" s="326" t="s">
        <v>53</v>
      </c>
      <c r="C4" s="327"/>
      <c r="D4" s="327"/>
      <c r="E4" s="328"/>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54</v>
      </c>
      <c r="B7" s="10" t="s">
        <v>55</v>
      </c>
      <c r="C7" s="10" t="s">
        <v>56</v>
      </c>
      <c r="D7" s="10" t="s">
        <v>57</v>
      </c>
      <c r="E7" s="10" t="s">
        <v>58</v>
      </c>
      <c r="F7" s="10" t="s">
        <v>59</v>
      </c>
      <c r="G7" s="10" t="s">
        <v>60</v>
      </c>
      <c r="H7" s="11" t="s">
        <v>61</v>
      </c>
      <c r="I7" s="58" t="s">
        <v>62</v>
      </c>
      <c r="J7" s="44"/>
    </row>
    <row r="8" spans="1:11" ht="13" x14ac:dyDescent="0.15">
      <c r="A8" s="46" t="s">
        <v>63</v>
      </c>
      <c r="B8" s="47" t="s">
        <v>1495</v>
      </c>
      <c r="C8" s="47" t="s">
        <v>64</v>
      </c>
      <c r="D8" s="48">
        <v>46146</v>
      </c>
      <c r="E8" s="46" t="s">
        <v>65</v>
      </c>
      <c r="F8" s="46"/>
      <c r="G8" s="46" t="s">
        <v>66</v>
      </c>
      <c r="H8" s="49">
        <v>1350</v>
      </c>
      <c r="I8" s="55">
        <v>3</v>
      </c>
      <c r="J8" s="44"/>
    </row>
    <row r="9" spans="1:11" ht="13" x14ac:dyDescent="0.15">
      <c r="A9" s="46" t="s">
        <v>63</v>
      </c>
      <c r="B9" s="47" t="s">
        <v>1496</v>
      </c>
      <c r="C9" s="47" t="s">
        <v>67</v>
      </c>
      <c r="D9" s="48">
        <v>46147</v>
      </c>
      <c r="E9" s="46" t="s">
        <v>68</v>
      </c>
      <c r="F9" s="46"/>
      <c r="G9" s="46" t="s">
        <v>69</v>
      </c>
      <c r="H9" s="49">
        <v>100</v>
      </c>
      <c r="I9" s="55">
        <v>3</v>
      </c>
      <c r="J9" s="44"/>
    </row>
    <row r="10" spans="1:11" ht="13" x14ac:dyDescent="0.15">
      <c r="A10" s="46" t="s">
        <v>63</v>
      </c>
      <c r="B10" s="47" t="s">
        <v>1497</v>
      </c>
      <c r="C10" s="47" t="s">
        <v>70</v>
      </c>
      <c r="D10" s="48">
        <v>46148</v>
      </c>
      <c r="E10" s="46" t="s">
        <v>71</v>
      </c>
      <c r="F10" s="46"/>
      <c r="G10" s="46" t="s">
        <v>72</v>
      </c>
      <c r="H10" s="49">
        <v>50</v>
      </c>
      <c r="I10" s="55">
        <v>3</v>
      </c>
      <c r="J10" s="44"/>
    </row>
    <row r="11" spans="1:11" ht="13" x14ac:dyDescent="0.15">
      <c r="A11" s="46" t="s">
        <v>63</v>
      </c>
      <c r="B11" s="47" t="s">
        <v>1498</v>
      </c>
      <c r="C11" s="47" t="s">
        <v>73</v>
      </c>
      <c r="D11" s="48">
        <v>46149</v>
      </c>
      <c r="E11" s="46" t="s">
        <v>74</v>
      </c>
      <c r="F11" s="46"/>
      <c r="G11" s="46" t="s">
        <v>75</v>
      </c>
      <c r="H11" s="49">
        <v>200</v>
      </c>
      <c r="I11" s="55">
        <v>3</v>
      </c>
      <c r="J11" s="44"/>
    </row>
    <row r="12" spans="1:11" ht="13" x14ac:dyDescent="0.15">
      <c r="A12" s="46" t="s">
        <v>63</v>
      </c>
      <c r="B12" s="47" t="s">
        <v>1499</v>
      </c>
      <c r="C12" s="47" t="s">
        <v>76</v>
      </c>
      <c r="D12" s="48">
        <v>46150</v>
      </c>
      <c r="E12" s="46" t="s">
        <v>77</v>
      </c>
      <c r="F12" s="46"/>
      <c r="G12" s="46" t="s">
        <v>78</v>
      </c>
      <c r="H12" s="49">
        <v>180</v>
      </c>
      <c r="I12" s="55">
        <v>3</v>
      </c>
      <c r="J12" s="44"/>
    </row>
    <row r="13" spans="1:11" ht="13" x14ac:dyDescent="0.15">
      <c r="A13" s="46" t="s">
        <v>63</v>
      </c>
      <c r="B13" s="47" t="s">
        <v>1500</v>
      </c>
      <c r="C13" s="47" t="s">
        <v>79</v>
      </c>
      <c r="D13" s="48">
        <v>46151</v>
      </c>
      <c r="E13" s="46" t="s">
        <v>80</v>
      </c>
      <c r="F13" s="46"/>
      <c r="G13" s="46" t="s">
        <v>81</v>
      </c>
      <c r="H13" s="49">
        <v>505</v>
      </c>
      <c r="I13" s="55">
        <v>3</v>
      </c>
      <c r="J13" s="44"/>
    </row>
    <row r="14" spans="1:11" ht="13" x14ac:dyDescent="0.15">
      <c r="A14" s="46" t="s">
        <v>63</v>
      </c>
      <c r="B14" s="47" t="s">
        <v>1501</v>
      </c>
      <c r="C14" s="47" t="s">
        <v>82</v>
      </c>
      <c r="D14" s="48">
        <v>46152</v>
      </c>
      <c r="E14" s="46" t="s">
        <v>83</v>
      </c>
      <c r="F14" s="46"/>
      <c r="G14" s="46" t="s">
        <v>84</v>
      </c>
      <c r="H14" s="49">
        <v>4700</v>
      </c>
      <c r="I14" s="55">
        <v>2</v>
      </c>
      <c r="J14" s="44"/>
    </row>
    <row r="15" spans="1:11" ht="13" x14ac:dyDescent="0.15">
      <c r="A15" s="46" t="s">
        <v>63</v>
      </c>
      <c r="B15" s="47" t="s">
        <v>1502</v>
      </c>
      <c r="C15" s="47" t="s">
        <v>1536</v>
      </c>
      <c r="D15" s="48">
        <v>46153</v>
      </c>
      <c r="E15" s="46" t="s">
        <v>85</v>
      </c>
      <c r="F15" s="46"/>
      <c r="G15" s="46" t="s">
        <v>86</v>
      </c>
      <c r="H15" s="49">
        <v>3330</v>
      </c>
      <c r="I15" s="55">
        <v>2</v>
      </c>
      <c r="J15" s="44"/>
    </row>
    <row r="16" spans="1:11" ht="13" x14ac:dyDescent="0.15">
      <c r="A16" s="46" t="s">
        <v>63</v>
      </c>
      <c r="B16" s="47" t="s">
        <v>1503</v>
      </c>
      <c r="C16" s="47" t="s">
        <v>87</v>
      </c>
      <c r="D16" s="48">
        <v>46154</v>
      </c>
      <c r="E16" s="46" t="s">
        <v>88</v>
      </c>
      <c r="F16" s="46"/>
      <c r="G16" s="46" t="s">
        <v>89</v>
      </c>
      <c r="H16" s="49">
        <v>1000</v>
      </c>
      <c r="I16" s="55">
        <v>2</v>
      </c>
      <c r="J16" s="44"/>
    </row>
    <row r="17" spans="1:18" ht="13" x14ac:dyDescent="0.15">
      <c r="A17" s="46" t="s">
        <v>63</v>
      </c>
      <c r="B17" s="47" t="s">
        <v>1504</v>
      </c>
      <c r="C17" s="47" t="s">
        <v>90</v>
      </c>
      <c r="D17" s="48">
        <v>46155</v>
      </c>
      <c r="E17" s="46" t="s">
        <v>91</v>
      </c>
      <c r="F17" s="46"/>
      <c r="G17" s="46" t="s">
        <v>92</v>
      </c>
      <c r="H17" s="49">
        <v>300</v>
      </c>
      <c r="I17" s="55">
        <v>2</v>
      </c>
      <c r="J17" s="44"/>
    </row>
    <row r="18" spans="1:18" ht="13" x14ac:dyDescent="0.15">
      <c r="A18" s="46" t="s">
        <v>63</v>
      </c>
      <c r="B18" s="47" t="s">
        <v>1505</v>
      </c>
      <c r="C18" s="47" t="s">
        <v>93</v>
      </c>
      <c r="D18" s="48">
        <v>46156</v>
      </c>
      <c r="E18" s="46" t="s">
        <v>94</v>
      </c>
      <c r="F18" s="46"/>
      <c r="G18" s="46" t="s">
        <v>95</v>
      </c>
      <c r="H18" s="49">
        <v>600</v>
      </c>
      <c r="I18" s="55">
        <v>2</v>
      </c>
      <c r="J18" s="44"/>
    </row>
    <row r="19" spans="1:18" ht="13" x14ac:dyDescent="0.15">
      <c r="A19" s="46" t="s">
        <v>63</v>
      </c>
      <c r="B19" s="47" t="s">
        <v>1506</v>
      </c>
      <c r="C19" s="47" t="s">
        <v>96</v>
      </c>
      <c r="D19" s="48">
        <v>46157</v>
      </c>
      <c r="E19" s="46" t="s">
        <v>1542</v>
      </c>
      <c r="F19" s="46"/>
      <c r="G19" s="46" t="s">
        <v>97</v>
      </c>
      <c r="H19" s="49">
        <v>25.9</v>
      </c>
      <c r="I19" s="55">
        <v>2</v>
      </c>
      <c r="J19" s="44"/>
    </row>
    <row r="20" spans="1:18" ht="13" x14ac:dyDescent="0.15">
      <c r="A20" s="46" t="s">
        <v>63</v>
      </c>
      <c r="B20" s="47" t="s">
        <v>1507</v>
      </c>
      <c r="C20" s="47" t="s">
        <v>98</v>
      </c>
      <c r="D20" s="48">
        <v>46158</v>
      </c>
      <c r="E20" s="46" t="s">
        <v>99</v>
      </c>
      <c r="F20" s="46"/>
      <c r="G20" s="46" t="s">
        <v>100</v>
      </c>
      <c r="H20" s="49">
        <v>60</v>
      </c>
      <c r="I20" s="55">
        <v>2</v>
      </c>
      <c r="J20" s="44"/>
    </row>
    <row r="21" spans="1:18" ht="24" x14ac:dyDescent="0.15">
      <c r="A21" s="46" t="s">
        <v>63</v>
      </c>
      <c r="B21" s="47" t="s">
        <v>101</v>
      </c>
      <c r="C21" s="47" t="s">
        <v>102</v>
      </c>
      <c r="D21" s="48">
        <v>46160</v>
      </c>
      <c r="E21" s="46" t="s">
        <v>1543</v>
      </c>
      <c r="F21" s="46"/>
      <c r="G21" s="46" t="s">
        <v>103</v>
      </c>
      <c r="H21" s="49">
        <v>200</v>
      </c>
      <c r="I21" s="55">
        <v>5</v>
      </c>
      <c r="J21" s="44"/>
      <c r="M21" s="44"/>
      <c r="N21" s="44"/>
      <c r="O21" s="44"/>
      <c r="P21" s="44"/>
      <c r="Q21" s="44"/>
      <c r="R21" s="44"/>
    </row>
    <row r="22" spans="1:18" ht="36" x14ac:dyDescent="0.15">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3" x14ac:dyDescent="0.15">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3" x14ac:dyDescent="0.15">
      <c r="A24" s="46" t="s">
        <v>63</v>
      </c>
      <c r="B24" s="47" t="s">
        <v>1509</v>
      </c>
      <c r="C24" s="47">
        <v>1213275</v>
      </c>
      <c r="D24" s="48">
        <v>46163</v>
      </c>
      <c r="E24" s="46" t="s">
        <v>109</v>
      </c>
      <c r="F24" s="46"/>
      <c r="G24" s="46" t="s">
        <v>110</v>
      </c>
      <c r="H24" s="49">
        <v>19.100000000000001</v>
      </c>
      <c r="I24" s="55">
        <v>2</v>
      </c>
      <c r="J24" s="44"/>
      <c r="O24" s="44"/>
      <c r="P24" s="44"/>
      <c r="Q24" s="44"/>
      <c r="R24" s="44"/>
    </row>
    <row r="25" spans="1:18" ht="13" x14ac:dyDescent="0.15">
      <c r="A25" s="46" t="s">
        <v>63</v>
      </c>
      <c r="B25" s="47" t="s">
        <v>1510</v>
      </c>
      <c r="C25" s="47">
        <v>2007006035</v>
      </c>
      <c r="D25" s="48">
        <v>46164</v>
      </c>
      <c r="E25" s="46" t="s">
        <v>1545</v>
      </c>
      <c r="F25" s="46"/>
      <c r="G25" s="46" t="s">
        <v>111</v>
      </c>
      <c r="H25" s="49">
        <v>277.74</v>
      </c>
      <c r="I25" s="55">
        <v>4</v>
      </c>
      <c r="J25" s="44"/>
      <c r="O25" s="44"/>
      <c r="P25" s="44"/>
      <c r="Q25" s="44"/>
      <c r="R25" s="44"/>
    </row>
    <row r="26" spans="1:18" ht="13" x14ac:dyDescent="0.15">
      <c r="A26" s="46" t="s">
        <v>63</v>
      </c>
      <c r="B26" s="50">
        <v>46357</v>
      </c>
      <c r="C26" s="47" t="s">
        <v>106</v>
      </c>
      <c r="D26" s="48">
        <v>46165</v>
      </c>
      <c r="E26" s="46" t="s">
        <v>1546</v>
      </c>
      <c r="F26" s="46"/>
      <c r="G26" s="46" t="s">
        <v>112</v>
      </c>
      <c r="H26" s="49">
        <v>50</v>
      </c>
      <c r="I26" s="55">
        <v>4</v>
      </c>
      <c r="J26" s="44"/>
      <c r="O26" s="44"/>
      <c r="P26" s="44"/>
      <c r="Q26" s="44"/>
      <c r="R26" s="44"/>
    </row>
    <row r="27" spans="1:18" ht="13" x14ac:dyDescent="0.15">
      <c r="A27" s="46" t="s">
        <v>63</v>
      </c>
      <c r="B27" s="47" t="s">
        <v>1511</v>
      </c>
      <c r="C27" s="47" t="s">
        <v>113</v>
      </c>
      <c r="D27" s="48">
        <v>46166</v>
      </c>
      <c r="E27" s="46" t="s">
        <v>114</v>
      </c>
      <c r="F27" s="46"/>
      <c r="G27" s="46" t="s">
        <v>115</v>
      </c>
      <c r="H27" s="49">
        <v>9</v>
      </c>
      <c r="I27" s="55">
        <v>4</v>
      </c>
      <c r="J27" s="44"/>
      <c r="O27" s="44"/>
      <c r="P27" s="44"/>
      <c r="Q27" s="44"/>
      <c r="R27" s="44"/>
    </row>
    <row r="28" spans="1:18" ht="13" x14ac:dyDescent="0.15">
      <c r="A28" s="46" t="s">
        <v>63</v>
      </c>
      <c r="B28" s="50">
        <v>46143</v>
      </c>
      <c r="C28" s="47" t="s">
        <v>116</v>
      </c>
      <c r="D28" s="48">
        <v>46167</v>
      </c>
      <c r="E28" s="46" t="s">
        <v>1547</v>
      </c>
      <c r="F28" s="46"/>
      <c r="G28" s="46" t="s">
        <v>117</v>
      </c>
      <c r="H28" s="49">
        <v>10</v>
      </c>
      <c r="I28" s="55">
        <v>4</v>
      </c>
      <c r="J28" s="44"/>
      <c r="O28" s="44"/>
      <c r="P28" s="44"/>
      <c r="Q28" s="44"/>
      <c r="R28" s="44"/>
    </row>
    <row r="29" spans="1:18" ht="13" x14ac:dyDescent="0.15">
      <c r="A29" s="46" t="s">
        <v>63</v>
      </c>
      <c r="B29" s="47" t="s">
        <v>118</v>
      </c>
      <c r="C29" s="47" t="s">
        <v>119</v>
      </c>
      <c r="D29" s="48">
        <v>46168</v>
      </c>
      <c r="E29" s="46" t="s">
        <v>1548</v>
      </c>
      <c r="F29" s="46"/>
      <c r="G29" s="46" t="s">
        <v>120</v>
      </c>
      <c r="H29" s="49">
        <v>500</v>
      </c>
      <c r="I29" s="55">
        <v>1</v>
      </c>
      <c r="J29" s="44"/>
      <c r="O29" s="44"/>
      <c r="P29" s="44"/>
      <c r="Q29" s="44"/>
      <c r="R29" s="44"/>
    </row>
    <row r="30" spans="1:18" ht="13" x14ac:dyDescent="0.15">
      <c r="A30" s="46" t="s">
        <v>63</v>
      </c>
      <c r="B30" s="47" t="s">
        <v>1512</v>
      </c>
      <c r="C30" s="47" t="s">
        <v>121</v>
      </c>
      <c r="D30" s="48">
        <v>46169</v>
      </c>
      <c r="E30" s="46" t="s">
        <v>122</v>
      </c>
      <c r="F30" s="46"/>
      <c r="G30" s="46" t="s">
        <v>123</v>
      </c>
      <c r="H30" s="49">
        <v>71.2</v>
      </c>
      <c r="I30" s="55">
        <v>3</v>
      </c>
      <c r="J30" s="44"/>
      <c r="O30" s="44"/>
      <c r="P30" s="44"/>
      <c r="Q30" s="44"/>
      <c r="R30" s="44"/>
    </row>
    <row r="31" spans="1:18" ht="60" x14ac:dyDescent="0.15">
      <c r="A31" s="46" t="s">
        <v>63</v>
      </c>
      <c r="B31" s="47" t="s">
        <v>1513</v>
      </c>
      <c r="C31" s="47" t="s">
        <v>1537</v>
      </c>
      <c r="D31" s="48">
        <v>46170</v>
      </c>
      <c r="E31" s="46" t="s">
        <v>1549</v>
      </c>
      <c r="F31" s="46"/>
      <c r="G31" s="46" t="s">
        <v>124</v>
      </c>
      <c r="H31" s="49">
        <v>250</v>
      </c>
      <c r="I31" s="55">
        <v>1</v>
      </c>
      <c r="J31" s="44"/>
    </row>
    <row r="32" spans="1:18" ht="13" x14ac:dyDescent="0.15">
      <c r="A32" s="46" t="s">
        <v>63</v>
      </c>
      <c r="B32" s="47" t="s">
        <v>1514</v>
      </c>
      <c r="C32" s="47" t="s">
        <v>125</v>
      </c>
      <c r="D32" s="48">
        <v>46171</v>
      </c>
      <c r="E32" s="46" t="s">
        <v>126</v>
      </c>
      <c r="F32" s="46"/>
      <c r="G32" s="46" t="s">
        <v>127</v>
      </c>
      <c r="H32" s="49">
        <v>320</v>
      </c>
      <c r="I32" s="55">
        <v>5</v>
      </c>
      <c r="J32" s="44"/>
    </row>
    <row r="33" spans="1:18" ht="13" x14ac:dyDescent="0.15">
      <c r="A33" s="46" t="s">
        <v>63</v>
      </c>
      <c r="B33" s="47" t="s">
        <v>1515</v>
      </c>
      <c r="C33" s="47" t="s">
        <v>128</v>
      </c>
      <c r="D33" s="48">
        <v>46172</v>
      </c>
      <c r="E33" s="46" t="s">
        <v>1550</v>
      </c>
      <c r="F33" s="46"/>
      <c r="G33" s="46" t="s">
        <v>129</v>
      </c>
      <c r="H33" s="49">
        <v>40</v>
      </c>
      <c r="I33" s="55">
        <v>4</v>
      </c>
      <c r="J33" s="44"/>
    </row>
    <row r="34" spans="1:18" ht="13" x14ac:dyDescent="0.15">
      <c r="A34" s="46" t="s">
        <v>63</v>
      </c>
      <c r="B34" s="50">
        <v>46023</v>
      </c>
      <c r="C34" s="47" t="s">
        <v>1538</v>
      </c>
      <c r="D34" s="48">
        <v>46173</v>
      </c>
      <c r="E34" s="46" t="s">
        <v>130</v>
      </c>
      <c r="F34" s="46"/>
      <c r="G34" s="46" t="s">
        <v>131</v>
      </c>
      <c r="H34" s="49">
        <v>25</v>
      </c>
      <c r="I34" s="55">
        <v>4</v>
      </c>
      <c r="J34" s="44"/>
    </row>
    <row r="35" spans="1:18" ht="13" x14ac:dyDescent="0.15">
      <c r="A35" s="46" t="s">
        <v>63</v>
      </c>
      <c r="B35" s="50">
        <v>46082</v>
      </c>
      <c r="C35" s="47" t="s">
        <v>132</v>
      </c>
      <c r="D35" s="48">
        <v>46174</v>
      </c>
      <c r="E35" s="46" t="s">
        <v>1551</v>
      </c>
      <c r="F35" s="46"/>
      <c r="G35" s="46" t="s">
        <v>133</v>
      </c>
      <c r="H35" s="49">
        <v>150</v>
      </c>
      <c r="I35" s="55">
        <v>4</v>
      </c>
      <c r="J35" s="44"/>
    </row>
    <row r="36" spans="1:18" ht="13" x14ac:dyDescent="0.15">
      <c r="A36" s="46" t="s">
        <v>63</v>
      </c>
      <c r="B36" s="50">
        <v>46113</v>
      </c>
      <c r="C36" s="47" t="s">
        <v>134</v>
      </c>
      <c r="D36" s="48">
        <v>46175</v>
      </c>
      <c r="E36" s="46" t="s">
        <v>1552</v>
      </c>
      <c r="F36" s="46"/>
      <c r="G36" s="46" t="s">
        <v>135</v>
      </c>
      <c r="H36" s="49">
        <v>100</v>
      </c>
      <c r="I36" s="55">
        <v>4</v>
      </c>
      <c r="J36" s="44"/>
    </row>
    <row r="37" spans="1:18" ht="12" x14ac:dyDescent="0.15">
      <c r="A37" s="46" t="s">
        <v>63</v>
      </c>
      <c r="B37" s="47" t="s">
        <v>1516</v>
      </c>
      <c r="C37" s="47" t="s">
        <v>136</v>
      </c>
      <c r="D37" s="48">
        <v>46176</v>
      </c>
      <c r="E37" s="46" t="s">
        <v>1553</v>
      </c>
      <c r="F37" s="46"/>
      <c r="G37" s="46" t="s">
        <v>137</v>
      </c>
      <c r="H37" s="49">
        <v>74.099999999999994</v>
      </c>
      <c r="I37" s="55">
        <v>4</v>
      </c>
    </row>
    <row r="38" spans="1:18" ht="12" x14ac:dyDescent="0.15">
      <c r="A38" s="46" t="s">
        <v>63</v>
      </c>
      <c r="B38" s="47" t="s">
        <v>1517</v>
      </c>
      <c r="C38" s="47" t="s">
        <v>138</v>
      </c>
      <c r="D38" s="48">
        <v>46177</v>
      </c>
      <c r="E38" s="46" t="s">
        <v>1554</v>
      </c>
      <c r="F38" s="46"/>
      <c r="G38" s="46" t="s">
        <v>139</v>
      </c>
      <c r="H38" s="49">
        <v>120</v>
      </c>
      <c r="I38" s="55">
        <v>2</v>
      </c>
    </row>
    <row r="39" spans="1:18" ht="48" x14ac:dyDescent="0.15">
      <c r="A39" s="46" t="s">
        <v>63</v>
      </c>
      <c r="B39" s="47" t="s">
        <v>140</v>
      </c>
      <c r="C39" s="47" t="s">
        <v>140</v>
      </c>
      <c r="D39" s="48">
        <v>46178</v>
      </c>
      <c r="E39" s="46" t="s">
        <v>1555</v>
      </c>
      <c r="F39" s="46"/>
      <c r="G39" s="46" t="s">
        <v>141</v>
      </c>
      <c r="H39" s="49">
        <v>80</v>
      </c>
      <c r="I39" s="55">
        <v>3</v>
      </c>
    </row>
    <row r="40" spans="1:18" ht="12" x14ac:dyDescent="0.15">
      <c r="A40" s="46" t="s">
        <v>63</v>
      </c>
      <c r="B40" s="47" t="s">
        <v>142</v>
      </c>
      <c r="C40" s="47" t="s">
        <v>143</v>
      </c>
      <c r="D40" s="48">
        <v>46179</v>
      </c>
      <c r="E40" s="46" t="s">
        <v>1556</v>
      </c>
      <c r="F40" s="46"/>
      <c r="G40" s="46" t="s">
        <v>144</v>
      </c>
      <c r="H40" s="49">
        <v>600</v>
      </c>
      <c r="I40" s="55">
        <v>1</v>
      </c>
    </row>
    <row r="41" spans="1:18" s="39" customFormat="1" ht="12" x14ac:dyDescent="0.15">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ht="12" x14ac:dyDescent="0.15">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ht="12" x14ac:dyDescent="0.15">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ht="12" x14ac:dyDescent="0.15">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ht="12" x14ac:dyDescent="0.15">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ht="12" x14ac:dyDescent="0.15">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ht="12" x14ac:dyDescent="0.15">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ht="12" x14ac:dyDescent="0.15">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ht="12" x14ac:dyDescent="0.15">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4" x14ac:dyDescent="0.15">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8" x14ac:dyDescent="0.15">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ht="12" x14ac:dyDescent="0.15">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4" x14ac:dyDescent="0.15">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ht="12" x14ac:dyDescent="0.15">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ht="12" x14ac:dyDescent="0.15">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ht="12" x14ac:dyDescent="0.15">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4" x14ac:dyDescent="0.15">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4" x14ac:dyDescent="0.15">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36" x14ac:dyDescent="0.15">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4" x14ac:dyDescent="0.15">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4" x14ac:dyDescent="0.15">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ht="12" x14ac:dyDescent="0.15">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36" x14ac:dyDescent="0.15">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ht="12" x14ac:dyDescent="0.15">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8" x14ac:dyDescent="0.15">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ht="12" x14ac:dyDescent="0.15">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ht="12" x14ac:dyDescent="0.15">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24" x14ac:dyDescent="0.15">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15">
      <c r="A69" s="46"/>
      <c r="B69" s="47"/>
      <c r="C69" s="47"/>
      <c r="D69" s="48"/>
      <c r="E69" s="46"/>
      <c r="F69" s="46"/>
      <c r="G69" s="46"/>
      <c r="H69" s="49"/>
      <c r="I69" s="54"/>
      <c r="K69" s="38"/>
      <c r="L69" s="38"/>
      <c r="M69" s="38"/>
      <c r="N69" s="38"/>
      <c r="O69" s="38"/>
      <c r="P69" s="38"/>
      <c r="Q69" s="38"/>
      <c r="R69" s="38"/>
    </row>
    <row r="70" spans="1:18" s="39" customFormat="1" x14ac:dyDescent="0.15">
      <c r="A70" s="46"/>
      <c r="B70" s="47"/>
      <c r="C70" s="47"/>
      <c r="D70" s="48"/>
      <c r="E70" s="46"/>
      <c r="F70" s="46"/>
      <c r="G70" s="46"/>
      <c r="H70" s="49"/>
      <c r="I70" s="54"/>
      <c r="K70" s="38"/>
      <c r="L70" s="38"/>
      <c r="M70" s="38"/>
      <c r="N70" s="38"/>
      <c r="O70" s="38"/>
      <c r="P70" s="38"/>
      <c r="Q70" s="38"/>
      <c r="R70" s="38"/>
    </row>
    <row r="71" spans="1:18" s="39" customFormat="1" x14ac:dyDescent="0.15">
      <c r="A71" s="46"/>
      <c r="B71" s="47"/>
      <c r="C71" s="47"/>
      <c r="D71" s="48"/>
      <c r="E71" s="46"/>
      <c r="F71" s="46"/>
      <c r="G71" s="46"/>
      <c r="H71" s="49"/>
      <c r="I71" s="54"/>
      <c r="K71" s="38"/>
      <c r="L71" s="38"/>
      <c r="M71" s="38"/>
      <c r="N71" s="38"/>
      <c r="O71" s="38"/>
      <c r="P71" s="38"/>
      <c r="Q71" s="38"/>
      <c r="R71" s="38"/>
    </row>
    <row r="72" spans="1:18" s="39" customFormat="1" x14ac:dyDescent="0.15">
      <c r="A72" s="46"/>
      <c r="B72" s="47"/>
      <c r="C72" s="47"/>
      <c r="D72" s="48"/>
      <c r="E72" s="46"/>
      <c r="F72" s="46"/>
      <c r="G72" s="46"/>
      <c r="H72" s="49"/>
      <c r="I72" s="54"/>
      <c r="K72" s="38"/>
      <c r="L72" s="38"/>
      <c r="M72" s="38"/>
      <c r="N72" s="38"/>
      <c r="O72" s="38"/>
      <c r="P72" s="38"/>
      <c r="Q72" s="38"/>
      <c r="R72" s="38"/>
    </row>
    <row r="73" spans="1:18" s="39" customFormat="1" x14ac:dyDescent="0.15">
      <c r="A73" s="46"/>
      <c r="B73" s="47"/>
      <c r="C73" s="47"/>
      <c r="D73" s="48"/>
      <c r="E73" s="46"/>
      <c r="F73" s="46"/>
      <c r="G73" s="46"/>
      <c r="H73" s="49"/>
      <c r="I73" s="54"/>
      <c r="K73" s="38"/>
      <c r="L73" s="38"/>
      <c r="M73" s="38"/>
      <c r="N73" s="38"/>
      <c r="O73" s="38"/>
      <c r="P73" s="38"/>
      <c r="Q73" s="38"/>
      <c r="R73" s="38"/>
    </row>
    <row r="74" spans="1:18" s="39" customFormat="1" x14ac:dyDescent="0.15">
      <c r="A74" s="46"/>
      <c r="B74" s="47"/>
      <c r="C74" s="47"/>
      <c r="D74" s="48"/>
      <c r="E74" s="46"/>
      <c r="F74" s="46"/>
      <c r="G74" s="46"/>
      <c r="H74" s="49"/>
      <c r="I74" s="54"/>
      <c r="K74" s="38"/>
      <c r="L74" s="38"/>
      <c r="M74" s="38"/>
      <c r="N74" s="38"/>
      <c r="O74" s="38"/>
      <c r="P74" s="38"/>
      <c r="Q74" s="38"/>
      <c r="R74" s="38"/>
    </row>
    <row r="75" spans="1:18" s="39" customFormat="1" x14ac:dyDescent="0.15">
      <c r="A75" s="46"/>
      <c r="B75" s="47"/>
      <c r="C75" s="47"/>
      <c r="D75" s="48"/>
      <c r="E75" s="46"/>
      <c r="F75" s="46"/>
      <c r="G75" s="46"/>
      <c r="H75" s="49"/>
      <c r="I75" s="54"/>
      <c r="K75" s="38"/>
      <c r="L75" s="38"/>
      <c r="M75" s="38"/>
      <c r="N75" s="38"/>
      <c r="O75" s="38"/>
      <c r="P75" s="38"/>
      <c r="Q75" s="38"/>
      <c r="R75" s="38"/>
    </row>
    <row r="76" spans="1:18" s="39" customFormat="1" x14ac:dyDescent="0.15">
      <c r="A76" s="46"/>
      <c r="B76" s="47"/>
      <c r="C76" s="47"/>
      <c r="D76" s="48"/>
      <c r="E76" s="46"/>
      <c r="F76" s="46"/>
      <c r="G76" s="46"/>
      <c r="H76" s="49"/>
      <c r="I76" s="54"/>
      <c r="K76" s="38"/>
      <c r="L76" s="38"/>
      <c r="M76" s="38"/>
      <c r="N76" s="38"/>
      <c r="O76" s="38"/>
      <c r="P76" s="38"/>
      <c r="Q76" s="38"/>
      <c r="R76" s="38"/>
    </row>
    <row r="77" spans="1:18" s="39" customFormat="1" x14ac:dyDescent="0.15">
      <c r="A77" s="46"/>
      <c r="B77" s="47"/>
      <c r="C77" s="47"/>
      <c r="D77" s="48"/>
      <c r="E77" s="46"/>
      <c r="F77" s="46"/>
      <c r="G77" s="46"/>
      <c r="H77" s="49"/>
      <c r="I77" s="54"/>
      <c r="K77" s="38"/>
      <c r="L77" s="38"/>
      <c r="M77" s="38"/>
      <c r="N77" s="38"/>
      <c r="O77" s="38"/>
      <c r="P77" s="38"/>
      <c r="Q77" s="38"/>
      <c r="R77" s="38"/>
    </row>
    <row r="78" spans="1:18" s="39" customFormat="1" x14ac:dyDescent="0.15">
      <c r="A78" s="46"/>
      <c r="B78" s="47"/>
      <c r="C78" s="47"/>
      <c r="D78" s="48"/>
      <c r="E78" s="46"/>
      <c r="F78" s="46"/>
      <c r="G78" s="46"/>
      <c r="H78" s="49"/>
      <c r="I78" s="54"/>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51"/>
      <c r="C2876" s="51"/>
      <c r="D2876" s="48"/>
      <c r="E2876" s="46"/>
      <c r="F2876" s="46"/>
      <c r="G2876" s="46"/>
      <c r="H2876" s="49"/>
      <c r="I2876" s="54"/>
      <c r="K2876" s="38"/>
      <c r="L2876" s="38"/>
      <c r="M2876" s="38"/>
      <c r="N2876" s="38"/>
      <c r="O2876" s="38"/>
      <c r="P2876" s="38"/>
      <c r="Q2876" s="38"/>
      <c r="R2876" s="38"/>
    </row>
    <row r="2877" spans="1:18" s="39" customFormat="1" x14ac:dyDescent="0.15">
      <c r="A2877" s="46"/>
      <c r="B2877" s="51"/>
      <c r="C2877" s="51"/>
      <c r="D2877" s="48"/>
      <c r="E2877" s="46"/>
      <c r="F2877" s="46"/>
      <c r="G2877" s="46"/>
      <c r="H2877" s="49"/>
      <c r="I2877" s="54"/>
      <c r="K2877" s="38"/>
      <c r="L2877" s="38"/>
      <c r="M2877" s="38"/>
      <c r="N2877" s="38"/>
      <c r="O2877" s="38"/>
      <c r="P2877" s="38"/>
      <c r="Q2877" s="38"/>
      <c r="R2877" s="38"/>
    </row>
    <row r="2878" spans="1:18" s="39" customFormat="1" x14ac:dyDescent="0.15">
      <c r="A2878" s="46"/>
      <c r="B2878" s="51"/>
      <c r="C2878" s="51"/>
      <c r="D2878" s="48"/>
      <c r="E2878" s="46"/>
      <c r="F2878" s="46"/>
      <c r="G2878" s="46"/>
      <c r="H2878" s="49"/>
      <c r="I2878" s="54"/>
      <c r="K2878" s="38"/>
      <c r="L2878" s="38"/>
      <c r="M2878" s="38"/>
      <c r="N2878" s="38"/>
      <c r="O2878" s="38"/>
      <c r="P2878" s="38"/>
      <c r="Q2878" s="38"/>
      <c r="R2878" s="38"/>
    </row>
    <row r="2879" spans="1:18" s="39" customFormat="1" x14ac:dyDescent="0.15">
      <c r="A2879" s="46"/>
      <c r="B2879" s="35"/>
      <c r="C2879" s="35"/>
      <c r="D2879" s="48"/>
      <c r="E2879" s="35"/>
      <c r="F2879" s="35"/>
      <c r="G2879" s="35"/>
      <c r="H2879" s="36"/>
      <c r="I2879" s="54"/>
      <c r="K2879" s="38"/>
      <c r="L2879" s="38"/>
      <c r="M2879" s="38"/>
      <c r="N2879" s="38"/>
      <c r="O2879" s="38"/>
      <c r="P2879" s="38"/>
      <c r="Q2879" s="38"/>
      <c r="R2879" s="38"/>
    </row>
    <row r="2880" spans="1:18" s="39" customFormat="1" x14ac:dyDescent="0.15">
      <c r="A2880" s="46"/>
      <c r="B2880" s="35"/>
      <c r="C2880" s="35"/>
      <c r="D2880" s="48"/>
      <c r="E2880" s="35"/>
      <c r="F2880" s="35"/>
      <c r="G2880" s="35"/>
      <c r="H2880" s="36"/>
      <c r="I2880" s="54"/>
      <c r="K2880" s="38"/>
      <c r="L2880" s="38"/>
      <c r="M2880" s="38"/>
      <c r="N2880" s="38"/>
      <c r="O2880" s="38"/>
      <c r="P2880" s="38"/>
      <c r="Q2880" s="38"/>
      <c r="R2880" s="38"/>
    </row>
    <row r="2881" spans="1:18" s="39" customFormat="1" x14ac:dyDescent="0.15">
      <c r="A2881" s="46"/>
      <c r="B2881" s="35"/>
      <c r="C2881" s="35"/>
      <c r="D2881" s="48"/>
      <c r="E2881" s="35"/>
      <c r="F2881" s="35"/>
      <c r="G2881" s="35"/>
      <c r="H2881" s="36"/>
      <c r="I2881" s="54"/>
      <c r="K2881" s="38"/>
      <c r="L2881" s="38"/>
      <c r="M2881" s="38"/>
      <c r="N2881" s="38"/>
      <c r="O2881" s="38"/>
      <c r="P2881" s="38"/>
      <c r="Q2881" s="38"/>
      <c r="R2881" s="38"/>
    </row>
    <row r="2882" spans="1:18" s="39" customFormat="1" x14ac:dyDescent="0.15">
      <c r="A2882" s="46"/>
      <c r="B2882" s="35"/>
      <c r="C2882" s="35"/>
      <c r="D2882" s="48"/>
      <c r="E2882" s="35"/>
      <c r="F2882" s="35"/>
      <c r="G2882" s="35"/>
      <c r="H2882" s="36"/>
      <c r="I2882" s="54"/>
      <c r="K2882" s="38"/>
      <c r="L2882" s="38"/>
      <c r="M2882" s="38"/>
      <c r="N2882" s="38"/>
      <c r="O2882" s="38"/>
      <c r="P2882" s="38"/>
      <c r="Q2882" s="38"/>
      <c r="R2882" s="38"/>
    </row>
    <row r="2883" spans="1:18" s="39" customFormat="1" x14ac:dyDescent="0.15">
      <c r="A2883" s="46"/>
      <c r="B2883" s="35"/>
      <c r="C2883" s="35"/>
      <c r="D2883" s="48"/>
      <c r="E2883" s="35"/>
      <c r="F2883" s="35"/>
      <c r="G2883" s="35"/>
      <c r="H2883" s="36"/>
      <c r="I2883" s="54"/>
      <c r="K2883" s="38"/>
      <c r="L2883" s="38"/>
      <c r="M2883" s="38"/>
      <c r="N2883" s="38"/>
      <c r="O2883" s="38"/>
      <c r="P2883" s="38"/>
      <c r="Q2883" s="38"/>
      <c r="R2883" s="38"/>
    </row>
    <row r="2884" spans="1:18" s="35" customFormat="1" x14ac:dyDescent="0.15">
      <c r="A2884" s="46"/>
      <c r="D2884" s="48"/>
      <c r="H2884" s="36"/>
      <c r="I2884" s="54"/>
      <c r="J2884" s="39"/>
      <c r="K2884" s="38"/>
      <c r="L2884" s="38"/>
      <c r="M2884" s="38"/>
      <c r="N2884" s="38"/>
      <c r="O2884" s="38"/>
      <c r="P2884" s="38"/>
      <c r="Q2884" s="38"/>
      <c r="R2884" s="38"/>
    </row>
    <row r="2885" spans="1:18" s="35" customFormat="1" x14ac:dyDescent="0.15">
      <c r="A2885" s="46"/>
      <c r="D2885" s="48"/>
      <c r="H2885" s="36"/>
      <c r="I2885" s="54"/>
      <c r="J2885" s="39"/>
      <c r="K2885" s="38"/>
      <c r="L2885" s="38"/>
      <c r="M2885" s="38"/>
      <c r="N2885" s="38"/>
      <c r="O2885" s="38"/>
      <c r="P2885" s="38"/>
      <c r="Q2885" s="38"/>
      <c r="R2885" s="38"/>
    </row>
    <row r="2886" spans="1:18" s="35" customFormat="1" x14ac:dyDescent="0.15">
      <c r="A2886" s="46"/>
      <c r="D2886" s="48"/>
      <c r="H2886" s="36"/>
      <c r="I2886" s="54"/>
      <c r="J2886" s="39"/>
      <c r="K2886" s="38"/>
      <c r="L2886" s="38"/>
      <c r="M2886" s="38"/>
      <c r="N2886" s="38"/>
      <c r="O2886" s="38"/>
      <c r="P2886" s="38"/>
      <c r="Q2886" s="38"/>
      <c r="R2886" s="38"/>
    </row>
    <row r="2887" spans="1:18" s="35" customFormat="1" x14ac:dyDescent="0.15">
      <c r="A2887" s="46"/>
      <c r="D2887" s="48"/>
      <c r="H2887" s="36"/>
      <c r="I2887" s="54"/>
      <c r="J2887" s="39"/>
      <c r="K2887" s="38"/>
      <c r="L2887" s="38"/>
      <c r="M2887" s="38"/>
      <c r="N2887" s="38"/>
      <c r="O2887" s="38"/>
      <c r="P2887" s="38"/>
      <c r="Q2887" s="38"/>
      <c r="R2887" s="38"/>
    </row>
    <row r="2888" spans="1:18" s="35" customFormat="1" x14ac:dyDescent="0.15">
      <c r="A2888" s="46"/>
      <c r="D2888" s="48"/>
      <c r="H2888" s="36"/>
      <c r="I2888" s="54"/>
      <c r="J2888" s="39"/>
      <c r="K2888" s="38"/>
      <c r="L2888" s="38"/>
      <c r="M2888" s="38"/>
      <c r="N2888" s="38"/>
      <c r="O2888" s="38"/>
      <c r="P2888" s="38"/>
      <c r="Q2888" s="38"/>
      <c r="R2888" s="38"/>
    </row>
    <row r="2889" spans="1:18" s="35" customFormat="1" x14ac:dyDescent="0.15">
      <c r="A2889" s="46"/>
      <c r="D2889" s="48"/>
      <c r="H2889" s="36"/>
      <c r="I2889" s="54"/>
      <c r="J2889" s="39"/>
      <c r="K2889" s="38"/>
      <c r="L2889" s="38"/>
      <c r="M2889" s="38"/>
      <c r="N2889" s="38"/>
      <c r="O2889" s="38"/>
      <c r="P2889" s="38"/>
      <c r="Q2889" s="38"/>
      <c r="R2889" s="38"/>
    </row>
    <row r="2890" spans="1:18" s="35" customFormat="1" x14ac:dyDescent="0.15">
      <c r="A2890" s="46"/>
      <c r="D2890" s="48"/>
      <c r="H2890" s="36"/>
      <c r="I2890" s="54"/>
      <c r="J2890" s="39"/>
      <c r="K2890" s="38"/>
      <c r="L2890" s="38"/>
      <c r="M2890" s="38"/>
      <c r="N2890" s="38"/>
      <c r="O2890" s="38"/>
      <c r="P2890" s="38"/>
      <c r="Q2890" s="38"/>
      <c r="R2890" s="38"/>
    </row>
    <row r="2891" spans="1:18" s="35" customFormat="1" x14ac:dyDescent="0.15">
      <c r="A2891" s="46"/>
      <c r="D2891" s="48"/>
      <c r="H2891" s="36"/>
      <c r="I2891" s="54"/>
      <c r="J2891" s="39"/>
      <c r="K2891" s="38"/>
      <c r="L2891" s="38"/>
      <c r="M2891" s="38"/>
      <c r="N2891" s="38"/>
      <c r="O2891" s="38"/>
      <c r="P2891" s="38"/>
      <c r="Q2891" s="38"/>
      <c r="R2891" s="38"/>
    </row>
    <row r="2892" spans="1:18" s="35" customFormat="1" x14ac:dyDescent="0.15">
      <c r="A2892" s="46"/>
      <c r="D2892" s="48"/>
      <c r="H2892" s="36"/>
      <c r="I2892" s="54"/>
      <c r="J2892" s="39"/>
      <c r="K2892" s="38"/>
      <c r="L2892" s="38"/>
      <c r="M2892" s="38"/>
      <c r="N2892" s="38"/>
      <c r="O2892" s="38"/>
      <c r="P2892" s="38"/>
      <c r="Q2892" s="38"/>
      <c r="R2892" s="38"/>
    </row>
    <row r="2893" spans="1:18" s="35" customFormat="1" x14ac:dyDescent="0.15">
      <c r="A2893" s="46"/>
      <c r="D2893" s="48"/>
      <c r="H2893" s="36"/>
      <c r="I2893" s="54"/>
      <c r="J2893" s="39"/>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02" priority="2" stopIfTrue="1">
      <formula>$A8&lt;&gt;""</formula>
    </cfRule>
  </conditionalFormatting>
  <conditionalFormatting sqref="B68:C68 B69:H2878">
    <cfRule type="expression" dxfId="101" priority="3" stopIfTrue="1">
      <formula>$A68&lt;&gt;""</formula>
    </cfRule>
  </conditionalFormatting>
  <conditionalFormatting sqref="D2876:D2903">
    <cfRule type="expression" dxfId="100"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45" hidden="1" customWidth="1"/>
    <col min="8" max="16384" width="11.5" style="29"/>
  </cols>
  <sheetData>
    <row r="1" spans="1:7" s="27" customFormat="1" ht="35.25" customHeight="1" x14ac:dyDescent="0.15">
      <c r="A1" s="334" t="s">
        <v>1568</v>
      </c>
      <c r="B1" s="335"/>
      <c r="C1" s="166">
        <v>46053</v>
      </c>
      <c r="D1" s="26"/>
      <c r="G1" s="244">
        <v>46053</v>
      </c>
    </row>
    <row r="2" spans="1:7" ht="14" x14ac:dyDescent="0.15">
      <c r="A2" s="28"/>
      <c r="B2" s="28"/>
      <c r="G2" s="244">
        <v>46081</v>
      </c>
    </row>
    <row r="3" spans="1:7" ht="14" x14ac:dyDescent="0.15">
      <c r="A3" s="30" t="s">
        <v>214</v>
      </c>
      <c r="B3" s="332" t="str">
        <f>INDEX(Adr!B:B,Doklady!B102+1)</f>
        <v>Slovenská asociácia taekwondo WT</v>
      </c>
      <c r="C3" s="332"/>
      <c r="D3" s="332"/>
      <c r="G3" s="244">
        <v>46112</v>
      </c>
    </row>
    <row r="4" spans="1:7" ht="14" x14ac:dyDescent="0.15">
      <c r="A4" s="30" t="s">
        <v>215</v>
      </c>
      <c r="B4" s="29" t="str">
        <f>RIGHT("0000"&amp;INDEX(Adr!A:A,Doklady!B102+1),8)</f>
        <v>30814910</v>
      </c>
      <c r="G4" s="244">
        <v>46142</v>
      </c>
    </row>
    <row r="5" spans="1:7" ht="14" x14ac:dyDescent="0.15">
      <c r="A5" s="30" t="s">
        <v>216</v>
      </c>
      <c r="B5" s="29" t="str">
        <f>INDEX(Adr!D:D,Doklady!B102+1)&amp;", "&amp;INDEX(Adr!E:E,Doklady!B102+1)</f>
        <v>Hlavná 37/68, Košice</v>
      </c>
      <c r="G5" s="244">
        <v>46173</v>
      </c>
    </row>
    <row r="6" spans="1:7" ht="14" x14ac:dyDescent="0.15">
      <c r="A6" s="30"/>
      <c r="G6" s="244">
        <v>46203</v>
      </c>
    </row>
    <row r="7" spans="1:7" ht="14" x14ac:dyDescent="0.15">
      <c r="G7" s="244">
        <v>46234</v>
      </c>
    </row>
    <row r="8" spans="1:7" ht="14" x14ac:dyDescent="0.15">
      <c r="G8" s="244">
        <v>46265</v>
      </c>
    </row>
    <row r="9" spans="1:7" ht="24" x14ac:dyDescent="0.15">
      <c r="A9" s="31" t="s">
        <v>217</v>
      </c>
      <c r="B9" s="31" t="s">
        <v>217</v>
      </c>
      <c r="C9" s="32" t="s">
        <v>218</v>
      </c>
      <c r="G9" s="244">
        <v>46295</v>
      </c>
    </row>
    <row r="10" spans="1:7" ht="14" x14ac:dyDescent="0.15">
      <c r="A10" s="133" t="s">
        <v>219</v>
      </c>
      <c r="B10" s="134" t="s">
        <v>220</v>
      </c>
      <c r="C10" s="167">
        <f>+Spolu!C10</f>
        <v>0</v>
      </c>
      <c r="G10" s="244">
        <v>46326</v>
      </c>
    </row>
    <row r="11" spans="1:7" ht="14" x14ac:dyDescent="0.15">
      <c r="A11" s="133" t="s">
        <v>221</v>
      </c>
      <c r="B11" s="134" t="s">
        <v>222</v>
      </c>
      <c r="C11" s="167">
        <f>+Spolu!C11</f>
        <v>71027</v>
      </c>
      <c r="G11" s="244">
        <v>46356</v>
      </c>
    </row>
    <row r="12" spans="1:7" ht="14" x14ac:dyDescent="0.15">
      <c r="A12" s="133" t="s">
        <v>223</v>
      </c>
      <c r="B12" s="134" t="s">
        <v>224</v>
      </c>
      <c r="C12" s="167">
        <f>+Spolu!C12</f>
        <v>44744</v>
      </c>
      <c r="G12" s="244">
        <v>46387</v>
      </c>
    </row>
    <row r="13" spans="1:7" ht="14" x14ac:dyDescent="0.15">
      <c r="A13" s="133" t="s">
        <v>225</v>
      </c>
      <c r="B13" s="134" t="s">
        <v>226</v>
      </c>
      <c r="C13" s="167">
        <f>+Spolu!C13</f>
        <v>0</v>
      </c>
      <c r="G13" s="244"/>
    </row>
    <row r="14" spans="1:7" ht="14" x14ac:dyDescent="0.15">
      <c r="A14" s="133" t="s">
        <v>227</v>
      </c>
      <c r="B14" s="134" t="s">
        <v>228</v>
      </c>
      <c r="C14" s="167">
        <f>+Spolu!C14</f>
        <v>0</v>
      </c>
      <c r="G14" s="244"/>
    </row>
    <row r="15" spans="1:7" ht="14" x14ac:dyDescent="0.15">
      <c r="A15" s="33" t="s">
        <v>229</v>
      </c>
      <c r="B15" s="132"/>
      <c r="C15" s="34">
        <f>SUM(C10:C14)</f>
        <v>115771</v>
      </c>
      <c r="G15" s="244"/>
    </row>
    <row r="16" spans="1:7" ht="14" x14ac:dyDescent="0.15">
      <c r="G16" s="244"/>
    </row>
    <row r="17" spans="1:5" ht="72" customHeight="1" x14ac:dyDescent="0.15">
      <c r="A17" s="333" t="s">
        <v>230</v>
      </c>
      <c r="B17" s="333"/>
      <c r="C17" s="333"/>
      <c r="D17" s="333"/>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44" t="str">
        <f>Doklady!A100</f>
        <v>Priebežné čerpanie a vyúčtovanie finančných prostriedkov poskytnutých zo štátneho rozpočtu v oblasti športu v roku 2026</v>
      </c>
      <c r="B1" s="344"/>
      <c r="C1" s="344"/>
      <c r="D1" s="344"/>
      <c r="E1" s="344"/>
      <c r="F1" s="344"/>
      <c r="G1" s="344"/>
      <c r="H1" s="344"/>
      <c r="I1" s="344"/>
    </row>
    <row r="2" spans="1:26" ht="7.5" customHeight="1" x14ac:dyDescent="0.15">
      <c r="C2" s="8"/>
      <c r="D2" s="8"/>
      <c r="E2" s="8"/>
      <c r="F2" s="8"/>
      <c r="G2" s="8"/>
      <c r="H2" s="8"/>
      <c r="I2" s="8"/>
    </row>
    <row r="3" spans="1:26" s="9" customFormat="1" ht="26.25" customHeight="1" x14ac:dyDescent="0.15">
      <c r="B3" s="152" t="s">
        <v>52</v>
      </c>
      <c r="C3" s="345" t="str">
        <f>INDEX(Adr!B2:B242,Doklady!B102)</f>
        <v>Slovenská asociácia taekwondo WT</v>
      </c>
      <c r="D3" s="345"/>
      <c r="E3" s="345"/>
      <c r="F3" s="345"/>
      <c r="G3" s="207"/>
      <c r="H3" s="207"/>
      <c r="I3" s="65" t="str">
        <f>Doklady!I100</f>
        <v>V1</v>
      </c>
      <c r="J3" s="85"/>
      <c r="K3" s="85"/>
      <c r="L3" s="85"/>
      <c r="M3" s="85"/>
      <c r="N3" s="85"/>
      <c r="O3" s="85"/>
      <c r="P3" s="85"/>
      <c r="Q3" s="85"/>
      <c r="R3" s="85"/>
      <c r="S3" s="85"/>
      <c r="T3" s="85"/>
      <c r="U3" s="85"/>
      <c r="V3" s="85"/>
      <c r="W3" s="85"/>
      <c r="X3" s="85"/>
      <c r="Y3" s="85"/>
      <c r="Z3" s="85"/>
    </row>
    <row r="4" spans="1:26" s="9" customFormat="1" ht="13" x14ac:dyDescent="0.15">
      <c r="B4" s="64" t="s">
        <v>215</v>
      </c>
      <c r="C4" s="66" t="str">
        <f>INDEX(Adr!A2:A242,Doklady!B102)</f>
        <v>30814910</v>
      </c>
      <c r="I4" s="65">
        <f>Doklady!I101</f>
        <v>46053</v>
      </c>
      <c r="J4" s="85"/>
      <c r="K4" s="85"/>
      <c r="L4" s="85"/>
      <c r="M4" s="85"/>
      <c r="N4" s="85"/>
      <c r="O4" s="85"/>
      <c r="P4" s="85"/>
      <c r="Q4" s="85"/>
      <c r="R4" s="85"/>
      <c r="S4" s="85"/>
      <c r="T4" s="85"/>
      <c r="U4" s="85"/>
      <c r="V4" s="85"/>
      <c r="W4" s="85"/>
      <c r="X4" s="85"/>
      <c r="Y4" s="85"/>
      <c r="Z4" s="85"/>
    </row>
    <row r="5" spans="1:26" s="9" customFormat="1" ht="13" x14ac:dyDescent="0.15">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216</v>
      </c>
      <c r="C6" s="9" t="str">
        <f>INDEX(Adr!D2:D242,Doklady!B102)&amp;", "&amp;INDEX(Adr!E2:E242,Doklady!B102)&amp;", "&amp;INDEX(Adr!F2:F242,Doklady!B102)</f>
        <v>Hlavná 37/68, Košice, 040 01</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217</v>
      </c>
      <c r="B9" s="67" t="s">
        <v>232</v>
      </c>
      <c r="C9" s="125" t="s">
        <v>233</v>
      </c>
      <c r="D9" s="125" t="s">
        <v>234</v>
      </c>
      <c r="E9" s="346" t="s">
        <v>235</v>
      </c>
      <c r="F9" s="347"/>
      <c r="J9" s="8"/>
      <c r="L9" s="118"/>
      <c r="M9" s="118"/>
      <c r="N9" s="118"/>
      <c r="O9" s="118"/>
      <c r="P9" s="118"/>
      <c r="Q9" s="118"/>
      <c r="R9" s="118"/>
      <c r="S9" s="118"/>
    </row>
    <row r="10" spans="1:26" ht="18" x14ac:dyDescent="0.2">
      <c r="A10" s="69" t="s">
        <v>219</v>
      </c>
      <c r="B10" s="70" t="s">
        <v>220</v>
      </c>
      <c r="C10" s="126">
        <f>SUMIF(FP!J:J,Doklady!$B$1&amp;A10,FP!D:D)</f>
        <v>0</v>
      </c>
      <c r="D10" s="126">
        <f>C10-E10</f>
        <v>0</v>
      </c>
      <c r="E10" s="337">
        <f>SUMIF(K:K,A10,I:I)</f>
        <v>0</v>
      </c>
      <c r="F10" s="338"/>
      <c r="L10" s="120" t="s">
        <v>236</v>
      </c>
      <c r="M10" s="118"/>
      <c r="N10" s="118"/>
      <c r="O10" s="118"/>
      <c r="P10" s="118"/>
      <c r="Q10" s="118"/>
      <c r="R10" s="118"/>
      <c r="S10" s="118"/>
    </row>
    <row r="11" spans="1:26" ht="18" x14ac:dyDescent="0.2">
      <c r="A11" s="69" t="s">
        <v>221</v>
      </c>
      <c r="B11" s="70" t="s">
        <v>222</v>
      </c>
      <c r="C11" s="126">
        <f>SUMIF(FP!J:J,Doklady!$B$1&amp;A11,FP!D:D)</f>
        <v>71027</v>
      </c>
      <c r="D11" s="126">
        <f>+C11-E11</f>
        <v>0</v>
      </c>
      <c r="E11" s="348">
        <f>+I39-I42+I44-I47</f>
        <v>71027</v>
      </c>
      <c r="F11" s="349"/>
      <c r="J11" s="168"/>
      <c r="L11" s="153" t="str">
        <f>L41</f>
        <v>a - taekwondo - bežné transfery</v>
      </c>
      <c r="M11" s="118"/>
      <c r="N11" s="118"/>
      <c r="O11" s="118"/>
      <c r="P11" s="118"/>
      <c r="Q11" s="118"/>
      <c r="R11" s="118"/>
      <c r="S11" s="118"/>
    </row>
    <row r="12" spans="1:26" ht="18" x14ac:dyDescent="0.2">
      <c r="A12" s="69" t="s">
        <v>223</v>
      </c>
      <c r="B12" s="70" t="s">
        <v>224</v>
      </c>
      <c r="C12" s="126">
        <f>SUMIF(FP!J:J,Doklady!$B$1&amp;A12,FP!D:D)</f>
        <v>44744</v>
      </c>
      <c r="D12" s="126">
        <f>C12-E12</f>
        <v>0</v>
      </c>
      <c r="E12" s="337">
        <f>SUMIF(K:K,A12,I:I)</f>
        <v>44744</v>
      </c>
      <c r="F12" s="338"/>
      <c r="J12" s="169"/>
      <c r="L12" s="153" t="str">
        <f>L42</f>
        <v>a - taekwondo - kapitálové transfery</v>
      </c>
      <c r="N12" s="118"/>
      <c r="O12" s="118"/>
      <c r="P12" s="118"/>
      <c r="Q12" s="118"/>
      <c r="R12" s="118"/>
      <c r="S12" s="118"/>
    </row>
    <row r="13" spans="1:26" ht="18" x14ac:dyDescent="0.2">
      <c r="A13" s="69" t="s">
        <v>225</v>
      </c>
      <c r="B13" s="70" t="s">
        <v>226</v>
      </c>
      <c r="C13" s="126">
        <f>SUMIF(FP!J:J,Doklady!$B$1&amp;A13,FP!D:D)</f>
        <v>0</v>
      </c>
      <c r="D13" s="126">
        <f>C13-E13</f>
        <v>0</v>
      </c>
      <c r="E13" s="337">
        <f>SUMIF(K:K,A13,I:I)</f>
        <v>0</v>
      </c>
      <c r="F13" s="338"/>
      <c r="J13" s="8"/>
      <c r="L13" s="153">
        <f>L46</f>
        <v>2</v>
      </c>
      <c r="N13" s="118"/>
      <c r="O13" s="118"/>
      <c r="P13" s="118"/>
      <c r="Q13" s="118"/>
      <c r="R13" s="118"/>
      <c r="S13" s="118"/>
    </row>
    <row r="14" spans="1:26" ht="19" thickBot="1" x14ac:dyDescent="0.25">
      <c r="A14" s="69" t="s">
        <v>227</v>
      </c>
      <c r="B14" s="70" t="s">
        <v>228</v>
      </c>
      <c r="C14" s="126">
        <f>SUMIF(FP!J:J,Doklady!$B$1&amp;A14,FP!D:D)</f>
        <v>0</v>
      </c>
      <c r="D14" s="126">
        <f>C14-E14</f>
        <v>0</v>
      </c>
      <c r="E14" s="350">
        <f>SUMIF(K:K,A14,I:I)</f>
        <v>0</v>
      </c>
      <c r="F14" s="351"/>
      <c r="J14" s="8"/>
      <c r="L14" s="153" t="str">
        <f>L47</f>
        <v>2</v>
      </c>
      <c r="N14" s="118"/>
      <c r="O14" s="118"/>
      <c r="P14" s="118"/>
      <c r="Q14" s="118"/>
      <c r="R14" s="118"/>
      <c r="S14" s="118"/>
    </row>
    <row r="15" spans="1:26" ht="5.25" customHeight="1" thickTop="1" x14ac:dyDescent="0.15">
      <c r="I15" s="9"/>
    </row>
    <row r="16" spans="1:26" s="9" customFormat="1" ht="13" x14ac:dyDescent="0.15">
      <c r="A16" s="117" t="s">
        <v>237</v>
      </c>
      <c r="B16" s="357" t="s">
        <v>238</v>
      </c>
      <c r="C16" s="358"/>
      <c r="D16" s="358"/>
      <c r="E16" s="358"/>
      <c r="F16" s="358"/>
      <c r="G16" s="358"/>
      <c r="H16" s="359"/>
      <c r="I16" s="136" t="s">
        <v>239</v>
      </c>
      <c r="J16" s="85"/>
      <c r="K16" s="85"/>
      <c r="L16" s="85"/>
      <c r="M16" s="85"/>
      <c r="N16" s="85"/>
      <c r="O16" s="85"/>
      <c r="P16" s="85"/>
      <c r="Q16" s="85"/>
      <c r="R16" s="85"/>
      <c r="S16" s="85"/>
      <c r="T16" s="85"/>
      <c r="U16" s="85"/>
      <c r="V16" s="85"/>
      <c r="W16" s="85"/>
      <c r="X16" s="85"/>
      <c r="Y16" s="85"/>
      <c r="Z16" s="85"/>
    </row>
    <row r="17" spans="1:20" ht="12" x14ac:dyDescent="0.15">
      <c r="A17" s="115" t="s">
        <v>240</v>
      </c>
      <c r="B17" s="352" t="s">
        <v>241</v>
      </c>
      <c r="C17" s="352"/>
      <c r="D17" s="352"/>
      <c r="E17" s="352"/>
      <c r="F17" s="352"/>
      <c r="G17" s="352"/>
      <c r="H17" s="352"/>
      <c r="I17" s="73">
        <f>SUMIF(FP!I:I,Doklady!$B$1&amp;A17,FP!D:D)</f>
        <v>71027</v>
      </c>
      <c r="T17" s="86"/>
    </row>
    <row r="18" spans="1:20" x14ac:dyDescent="0.15">
      <c r="A18" s="135" t="s">
        <v>242</v>
      </c>
      <c r="B18" s="352" t="s">
        <v>243</v>
      </c>
      <c r="C18" s="352"/>
      <c r="D18" s="352"/>
      <c r="E18" s="352"/>
      <c r="F18" s="352"/>
      <c r="G18" s="352"/>
      <c r="H18" s="352"/>
      <c r="I18" s="73">
        <f>SUMIF(FP!I:I,Doklady!$B$1&amp;A18,FP!D:D)</f>
        <v>0</v>
      </c>
    </row>
    <row r="19" spans="1:20" ht="12" x14ac:dyDescent="0.15">
      <c r="A19" s="115" t="s">
        <v>244</v>
      </c>
      <c r="B19" s="352" t="s">
        <v>245</v>
      </c>
      <c r="C19" s="352"/>
      <c r="D19" s="352"/>
      <c r="E19" s="352"/>
      <c r="F19" s="352"/>
      <c r="G19" s="352"/>
      <c r="H19" s="352"/>
      <c r="I19" s="73">
        <f>SUMIF(FP!I:I,Doklady!$B$1&amp;A19,FP!D:D)</f>
        <v>9744</v>
      </c>
    </row>
    <row r="20" spans="1:20" x14ac:dyDescent="0.15">
      <c r="A20" s="135" t="s">
        <v>246</v>
      </c>
      <c r="B20" s="341" t="s">
        <v>247</v>
      </c>
      <c r="C20" s="342"/>
      <c r="D20" s="342"/>
      <c r="E20" s="342"/>
      <c r="F20" s="342"/>
      <c r="G20" s="342"/>
      <c r="H20" s="343"/>
      <c r="I20" s="73">
        <f>SUMIF(FP!I:I,Doklady!$B$1&amp;A20,FP!D:D)</f>
        <v>35000</v>
      </c>
      <c r="T20" s="86"/>
    </row>
    <row r="21" spans="1:20" ht="12" x14ac:dyDescent="0.15">
      <c r="A21" s="115" t="s">
        <v>248</v>
      </c>
      <c r="B21" s="341" t="s">
        <v>249</v>
      </c>
      <c r="C21" s="342"/>
      <c r="D21" s="342"/>
      <c r="E21" s="342"/>
      <c r="F21" s="342"/>
      <c r="G21" s="342"/>
      <c r="H21" s="343"/>
      <c r="I21" s="73">
        <f>SUMIF(FP!I:I,Doklady!$B$1&amp;A21,FP!D:D)</f>
        <v>0</v>
      </c>
      <c r="T21" s="86"/>
    </row>
    <row r="22" spans="1:20" x14ac:dyDescent="0.15">
      <c r="A22" s="135" t="s">
        <v>250</v>
      </c>
      <c r="B22" s="360" t="s">
        <v>251</v>
      </c>
      <c r="C22" s="361"/>
      <c r="D22" s="361"/>
      <c r="E22" s="361"/>
      <c r="F22" s="361"/>
      <c r="G22" s="361"/>
      <c r="H22" s="362"/>
      <c r="I22" s="73">
        <f>SUMIF(FP!I:I,Doklady!$B$1&amp;A22,FP!D:D)</f>
        <v>0</v>
      </c>
      <c r="T22" s="86"/>
    </row>
    <row r="23" spans="1:20" ht="12" x14ac:dyDescent="0.15">
      <c r="A23" s="115" t="s">
        <v>252</v>
      </c>
      <c r="B23" s="341" t="s">
        <v>253</v>
      </c>
      <c r="C23" s="342"/>
      <c r="D23" s="342"/>
      <c r="E23" s="342"/>
      <c r="F23" s="342"/>
      <c r="G23" s="342"/>
      <c r="H23" s="343"/>
      <c r="I23" s="73">
        <f>SUMIF(FP!I:I,Doklady!$B$1&amp;A23,FP!D:D)</f>
        <v>0</v>
      </c>
      <c r="T23" s="86"/>
    </row>
    <row r="24" spans="1:20" x14ac:dyDescent="0.15">
      <c r="A24" s="135" t="s">
        <v>254</v>
      </c>
      <c r="B24" s="341" t="s">
        <v>255</v>
      </c>
      <c r="C24" s="342"/>
      <c r="D24" s="342"/>
      <c r="E24" s="342"/>
      <c r="F24" s="342"/>
      <c r="G24" s="342"/>
      <c r="H24" s="343"/>
      <c r="I24" s="73">
        <f>SUMIF(FP!I:I,Doklady!$B$1&amp;A24,FP!D:D)</f>
        <v>0</v>
      </c>
      <c r="T24" s="86"/>
    </row>
    <row r="25" spans="1:20" ht="12" x14ac:dyDescent="0.15">
      <c r="A25" s="115" t="s">
        <v>256</v>
      </c>
      <c r="B25" s="353" t="s">
        <v>1469</v>
      </c>
      <c r="C25" s="354"/>
      <c r="D25" s="354"/>
      <c r="E25" s="354"/>
      <c r="F25" s="354"/>
      <c r="G25" s="354"/>
      <c r="H25" s="355"/>
      <c r="I25" s="73">
        <f>SUMIF(FP!I:I,Doklady!$B$1&amp;A25,FP!D:D)</f>
        <v>0</v>
      </c>
      <c r="T25" s="86"/>
    </row>
    <row r="26" spans="1:20" x14ac:dyDescent="0.15">
      <c r="A26" s="135" t="s">
        <v>257</v>
      </c>
      <c r="B26" s="341" t="s">
        <v>258</v>
      </c>
      <c r="C26" s="342"/>
      <c r="D26" s="342"/>
      <c r="E26" s="342"/>
      <c r="F26" s="342"/>
      <c r="G26" s="342"/>
      <c r="H26" s="343"/>
      <c r="I26" s="73">
        <f>SUMIF(FP!I:I,Doklady!$B$1&amp;A26,FP!D:D)</f>
        <v>0</v>
      </c>
      <c r="T26" s="86"/>
    </row>
    <row r="27" spans="1:20" ht="12" x14ac:dyDescent="0.15">
      <c r="A27" s="115" t="s">
        <v>259</v>
      </c>
      <c r="B27" s="341" t="s">
        <v>260</v>
      </c>
      <c r="C27" s="342"/>
      <c r="D27" s="342"/>
      <c r="E27" s="342"/>
      <c r="F27" s="342"/>
      <c r="G27" s="342"/>
      <c r="H27" s="343"/>
      <c r="I27" s="73">
        <f>SUMIF(FP!I:I,Doklady!$B$1&amp;A27,FP!D:D)</f>
        <v>0</v>
      </c>
      <c r="T27" s="86"/>
    </row>
    <row r="28" spans="1:20" x14ac:dyDescent="0.15">
      <c r="A28" s="135" t="s">
        <v>261</v>
      </c>
      <c r="B28" s="341" t="s">
        <v>1482</v>
      </c>
      <c r="C28" s="342"/>
      <c r="D28" s="342"/>
      <c r="E28" s="342"/>
      <c r="F28" s="342"/>
      <c r="G28" s="342"/>
      <c r="H28" s="343"/>
      <c r="I28" s="73">
        <f>SUMIF(FP!I:I,Doklady!$B$1&amp;A28,FP!D:D)</f>
        <v>0</v>
      </c>
      <c r="T28" s="86"/>
    </row>
    <row r="29" spans="1:20" ht="12" x14ac:dyDescent="0.15">
      <c r="A29" s="115" t="s">
        <v>263</v>
      </c>
      <c r="B29" s="341" t="s">
        <v>264</v>
      </c>
      <c r="C29" s="342"/>
      <c r="D29" s="342"/>
      <c r="E29" s="342"/>
      <c r="F29" s="342"/>
      <c r="G29" s="342"/>
      <c r="H29" s="343"/>
      <c r="I29" s="73">
        <f>SUMIF(FP!I:I,Doklady!$B$1&amp;A29,FP!D:D)</f>
        <v>0</v>
      </c>
      <c r="T29" s="86"/>
    </row>
    <row r="30" spans="1:20" hidden="1" x14ac:dyDescent="0.15">
      <c r="A30" s="135" t="s">
        <v>265</v>
      </c>
      <c r="B30" s="341"/>
      <c r="C30" s="342"/>
      <c r="D30" s="342"/>
      <c r="E30" s="342"/>
      <c r="F30" s="342"/>
      <c r="G30" s="342"/>
      <c r="H30" s="343"/>
      <c r="I30" s="73">
        <f>SUMIF(FP!I:I,Doklady!$B$1&amp;A30,FP!D:D)</f>
        <v>0</v>
      </c>
      <c r="T30" s="86"/>
    </row>
    <row r="31" spans="1:20" ht="12" hidden="1" x14ac:dyDescent="0.15">
      <c r="A31" s="115" t="s">
        <v>266</v>
      </c>
      <c r="B31" s="341"/>
      <c r="C31" s="342"/>
      <c r="D31" s="342"/>
      <c r="E31" s="342"/>
      <c r="F31" s="342"/>
      <c r="G31" s="342"/>
      <c r="H31" s="343"/>
      <c r="I31" s="73">
        <f>SUMIF(FP!I:I,Doklady!$B$1&amp;A31,FP!D:D)</f>
        <v>0</v>
      </c>
      <c r="T31" s="86"/>
    </row>
    <row r="32" spans="1:20" hidden="1" x14ac:dyDescent="0.15">
      <c r="A32" s="135" t="s">
        <v>267</v>
      </c>
      <c r="B32" s="363"/>
      <c r="C32" s="364"/>
      <c r="D32" s="364"/>
      <c r="E32" s="364"/>
      <c r="F32" s="364"/>
      <c r="G32" s="364"/>
      <c r="H32" s="365"/>
      <c r="I32" s="73">
        <f>SUMIF(FP!I:I,Doklady!$B$1&amp;A32,FP!D:D)</f>
        <v>0</v>
      </c>
      <c r="T32" s="86"/>
    </row>
    <row r="33" spans="1:21" ht="12" hidden="1" x14ac:dyDescent="0.15">
      <c r="A33" s="115" t="s">
        <v>268</v>
      </c>
      <c r="B33" s="363"/>
      <c r="C33" s="364"/>
      <c r="D33" s="364"/>
      <c r="E33" s="364"/>
      <c r="F33" s="364"/>
      <c r="G33" s="364"/>
      <c r="H33" s="365"/>
      <c r="I33" s="73">
        <f>SUMIF(FP!I:I,Doklady!$B$1&amp;A33,FP!D:D)</f>
        <v>0</v>
      </c>
      <c r="T33" s="86"/>
    </row>
    <row r="34" spans="1:21" hidden="1" x14ac:dyDescent="0.15">
      <c r="A34" s="135" t="s">
        <v>269</v>
      </c>
      <c r="B34" s="366"/>
      <c r="C34" s="366"/>
      <c r="D34" s="366"/>
      <c r="E34" s="366"/>
      <c r="F34" s="366"/>
      <c r="G34" s="366"/>
      <c r="H34" s="366"/>
      <c r="I34" s="73">
        <f>SUMIF(FP!I:I,Doklady!$B$1&amp;A34,FP!D:D)</f>
        <v>0</v>
      </c>
      <c r="J34" s="8"/>
      <c r="K34" s="8"/>
    </row>
    <row r="36" spans="1:21" ht="13" x14ac:dyDescent="0.15">
      <c r="A36" s="121" t="s">
        <v>270</v>
      </c>
      <c r="B36" s="121"/>
      <c r="C36" s="212">
        <v>1</v>
      </c>
      <c r="D36" s="212">
        <v>2</v>
      </c>
      <c r="E36" s="212">
        <v>3</v>
      </c>
      <c r="F36" s="212">
        <v>4</v>
      </c>
      <c r="G36" s="212">
        <v>5</v>
      </c>
      <c r="H36" s="212">
        <v>5</v>
      </c>
      <c r="I36" s="122"/>
    </row>
    <row r="37" spans="1:21" ht="3.75" customHeight="1" x14ac:dyDescent="0.15"/>
    <row r="38" spans="1:21" ht="24" x14ac:dyDescent="0.15">
      <c r="A38" s="67" t="s">
        <v>237</v>
      </c>
      <c r="B38" s="67" t="str">
        <f>"Šport "&amp;K40</f>
        <v>Šport taekwondo</v>
      </c>
      <c r="C38" s="68" t="s">
        <v>1435</v>
      </c>
      <c r="D38" s="68" t="s">
        <v>1436</v>
      </c>
      <c r="E38" s="68" t="s">
        <v>1437</v>
      </c>
      <c r="F38" s="68" t="s">
        <v>1434</v>
      </c>
      <c r="G38" s="68" t="s">
        <v>271</v>
      </c>
      <c r="H38" s="68" t="s">
        <v>272</v>
      </c>
      <c r="I38" s="67" t="s">
        <v>229</v>
      </c>
      <c r="L38" s="84">
        <f>COUNTIF(FP!N:N,Doklady!B1&amp;"aB")</f>
        <v>1</v>
      </c>
    </row>
    <row r="39" spans="1:21" ht="12" x14ac:dyDescent="0.15">
      <c r="A39" s="115" t="s">
        <v>240</v>
      </c>
      <c r="B39" s="116" t="s">
        <v>273</v>
      </c>
      <c r="C39" s="78">
        <f>I39*0.2</f>
        <v>14205.400000000001</v>
      </c>
      <c r="D39" s="78">
        <f>I39*0.2</f>
        <v>14205.400000000001</v>
      </c>
      <c r="E39" s="78">
        <f>I39*0.25</f>
        <v>17756.75</v>
      </c>
      <c r="F39" s="78">
        <f>+I39*0.15</f>
        <v>10654.05</v>
      </c>
      <c r="G39" s="78">
        <f>+MAX(I39-C39-D39-E39-F39-H39,0)</f>
        <v>14205.399999999998</v>
      </c>
      <c r="H39" s="78">
        <f>+IFERROR(VLOOKUP(K40&amp;" - kapitálové transfery",B$53:C$90,2,0),0)</f>
        <v>0</v>
      </c>
      <c r="I39" s="73">
        <f>SUMIF(FP!K:K,K40,FP!D:D)</f>
        <v>71027</v>
      </c>
      <c r="L39" s="84">
        <f>COUNTIF(FP!N:N,Doklady!B1&amp;"aK")</f>
        <v>0</v>
      </c>
      <c r="T39" s="86"/>
    </row>
    <row r="40" spans="1:21" ht="12" x14ac:dyDescent="0.15">
      <c r="A40" s="115" t="s">
        <v>240</v>
      </c>
      <c r="B40" s="116" t="s">
        <v>274</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0" t="str">
        <f>+K45</f>
        <v>.</v>
      </c>
      <c r="K40" s="210" t="str">
        <f>IF(L38&gt;0,INDEX(FP!K:K,Doklady!B2),".")</f>
        <v>taekwondo</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15">
      <c r="A41" s="115" t="s">
        <v>240</v>
      </c>
      <c r="B41" s="123" t="s">
        <v>276</v>
      </c>
      <c r="C41" s="78">
        <f>MAX(C39-C40,0)</f>
        <v>14205.400000000001</v>
      </c>
      <c r="D41" s="78">
        <f>MAX(D39-D40,0)</f>
        <v>14205.400000000001</v>
      </c>
      <c r="E41" s="78">
        <f>MAX(E39-E40,0)</f>
        <v>17756.75</v>
      </c>
      <c r="F41" s="78">
        <f>MIN(I39,MAX(-F39+F40,0))</f>
        <v>0</v>
      </c>
      <c r="G41" s="78">
        <f>MIN(J39,MAX(-G39+G40+MIN(F40-F39,0),0))</f>
        <v>0</v>
      </c>
      <c r="H41" s="78">
        <f>MAX(H39-H40,0)</f>
        <v>0</v>
      </c>
      <c r="I41" s="124">
        <f>+I39-I42</f>
        <v>71027</v>
      </c>
      <c r="J41" s="211">
        <f>+K46</f>
        <v>0</v>
      </c>
      <c r="K41" s="211">
        <f>+I41-H41</f>
        <v>71027</v>
      </c>
      <c r="L41" s="153" t="str">
        <f>IF(L38&gt;0,"a - "&amp;INDEX(FP!C:C,Doklady!B2),2)</f>
        <v>a - taekwondo - bežné transfery</v>
      </c>
      <c r="M41" s="120">
        <v>1</v>
      </c>
      <c r="N41" s="153" t="str">
        <f>+L41</f>
        <v>a - taekwondo - bežné transfery</v>
      </c>
      <c r="O41" s="120">
        <v>2</v>
      </c>
      <c r="P41" s="153" t="str">
        <f>+L41</f>
        <v>a - taekwondo - bežné transfery</v>
      </c>
      <c r="Q41" s="120">
        <v>3</v>
      </c>
      <c r="R41" s="153" t="str">
        <f>+L41</f>
        <v>a - taekwondo - bežné transfery</v>
      </c>
      <c r="S41" s="120">
        <v>4</v>
      </c>
      <c r="T41" s="153" t="str">
        <f>+L41</f>
        <v>a - taekwondo - bežné transfery</v>
      </c>
      <c r="U41" s="120">
        <v>5</v>
      </c>
    </row>
    <row r="42" spans="1:21" ht="10.5" customHeight="1" x14ac:dyDescent="0.15">
      <c r="A42" s="115" t="s">
        <v>240</v>
      </c>
      <c r="B42" s="116" t="s">
        <v>277</v>
      </c>
      <c r="C42" s="73">
        <f>+C40</f>
        <v>0</v>
      </c>
      <c r="D42" s="208">
        <f>+D40</f>
        <v>0</v>
      </c>
      <c r="E42" s="208">
        <f>+E40</f>
        <v>0</v>
      </c>
      <c r="F42" s="208">
        <f>+MIN(F39:F40)</f>
        <v>0</v>
      </c>
      <c r="G42" s="208">
        <f>+MIN(G39+MAX(F39-F40,0)-MAX(E40-E39,0)-MAX(D40-D39,0)-MAX(C40-C39,0),G40)</f>
        <v>0</v>
      </c>
      <c r="H42" s="208">
        <f>+MIN(H39:H40)</f>
        <v>0</v>
      </c>
      <c r="I42" s="73">
        <f>+C42+D42+E42+MIN(F39:F40)+G42+H42</f>
        <v>0</v>
      </c>
      <c r="J42" s="211">
        <f>+K47</f>
        <v>0</v>
      </c>
      <c r="K42" s="211">
        <f>+I42-H42</f>
        <v>0</v>
      </c>
      <c r="L42" s="153" t="str">
        <f>+SUBSTITUTE(L41,"bežné","kapitálové")</f>
        <v>a - taekwondo - kapitálové transfery</v>
      </c>
      <c r="M42" s="120">
        <v>1</v>
      </c>
      <c r="N42" s="153" t="str">
        <f>+L42</f>
        <v>a - taekwondo - kapitálové transfery</v>
      </c>
      <c r="O42" s="120">
        <v>2</v>
      </c>
      <c r="P42" s="153" t="str">
        <f>+L42</f>
        <v>a - taekwondo - kapitálové transfery</v>
      </c>
      <c r="Q42" s="120">
        <v>3</v>
      </c>
      <c r="R42" s="153" t="str">
        <f>+L42</f>
        <v>a - taekwondo - kapitálové transfery</v>
      </c>
      <c r="S42" s="120">
        <v>4</v>
      </c>
      <c r="T42" s="153" t="str">
        <f>+L42</f>
        <v>a - taekwondo - kapitálové transfery</v>
      </c>
      <c r="U42" s="120">
        <v>5</v>
      </c>
    </row>
    <row r="43" spans="1:21" ht="24" x14ac:dyDescent="0.15">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ht="12" x14ac:dyDescent="0.15">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ht="12" x14ac:dyDescent="0.15">
      <c r="A45" s="115" t="s">
        <v>240</v>
      </c>
      <c r="B45" s="116" t="s">
        <v>274</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ht="12" x14ac:dyDescent="0.15">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ht="12" x14ac:dyDescent="0.15">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09"/>
      <c r="G49" s="114"/>
      <c r="H49" s="114"/>
      <c r="I49" s="215"/>
      <c r="T49" s="86"/>
    </row>
    <row r="50" spans="1:20" x14ac:dyDescent="0.15">
      <c r="A50" s="339"/>
      <c r="B50" s="340"/>
      <c r="C50" s="340"/>
      <c r="D50" s="340"/>
      <c r="E50" s="340"/>
      <c r="F50" s="340"/>
      <c r="G50" s="340"/>
      <c r="H50" s="340"/>
      <c r="I50" s="340"/>
      <c r="T50" s="86"/>
    </row>
    <row r="51" spans="1:20" x14ac:dyDescent="0.15">
      <c r="A51" s="112"/>
      <c r="B51" s="113"/>
      <c r="C51" s="111"/>
      <c r="D51" s="114"/>
      <c r="E51" s="114"/>
      <c r="F51" s="114"/>
      <c r="G51" s="214"/>
      <c r="H51" s="114"/>
      <c r="I51" s="114"/>
      <c r="T51" s="86"/>
    </row>
    <row r="52" spans="1:20" ht="24" x14ac:dyDescent="0.15">
      <c r="A52" s="72" t="s">
        <v>237</v>
      </c>
      <c r="B52" s="67" t="s">
        <v>278</v>
      </c>
      <c r="C52" s="68" t="s">
        <v>279</v>
      </c>
      <c r="D52" s="68" t="s">
        <v>280</v>
      </c>
      <c r="E52" s="68" t="s">
        <v>281</v>
      </c>
      <c r="F52" s="68" t="s">
        <v>282</v>
      </c>
      <c r="G52" s="213" t="s">
        <v>283</v>
      </c>
      <c r="H52" s="68"/>
      <c r="I52" s="68" t="s">
        <v>284</v>
      </c>
      <c r="K52" s="84" t="s">
        <v>217</v>
      </c>
      <c r="L52" s="84" t="s">
        <v>285</v>
      </c>
      <c r="M52" s="84" t="s">
        <v>286</v>
      </c>
    </row>
    <row r="53" spans="1:20" ht="12" x14ac:dyDescent="0.15">
      <c r="A53" s="75" t="str">
        <f>Doklady!D1</f>
        <v>a</v>
      </c>
      <c r="B53" s="119" t="str">
        <f>Doklady!H1</f>
        <v>taekwondo - bežné transfery</v>
      </c>
      <c r="C53" s="73">
        <f>IF(A53&lt;&gt;"",INDEX(FP!D:D,Doklady!B$2+(ROW()-53)),"")</f>
        <v>71027</v>
      </c>
      <c r="D53" s="73">
        <f>IF(A53&lt;&gt;"",Doklady!I1-Doklady!J1,"")</f>
        <v>0</v>
      </c>
      <c r="E53" s="73">
        <f>IF(A53&lt;&gt;"",MIN(D53,C53)*Doklady!C1/(1-Doklady!C1),"")</f>
        <v>0</v>
      </c>
      <c r="F53" s="71">
        <f>IF(A53&lt;&gt;"",Doklady!J1,"")</f>
        <v>0</v>
      </c>
      <c r="G53" s="73">
        <f>+IFERROR(HLOOKUP(IF(RIGHT(B53,15)="bežné transfery",LEFT(B53,LEN(B53)-18),0),$J$40:$K$42,3,0),MIN(C53,D53))</f>
        <v>0</v>
      </c>
      <c r="H53" s="71"/>
      <c r="I53" s="73">
        <f>IF(A53&lt;&gt;"",MAX(IF(G53&lt;C53,C53-G53,0)+IF(F53&lt;E53,E53-F53,0),0),0)</f>
        <v>71027</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x14ac:dyDescent="0.15">
      <c r="A54" s="75" t="str">
        <f>Doklady!D2</f>
        <v>c</v>
      </c>
      <c r="B54" s="119" t="str">
        <f>Doklady!H2</f>
        <v>zabezpečenie a rozvoj športu taekwondo zdravotne postihnutých športovcov</v>
      </c>
      <c r="C54" s="73">
        <f>IF(A54&lt;&gt;"",INDEX(FP!D:D,Doklady!B$2+(ROW()-53)),"")</f>
        <v>9744</v>
      </c>
      <c r="D54" s="73">
        <f>IF(A54&lt;&gt;"",Doklady!I2-Doklady!J2,"")</f>
        <v>0</v>
      </c>
      <c r="E54" s="73">
        <f>IF(A54&lt;&gt;"",MIN(D54,C54)*Doklady!C2/(1-Doklady!C2),"")</f>
        <v>0</v>
      </c>
      <c r="F54" s="71">
        <f>IF(A54&lt;&gt;"",Doklady!J2,"")</f>
        <v>0</v>
      </c>
      <c r="G54" s="73">
        <f t="shared" ref="G54:G117" si="0">+IFERROR(HLOOKUP(IF(RIGHT(B54,15)="bežné transfery",LEFT(B54,LEN(B54)-18),0),$J$40:$K$42,3,0),MIN(C54,D54))</f>
        <v>0</v>
      </c>
      <c r="H54" s="71"/>
      <c r="I54" s="73">
        <f t="shared" ref="I54:I117" si="1">IF(A54&lt;&gt;"",MAX(IF(G54&lt;C54,C54-G54,0)+IF(F54&lt;E54,E54-F54,0),0),0)</f>
        <v>9744</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t="12" x14ac:dyDescent="0.15">
      <c r="A55" s="75" t="str">
        <f>Doklady!D3</f>
        <v>d</v>
      </c>
      <c r="B55" s="119" t="str">
        <f>Doklady!H3</f>
        <v>Bérešová Adriana</v>
      </c>
      <c r="C55" s="73">
        <f>IF(A55&lt;&gt;"",INDEX(FP!D:D,Doklady!B$2+(ROW()-53)),"")</f>
        <v>35000</v>
      </c>
      <c r="D55" s="73">
        <f>IF(A55&lt;&gt;"",Doklady!I3-Doklady!J3,"")</f>
        <v>0</v>
      </c>
      <c r="E55" s="73">
        <f>IF(A55&lt;&gt;"",MIN(D55,C55)*Doklady!C3/(1-Doklady!C3),"")</f>
        <v>0</v>
      </c>
      <c r="F55" s="71">
        <f>IF(A55&lt;&gt;"",Doklady!J3,"")</f>
        <v>0</v>
      </c>
      <c r="G55" s="73">
        <f t="shared" si="0"/>
        <v>0</v>
      </c>
      <c r="H55" s="71"/>
      <c r="I55" s="73">
        <f t="shared" si="1"/>
        <v>35000</v>
      </c>
      <c r="J55" s="84" t="str">
        <f t="shared" si="2"/>
        <v/>
      </c>
      <c r="K55" s="84" t="str">
        <f>Doklady!F3</f>
        <v>026 03</v>
      </c>
      <c r="L55" s="84" t="str">
        <f>IF(A55&lt;&gt;"",INDEX(FP!H:H,Doklady!B$2+(ROW()-52)),"")</f>
        <v>B</v>
      </c>
      <c r="M55" s="84" t="str">
        <f t="shared" si="3"/>
        <v>026 03B</v>
      </c>
    </row>
    <row r="56" spans="1:20" ht="12"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ht="12"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ht="12" x14ac:dyDescent="0.15">
      <c r="A130" s="218" t="str">
        <f>Doklady!D66</f>
        <v/>
      </c>
      <c r="B130" s="219" t="s">
        <v>229</v>
      </c>
      <c r="C130" s="220">
        <f>SUM(C53:C129)</f>
        <v>115771</v>
      </c>
      <c r="D130" s="220">
        <f t="shared" ref="D130:I130" si="9">SUM(D53:D129)</f>
        <v>0</v>
      </c>
      <c r="E130" s="220">
        <f t="shared" si="9"/>
        <v>0</v>
      </c>
      <c r="F130" s="220">
        <f t="shared" si="9"/>
        <v>0</v>
      </c>
      <c r="G130" s="220">
        <f t="shared" si="9"/>
        <v>0</v>
      </c>
      <c r="H130" s="220">
        <f t="shared" si="9"/>
        <v>0</v>
      </c>
      <c r="I130" s="220">
        <f t="shared" si="9"/>
        <v>115771</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3" x14ac:dyDescent="0.1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291</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292</v>
      </c>
      <c r="B139" s="9"/>
      <c r="C139" s="74"/>
      <c r="D139" s="74"/>
      <c r="E139" s="74"/>
      <c r="F139" s="74"/>
      <c r="G139" s="74"/>
      <c r="H139" s="74"/>
      <c r="I139" s="74"/>
      <c r="J139" s="85"/>
    </row>
    <row r="140" spans="1:26" ht="13" x14ac:dyDescent="0.15">
      <c r="A140" s="9"/>
      <c r="B140" s="271"/>
      <c r="C140" s="221"/>
      <c r="D140" s="356"/>
      <c r="E140" s="356"/>
      <c r="F140" s="356"/>
      <c r="G140" s="356"/>
      <c r="H140" s="356"/>
      <c r="I140" s="356"/>
      <c r="J140" s="85"/>
    </row>
    <row r="141" spans="1:26" ht="68.25" customHeight="1" x14ac:dyDescent="0.15">
      <c r="A141" s="9"/>
      <c r="B141" s="273" t="s">
        <v>293</v>
      </c>
      <c r="C141" s="206"/>
      <c r="D141" s="336" t="s">
        <v>294</v>
      </c>
      <c r="E141" s="336"/>
      <c r="F141" s="336"/>
      <c r="G141" s="336"/>
      <c r="H141" s="336"/>
      <c r="I141" s="336"/>
      <c r="J141" s="85"/>
    </row>
    <row r="142" spans="1:26" ht="13" x14ac:dyDescent="0.15">
      <c r="A142" s="9"/>
      <c r="B142" s="272"/>
      <c r="C142" s="206"/>
      <c r="D142" s="255"/>
      <c r="E142" s="255"/>
      <c r="F142" s="255"/>
      <c r="G142" s="255"/>
      <c r="H142" s="255"/>
      <c r="I142" s="255"/>
      <c r="J142" s="85"/>
    </row>
    <row r="143" spans="1:26" ht="13" x14ac:dyDescent="0.15">
      <c r="A143" s="9"/>
      <c r="B143" s="272"/>
      <c r="C143" s="206"/>
      <c r="D143" s="255"/>
      <c r="E143" s="255"/>
      <c r="F143" s="255"/>
      <c r="G143" s="255"/>
      <c r="H143" s="255"/>
      <c r="I143" s="255"/>
      <c r="J143" s="85"/>
    </row>
    <row r="144" spans="1:26" ht="13" x14ac:dyDescent="0.15">
      <c r="A144" s="9"/>
      <c r="B144" s="273"/>
      <c r="C144" s="206"/>
      <c r="D144" s="255"/>
      <c r="E144" s="255"/>
      <c r="F144" s="255"/>
      <c r="G144" s="255"/>
      <c r="H144" s="255"/>
      <c r="I144" s="255"/>
      <c r="J144" s="85"/>
    </row>
    <row r="145" spans="2:2" ht="13" x14ac:dyDescent="0.15">
      <c r="B145" s="258"/>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A107" sqref="A107:J122"/>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x14ac:dyDescent="0.2">
      <c r="A1" s="223" t="str">
        <f>IF(ROW()&lt;=B$3,INDEX(FP!F:F,B$2+ROW()-1)&amp;" - "&amp;INDEX(FP!C:C,B$2+ROW()-1),"")</f>
        <v>a - taekwondo - bežné transfery</v>
      </c>
      <c r="B1" s="224" t="str">
        <f>INDEX(Adr!A:A,B102+1)</f>
        <v>30814910</v>
      </c>
      <c r="C1" s="225">
        <f>IF(ROW()&lt;=B$3,INDEX(FP!E:E,B$2+ROW()-1),"")</f>
        <v>0</v>
      </c>
      <c r="D1" s="226" t="str">
        <f>IF(ROW()&lt;=B$3,INDEX(FP!F:F,B$2+ROW()-1),"")</f>
        <v>a</v>
      </c>
      <c r="E1" s="226"/>
      <c r="F1" s="226" t="str">
        <f>IF(ROW()&lt;=B$3,INDEX(FP!G:G,B$2+ROW()-1),"")</f>
        <v>026 02</v>
      </c>
      <c r="G1" s="226"/>
      <c r="H1" s="227" t="str">
        <f>IF(ROW()&lt;=B$3,INDEX(FP!C:C,B$2+ROW()-1),"")</f>
        <v>taekwondo - bežné transfery</v>
      </c>
      <c r="I1" s="228">
        <f t="shared" ref="I1:I6" si="0">IF(ROW()&lt;=B$3,SUMIF(A$107:A$10042,A1,I$107:I$10042),"")</f>
        <v>0</v>
      </c>
      <c r="J1" s="228">
        <f t="shared" ref="J1:J32" si="1">IF(ROW()&lt;=B$3,SUMIFS(I$103:I$50042,A$103:A$50042,K1,J$103:J$50042,L1),"")</f>
        <v>0</v>
      </c>
      <c r="K1" s="110" t="str">
        <f>$A1</f>
        <v>a - taekwondo - bežné transfery</v>
      </c>
      <c r="L1" s="101">
        <v>99</v>
      </c>
      <c r="M1" s="88"/>
      <c r="N1" s="88"/>
      <c r="O1" s="88"/>
      <c r="P1" s="88"/>
      <c r="Q1" s="88"/>
      <c r="R1" s="88"/>
      <c r="S1" s="88"/>
      <c r="T1" s="88"/>
      <c r="U1" s="88"/>
      <c r="V1" s="88"/>
      <c r="W1" s="88"/>
      <c r="X1" s="88"/>
      <c r="Y1" s="88"/>
    </row>
    <row r="2" spans="1:25" s="6" customFormat="1" ht="12" hidden="1" thickBot="1" x14ac:dyDescent="0.2">
      <c r="A2" s="223" t="str">
        <f>IF(ROW()&lt;=B$3,INDEX(FP!F:F,B$2+ROW()-1)&amp;" - "&amp;INDEX(FP!C:C,B$2+ROW()-1),"")</f>
        <v>c - zabezpečenie a rozvoj športu taekwondo zdravotne postihnutých športovcov</v>
      </c>
      <c r="B2" s="229">
        <f>MATCH(B1,FP!A:A,0)</f>
        <v>43</v>
      </c>
      <c r="C2" s="225">
        <f>IF(ROW()&lt;=B$3,INDEX(FP!E:E,B$2+ROW()-1),"")</f>
        <v>0</v>
      </c>
      <c r="D2" s="226" t="str">
        <f>IF(ROW()&lt;=B$3,INDEX(FP!F:F,B$2+ROW()-1),"")</f>
        <v>c</v>
      </c>
      <c r="E2" s="226"/>
      <c r="F2" s="226" t="str">
        <f>IF(ROW()&lt;=B$3,INDEX(FP!G:G,B$2+ROW()-1),"")</f>
        <v>026 03</v>
      </c>
      <c r="G2" s="226"/>
      <c r="H2" s="227" t="str">
        <f>IF(ROW()&lt;=B$3,INDEX(FP!C:C,B$2+ROW()-1),"")</f>
        <v>zabezpečenie a rozvoj športu taekwondo zdravotne postihnutých športovcov</v>
      </c>
      <c r="I2" s="228">
        <f t="shared" si="0"/>
        <v>0</v>
      </c>
      <c r="J2" s="228">
        <f t="shared" si="1"/>
        <v>0</v>
      </c>
      <c r="K2" s="110" t="str">
        <f>$A2</f>
        <v>c - zabezpečenie a rozvoj športu taekwondo zdravotne postihnutých športovcov</v>
      </c>
      <c r="L2" s="101">
        <v>99</v>
      </c>
      <c r="M2" s="97" t="s">
        <v>236</v>
      </c>
      <c r="N2" s="98" t="s">
        <v>275</v>
      </c>
      <c r="O2" s="88"/>
      <c r="P2" s="88"/>
      <c r="Q2" s="88"/>
      <c r="R2" s="88"/>
      <c r="S2" s="88"/>
      <c r="T2" s="88"/>
      <c r="U2" s="88"/>
      <c r="V2" s="88"/>
      <c r="W2" s="88"/>
      <c r="X2" s="88"/>
      <c r="Y2" s="88"/>
    </row>
    <row r="3" spans="1:25" s="6" customFormat="1" ht="12" hidden="1" thickBot="1" x14ac:dyDescent="0.2">
      <c r="A3" s="223" t="str">
        <f>IF(ROW()&lt;=B$3,INDEX(FP!F:F,B$2+ROW()-1)&amp;" - "&amp;INDEX(FP!C:C,B$2+ROW()-1),"")</f>
        <v>d - Bérešová Adriana</v>
      </c>
      <c r="B3" s="230">
        <f>COUNTIF(FP!A:A,Doklady!B1)</f>
        <v>3</v>
      </c>
      <c r="C3" s="225">
        <f>IF(ROW()&lt;=B$3,INDEX(FP!E:E,B$2+ROW()-1),"")</f>
        <v>0</v>
      </c>
      <c r="D3" s="226" t="str">
        <f>IF(ROW()&lt;=B$3,INDEX(FP!F:F,B$2+ROW()-1),"")</f>
        <v>d</v>
      </c>
      <c r="E3" s="226"/>
      <c r="F3" s="226" t="str">
        <f>IF(ROW()&lt;=B$3,INDEX(FP!G:G,B$2+ROW()-1),"")</f>
        <v>026 03</v>
      </c>
      <c r="G3" s="226"/>
      <c r="H3" s="227" t="str">
        <f>IF(ROW()&lt;=B$3,INDEX(FP!C:C,B$2+ROW()-1),"")</f>
        <v>Bérešová Adriana</v>
      </c>
      <c r="I3" s="228">
        <f t="shared" si="0"/>
        <v>0</v>
      </c>
      <c r="J3" s="228">
        <f t="shared" si="1"/>
        <v>0</v>
      </c>
      <c r="K3" s="110" t="str">
        <f t="shared" ref="K3:K66" si="2">$A3</f>
        <v>d - Bérešová Adriana</v>
      </c>
      <c r="L3" s="101">
        <v>99</v>
      </c>
      <c r="M3" s="99" t="str">
        <f>$A2</f>
        <v>c - zabezpečenie a rozvoj športu taekwondo zdravotne postihnutých športovcov</v>
      </c>
      <c r="N3" s="100">
        <v>99</v>
      </c>
      <c r="O3" s="88"/>
      <c r="P3" s="88"/>
      <c r="Q3" s="88"/>
      <c r="R3" s="88"/>
      <c r="S3" s="88"/>
      <c r="T3" s="88"/>
      <c r="U3" s="88"/>
      <c r="V3" s="88"/>
      <c r="W3" s="88"/>
      <c r="X3" s="88"/>
      <c r="Y3" s="88"/>
    </row>
    <row r="4" spans="1:25" s="6" customFormat="1" ht="12" hidden="1" thickBot="1" x14ac:dyDescent="0.2">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2" hidden="1" thickBot="1" x14ac:dyDescent="0.2">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2" hidden="1" thickBot="1" x14ac:dyDescent="0.2">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ref="I7:I70" si="3">IF(ROW()&lt;=B$3,SUMIF(A$107:A$10042,A7,I$107:I$10042),"")</f>
        <v/>
      </c>
      <c r="J7" s="228" t="str">
        <f t="shared" si="1"/>
        <v/>
      </c>
      <c r="K7" s="110" t="str">
        <f t="shared" si="2"/>
        <v/>
      </c>
      <c r="L7" s="101">
        <v>99</v>
      </c>
      <c r="M7" s="99" t="str">
        <f>$A6</f>
        <v/>
      </c>
      <c r="N7" s="100">
        <v>99</v>
      </c>
      <c r="S7" s="88"/>
      <c r="T7" s="88"/>
      <c r="U7" s="88"/>
      <c r="V7" s="88"/>
      <c r="W7" s="88"/>
      <c r="X7" s="88"/>
      <c r="Y7" s="88"/>
    </row>
    <row r="8" spans="1:25" s="6" customFormat="1" ht="12" hidden="1" thickBot="1" x14ac:dyDescent="0.2">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3"/>
        <v/>
      </c>
      <c r="J8" s="228" t="str">
        <f t="shared" si="1"/>
        <v/>
      </c>
      <c r="K8" s="110" t="str">
        <f t="shared" si="2"/>
        <v/>
      </c>
      <c r="L8" s="101">
        <v>99</v>
      </c>
      <c r="M8" s="102" t="s">
        <v>236</v>
      </c>
      <c r="N8" s="103" t="s">
        <v>275</v>
      </c>
      <c r="O8" s="88"/>
      <c r="P8" s="88"/>
      <c r="U8" s="88"/>
      <c r="V8" s="88"/>
      <c r="W8" s="88"/>
      <c r="X8" s="88"/>
      <c r="Y8" s="88"/>
    </row>
    <row r="9" spans="1:25" s="6" customFormat="1" ht="12" hidden="1" thickBot="1" x14ac:dyDescent="0.2">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3"/>
        <v/>
      </c>
      <c r="J9" s="228" t="str">
        <f t="shared" si="1"/>
        <v/>
      </c>
      <c r="K9" s="110" t="str">
        <f t="shared" si="2"/>
        <v/>
      </c>
      <c r="L9" s="101">
        <v>99</v>
      </c>
      <c r="M9" s="108" t="str">
        <f>$A8</f>
        <v/>
      </c>
      <c r="N9" s="109">
        <v>99</v>
      </c>
      <c r="O9" s="88"/>
      <c r="P9" s="88"/>
      <c r="Q9" s="88"/>
      <c r="R9" s="88"/>
      <c r="W9" s="88"/>
      <c r="X9" s="88"/>
      <c r="Y9" s="88"/>
    </row>
    <row r="10" spans="1:25" s="6" customFormat="1" ht="12" hidden="1" thickBot="1" x14ac:dyDescent="0.2">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3"/>
        <v/>
      </c>
      <c r="J10" s="228" t="str">
        <f t="shared" si="1"/>
        <v/>
      </c>
      <c r="K10" s="110" t="str">
        <f t="shared" si="2"/>
        <v/>
      </c>
      <c r="L10" s="101">
        <v>99</v>
      </c>
      <c r="M10" s="97" t="s">
        <v>236</v>
      </c>
      <c r="N10" s="98" t="s">
        <v>275</v>
      </c>
      <c r="O10" s="88"/>
      <c r="P10" s="88"/>
      <c r="Q10" s="88"/>
      <c r="R10" s="88"/>
      <c r="S10" s="88"/>
      <c r="T10" s="88"/>
      <c r="Y10" s="88"/>
    </row>
    <row r="11" spans="1:25" s="6" customFormat="1" ht="12" hidden="1" thickBot="1" x14ac:dyDescent="0.2">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3"/>
        <v/>
      </c>
      <c r="J11" s="228"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3"/>
        <v/>
      </c>
      <c r="J12" s="228" t="str">
        <f t="shared" si="1"/>
        <v/>
      </c>
      <c r="K12" s="110" t="str">
        <f t="shared" si="2"/>
        <v/>
      </c>
      <c r="L12" s="101">
        <v>99</v>
      </c>
      <c r="M12" s="102" t="s">
        <v>236</v>
      </c>
      <c r="N12" s="103" t="s">
        <v>275</v>
      </c>
      <c r="O12" s="88"/>
      <c r="P12" s="88"/>
      <c r="Q12" s="88"/>
      <c r="R12" s="88"/>
      <c r="W12" s="88"/>
      <c r="X12" s="88"/>
    </row>
    <row r="13" spans="1:25" s="6" customFormat="1" ht="12" hidden="1" thickBot="1" x14ac:dyDescent="0.2">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3"/>
        <v/>
      </c>
      <c r="J13" s="228"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3"/>
        <v/>
      </c>
      <c r="J14" s="228" t="str">
        <f t="shared" si="1"/>
        <v/>
      </c>
      <c r="K14" s="110" t="str">
        <f t="shared" si="2"/>
        <v/>
      </c>
      <c r="L14" s="101">
        <v>99</v>
      </c>
      <c r="M14" s="97" t="s">
        <v>236</v>
      </c>
      <c r="N14" s="98" t="s">
        <v>275</v>
      </c>
      <c r="S14" s="88"/>
      <c r="T14" s="88"/>
      <c r="U14" s="88"/>
      <c r="V14" s="88"/>
      <c r="W14" s="88"/>
      <c r="X14" s="88"/>
      <c r="Y14" s="88"/>
    </row>
    <row r="15" spans="1:25" s="6" customFormat="1" ht="12" hidden="1" thickBot="1" x14ac:dyDescent="0.2">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3"/>
        <v/>
      </c>
      <c r="J15" s="228"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3"/>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2" hidden="1" thickBot="1" x14ac:dyDescent="0.2">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3"/>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3"/>
        <v/>
      </c>
      <c r="J18" s="228" t="str">
        <f t="shared" si="1"/>
        <v/>
      </c>
      <c r="K18" s="110" t="str">
        <f t="shared" si="2"/>
        <v/>
      </c>
      <c r="L18" s="101">
        <v>99</v>
      </c>
      <c r="M18" s="97" t="s">
        <v>236</v>
      </c>
      <c r="N18" s="98" t="s">
        <v>275</v>
      </c>
      <c r="Q18" s="88"/>
      <c r="R18" s="88"/>
      <c r="S18" s="88"/>
      <c r="T18" s="88"/>
      <c r="U18" s="88"/>
      <c r="V18" s="88"/>
      <c r="W18" s="88"/>
      <c r="X18" s="88"/>
      <c r="Y18" s="88"/>
    </row>
    <row r="19" spans="1:25" s="6" customFormat="1" ht="12" hidden="1" thickBot="1" x14ac:dyDescent="0.2">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3"/>
        <v/>
      </c>
      <c r="J19" s="228"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3"/>
        <v/>
      </c>
      <c r="J20" s="228" t="str">
        <f t="shared" si="1"/>
        <v/>
      </c>
      <c r="K20" s="110" t="str">
        <f t="shared" si="2"/>
        <v/>
      </c>
      <c r="L20" s="101">
        <v>99</v>
      </c>
      <c r="M20" s="102" t="s">
        <v>236</v>
      </c>
      <c r="N20" s="103" t="s">
        <v>275</v>
      </c>
      <c r="O20" s="88"/>
      <c r="P20" s="88"/>
      <c r="U20" s="88"/>
      <c r="V20" s="88"/>
      <c r="W20" s="88"/>
      <c r="X20" s="88"/>
      <c r="Y20" s="88"/>
    </row>
    <row r="21" spans="1:25" s="6" customFormat="1" ht="12" hidden="1" thickBot="1" x14ac:dyDescent="0.2">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3"/>
        <v/>
      </c>
      <c r="J21" s="228"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3"/>
        <v/>
      </c>
      <c r="J22" s="228" t="str">
        <f t="shared" si="1"/>
        <v/>
      </c>
      <c r="K22" s="110" t="str">
        <f t="shared" si="2"/>
        <v/>
      </c>
      <c r="L22" s="101">
        <v>99</v>
      </c>
      <c r="M22" s="96" t="s">
        <v>236</v>
      </c>
      <c r="N22" s="95" t="s">
        <v>275</v>
      </c>
      <c r="O22" s="88"/>
      <c r="P22" s="88"/>
      <c r="Q22" s="88"/>
      <c r="R22" s="88"/>
      <c r="S22" s="88"/>
      <c r="T22" s="88"/>
      <c r="Y22" s="88"/>
    </row>
    <row r="23" spans="1:25" s="6" customFormat="1" ht="12" hidden="1" thickBot="1" x14ac:dyDescent="0.2">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3"/>
        <v/>
      </c>
      <c r="J23" s="228"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3"/>
        <v/>
      </c>
      <c r="J24" s="228" t="str">
        <f t="shared" si="1"/>
        <v/>
      </c>
      <c r="K24" s="110" t="str">
        <f t="shared" si="2"/>
        <v/>
      </c>
      <c r="L24" s="101">
        <v>99</v>
      </c>
      <c r="M24" s="102" t="s">
        <v>236</v>
      </c>
      <c r="N24" s="103" t="s">
        <v>275</v>
      </c>
      <c r="O24" s="88"/>
      <c r="P24" s="88"/>
      <c r="Q24" s="88"/>
      <c r="R24" s="88"/>
      <c r="W24" s="88"/>
      <c r="X24" s="88"/>
      <c r="Y24" s="88"/>
    </row>
    <row r="25" spans="1:25" s="6" customFormat="1" ht="12" hidden="1" thickBot="1" x14ac:dyDescent="0.2">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3"/>
        <v/>
      </c>
      <c r="J25" s="228"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3"/>
        <v/>
      </c>
      <c r="J26" s="228" t="str">
        <f t="shared" si="1"/>
        <v/>
      </c>
      <c r="K26" s="110" t="str">
        <f t="shared" si="2"/>
        <v/>
      </c>
      <c r="L26" s="101">
        <v>99</v>
      </c>
      <c r="M26" s="96" t="s">
        <v>236</v>
      </c>
      <c r="N26" s="95" t="s">
        <v>275</v>
      </c>
      <c r="S26" s="88"/>
      <c r="T26" s="88"/>
      <c r="U26" s="88"/>
      <c r="V26" s="88"/>
      <c r="W26" s="88"/>
      <c r="X26" s="88"/>
      <c r="Y26" s="88"/>
    </row>
    <row r="27" spans="1:25" s="6" customFormat="1" ht="12" hidden="1" thickBot="1" x14ac:dyDescent="0.2">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3"/>
        <v/>
      </c>
      <c r="J27" s="228"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3"/>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2" hidden="1" thickBot="1" x14ac:dyDescent="0.2">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3"/>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3"/>
        <v/>
      </c>
      <c r="J30" s="228" t="str">
        <f t="shared" si="1"/>
        <v/>
      </c>
      <c r="K30" s="110" t="str">
        <f t="shared" si="2"/>
        <v/>
      </c>
      <c r="L30" s="101">
        <v>99</v>
      </c>
      <c r="M30" s="96" t="s">
        <v>236</v>
      </c>
      <c r="N30" s="95" t="s">
        <v>275</v>
      </c>
      <c r="Q30" s="88"/>
      <c r="R30" s="88"/>
      <c r="S30" s="88"/>
      <c r="T30" s="88"/>
      <c r="U30" s="88"/>
      <c r="V30" s="88"/>
      <c r="W30" s="88"/>
      <c r="X30" s="88"/>
      <c r="Y30" s="88"/>
    </row>
    <row r="31" spans="1:25" s="6" customFormat="1" ht="12" hidden="1" thickBot="1" x14ac:dyDescent="0.2">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3"/>
        <v/>
      </c>
      <c r="J31" s="228"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3"/>
        <v/>
      </c>
      <c r="J32" s="228" t="str">
        <f t="shared" si="1"/>
        <v/>
      </c>
      <c r="K32" s="110" t="str">
        <f t="shared" si="2"/>
        <v/>
      </c>
      <c r="L32" s="101">
        <v>99</v>
      </c>
      <c r="M32" s="102" t="s">
        <v>236</v>
      </c>
      <c r="N32" s="103" t="s">
        <v>275</v>
      </c>
      <c r="O32" s="88"/>
      <c r="P32" s="88"/>
      <c r="U32" s="88"/>
      <c r="V32" s="88"/>
      <c r="W32" s="88"/>
      <c r="X32" s="88"/>
      <c r="Y32" s="88"/>
    </row>
    <row r="33" spans="1:25" s="6" customFormat="1" ht="12" hidden="1" thickBot="1" x14ac:dyDescent="0.2">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si="3"/>
        <v/>
      </c>
      <c r="J33" s="228"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2" hidden="1" thickBot="1" x14ac:dyDescent="0.2">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2" hidden="1" thickBot="1" x14ac:dyDescent="0.2">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2" hidden="1" thickBot="1" x14ac:dyDescent="0.2">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2" hidden="1" thickBot="1" x14ac:dyDescent="0.2">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2" hidden="1" thickBot="1" x14ac:dyDescent="0.2">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2" hidden="1" thickBot="1" x14ac:dyDescent="0.2">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2" hidden="1" thickBot="1" x14ac:dyDescent="0.2">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2" hidden="1" thickBot="1" x14ac:dyDescent="0.2">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2" hidden="1" thickBot="1" x14ac:dyDescent="0.2">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2" hidden="1" thickBot="1" x14ac:dyDescent="0.2">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2" hidden="1" thickBot="1" x14ac:dyDescent="0.2">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2" hidden="1" thickBot="1" x14ac:dyDescent="0.2">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2" hidden="1" thickBot="1" x14ac:dyDescent="0.2">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2" hidden="1" thickBot="1" x14ac:dyDescent="0.2">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2" hidden="1" thickBot="1" x14ac:dyDescent="0.2">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2" hidden="1" thickBot="1" x14ac:dyDescent="0.2">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si="3"/>
        <v/>
      </c>
      <c r="J65" s="228"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3"/>
        <v/>
      </c>
      <c r="J66" s="228" t="str">
        <f t="shared" si="5"/>
        <v/>
      </c>
      <c r="K66" s="110" t="str">
        <f t="shared" si="2"/>
        <v/>
      </c>
      <c r="L66" s="101">
        <v>99</v>
      </c>
      <c r="M66" s="96" t="s">
        <v>236</v>
      </c>
      <c r="N66" s="95" t="s">
        <v>275</v>
      </c>
      <c r="O66" s="88"/>
      <c r="P66" s="88"/>
      <c r="Q66" s="88"/>
      <c r="R66" s="88"/>
      <c r="S66" s="88"/>
      <c r="T66" s="88"/>
      <c r="U66" s="88"/>
      <c r="V66" s="88"/>
      <c r="W66" s="88"/>
      <c r="X66" s="88"/>
      <c r="Y66" s="88"/>
    </row>
    <row r="67" spans="1:25" s="6" customFormat="1" ht="12" hidden="1" thickBot="1" x14ac:dyDescent="0.2">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3"/>
        <v/>
      </c>
      <c r="J67" s="228"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3"/>
        <v/>
      </c>
      <c r="J68" s="228" t="str">
        <f t="shared" si="5"/>
        <v/>
      </c>
      <c r="K68" s="110" t="str">
        <f t="shared" si="6"/>
        <v/>
      </c>
      <c r="L68" s="101">
        <v>99</v>
      </c>
      <c r="M68" s="102" t="s">
        <v>236</v>
      </c>
      <c r="N68" s="103" t="s">
        <v>275</v>
      </c>
      <c r="O68" s="88"/>
      <c r="P68" s="88"/>
      <c r="Q68" s="88"/>
      <c r="R68" s="88"/>
      <c r="S68" s="88"/>
      <c r="T68" s="88"/>
      <c r="U68" s="88"/>
      <c r="V68" s="88"/>
      <c r="W68" s="88"/>
      <c r="X68" s="88"/>
      <c r="Y68" s="88"/>
    </row>
    <row r="69" spans="1:25" s="6" customFormat="1" ht="12" hidden="1" thickBot="1" x14ac:dyDescent="0.2">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3"/>
        <v/>
      </c>
      <c r="J69" s="228"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3"/>
        <v/>
      </c>
      <c r="J70" s="228" t="str">
        <f t="shared" si="5"/>
        <v/>
      </c>
      <c r="K70" s="110" t="str">
        <f t="shared" si="6"/>
        <v/>
      </c>
      <c r="L70" s="101">
        <v>99</v>
      </c>
      <c r="M70" s="96" t="s">
        <v>236</v>
      </c>
      <c r="N70" s="95" t="s">
        <v>275</v>
      </c>
      <c r="O70" s="88"/>
      <c r="P70" s="88"/>
      <c r="Q70" s="88"/>
      <c r="R70" s="88"/>
      <c r="S70" s="88"/>
      <c r="T70" s="88"/>
      <c r="U70" s="88"/>
      <c r="V70" s="88"/>
      <c r="W70" s="88"/>
      <c r="X70" s="88"/>
      <c r="Y70" s="88"/>
    </row>
    <row r="71" spans="1:25" s="6" customFormat="1" ht="12" hidden="1" thickBot="1" x14ac:dyDescent="0.2">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ref="I71:I94" si="7">IF(ROW()&lt;=B$3,SUMIF(A$107:A$10042,A71,I$107:I$10042),"")</f>
        <v/>
      </c>
      <c r="J71" s="228"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7"/>
        <v/>
      </c>
      <c r="J72" s="228" t="str">
        <f t="shared" si="5"/>
        <v/>
      </c>
      <c r="K72" s="110" t="str">
        <f t="shared" si="6"/>
        <v/>
      </c>
      <c r="L72" s="101">
        <v>99</v>
      </c>
      <c r="M72" s="102" t="s">
        <v>236</v>
      </c>
      <c r="N72" s="103" t="s">
        <v>275</v>
      </c>
      <c r="O72" s="88"/>
      <c r="P72" s="88"/>
      <c r="Q72" s="88"/>
      <c r="R72" s="88"/>
      <c r="S72" s="88"/>
      <c r="T72" s="88"/>
      <c r="U72" s="88"/>
      <c r="V72" s="88"/>
      <c r="W72" s="88"/>
      <c r="X72" s="88"/>
      <c r="Y72" s="88"/>
    </row>
    <row r="73" spans="1:25" s="6" customFormat="1" ht="12" hidden="1" thickBot="1" x14ac:dyDescent="0.2">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7"/>
        <v/>
      </c>
      <c r="J73" s="228"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7"/>
        <v/>
      </c>
      <c r="J74" s="228" t="str">
        <f t="shared" si="5"/>
        <v/>
      </c>
      <c r="K74" s="110" t="str">
        <f t="shared" si="6"/>
        <v/>
      </c>
      <c r="L74" s="101">
        <v>99</v>
      </c>
      <c r="M74" s="96" t="s">
        <v>236</v>
      </c>
      <c r="N74" s="95" t="s">
        <v>275</v>
      </c>
      <c r="O74" s="88"/>
      <c r="P74" s="88"/>
      <c r="Q74" s="88"/>
      <c r="R74" s="88"/>
      <c r="S74" s="88"/>
      <c r="T74" s="88"/>
      <c r="U74" s="88"/>
      <c r="V74" s="88"/>
      <c r="W74" s="88"/>
      <c r="X74" s="88"/>
      <c r="Y74" s="88"/>
    </row>
    <row r="75" spans="1:25" s="6" customFormat="1" ht="12" hidden="1" thickBot="1" x14ac:dyDescent="0.2">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7"/>
        <v/>
      </c>
      <c r="J75" s="228"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7"/>
        <v/>
      </c>
      <c r="J76" s="228" t="str">
        <f t="shared" si="5"/>
        <v/>
      </c>
      <c r="K76" s="110" t="str">
        <f t="shared" si="6"/>
        <v/>
      </c>
      <c r="L76" s="101">
        <v>99</v>
      </c>
      <c r="M76" s="102" t="s">
        <v>236</v>
      </c>
      <c r="N76" s="103" t="s">
        <v>275</v>
      </c>
      <c r="O76" s="88"/>
      <c r="P76" s="88"/>
      <c r="Q76" s="88"/>
      <c r="R76" s="88"/>
      <c r="S76" s="88"/>
      <c r="T76" s="88"/>
      <c r="U76" s="88"/>
      <c r="V76" s="88"/>
      <c r="W76" s="88"/>
      <c r="X76" s="88"/>
      <c r="Y76" s="88"/>
    </row>
    <row r="77" spans="1:25" s="6" customFormat="1" ht="12" hidden="1" thickBot="1" x14ac:dyDescent="0.2">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7"/>
        <v/>
      </c>
      <c r="J77" s="228"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7"/>
        <v/>
      </c>
      <c r="J78" s="228" t="str">
        <f t="shared" si="5"/>
        <v/>
      </c>
      <c r="K78" s="110" t="str">
        <f t="shared" si="6"/>
        <v/>
      </c>
      <c r="L78" s="101">
        <v>99</v>
      </c>
      <c r="M78" s="96" t="s">
        <v>236</v>
      </c>
      <c r="N78" s="95" t="s">
        <v>275</v>
      </c>
      <c r="O78" s="88"/>
      <c r="P78" s="88"/>
      <c r="Q78" s="88"/>
      <c r="R78" s="88"/>
      <c r="S78" s="88"/>
      <c r="T78" s="88"/>
      <c r="U78" s="88"/>
      <c r="V78" s="88"/>
      <c r="W78" s="88"/>
      <c r="X78" s="88"/>
      <c r="Y78" s="88"/>
    </row>
    <row r="79" spans="1:25" s="6" customFormat="1" ht="12" hidden="1" thickBot="1" x14ac:dyDescent="0.2">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7"/>
        <v/>
      </c>
      <c r="J79" s="228"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7"/>
        <v/>
      </c>
      <c r="J80" s="228" t="str">
        <f t="shared" si="5"/>
        <v/>
      </c>
      <c r="K80" s="110" t="str">
        <f t="shared" si="6"/>
        <v/>
      </c>
      <c r="L80" s="101">
        <v>99</v>
      </c>
      <c r="M80" s="102" t="s">
        <v>236</v>
      </c>
      <c r="N80" s="103" t="s">
        <v>275</v>
      </c>
      <c r="O80" s="88"/>
      <c r="P80" s="88"/>
      <c r="Q80" s="88"/>
      <c r="R80" s="88"/>
      <c r="S80" s="88"/>
      <c r="T80" s="88"/>
      <c r="U80" s="88"/>
      <c r="V80" s="88"/>
      <c r="W80" s="88"/>
      <c r="X80" s="88"/>
      <c r="Y80" s="88"/>
    </row>
    <row r="81" spans="1:25" s="6" customFormat="1" ht="12" hidden="1" thickBot="1" x14ac:dyDescent="0.2">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7"/>
        <v/>
      </c>
      <c r="J81" s="228"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7"/>
        <v/>
      </c>
      <c r="J82" s="228" t="str">
        <f t="shared" si="5"/>
        <v/>
      </c>
      <c r="K82" s="110" t="str">
        <f t="shared" si="6"/>
        <v/>
      </c>
      <c r="L82" s="101">
        <v>99</v>
      </c>
      <c r="M82" s="96" t="s">
        <v>236</v>
      </c>
      <c r="N82" s="95" t="s">
        <v>275</v>
      </c>
      <c r="O82" s="88"/>
      <c r="P82" s="88"/>
      <c r="Q82" s="88"/>
      <c r="R82" s="88"/>
      <c r="S82" s="88"/>
      <c r="T82" s="88"/>
      <c r="U82" s="88"/>
      <c r="V82" s="88"/>
      <c r="W82" s="88"/>
      <c r="X82" s="88"/>
      <c r="Y82" s="88"/>
    </row>
    <row r="83" spans="1:25" s="6" customFormat="1" ht="12" hidden="1" thickBot="1" x14ac:dyDescent="0.2">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7"/>
        <v/>
      </c>
      <c r="J83" s="228"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7"/>
        <v/>
      </c>
      <c r="J84" s="228" t="str">
        <f t="shared" si="5"/>
        <v/>
      </c>
      <c r="K84" s="110" t="str">
        <f t="shared" si="6"/>
        <v/>
      </c>
      <c r="L84" s="101">
        <v>99</v>
      </c>
      <c r="M84" s="102" t="s">
        <v>236</v>
      </c>
      <c r="N84" s="103" t="s">
        <v>275</v>
      </c>
      <c r="O84" s="88"/>
      <c r="P84" s="88"/>
      <c r="Q84" s="88"/>
      <c r="R84" s="88"/>
      <c r="S84" s="88"/>
      <c r="T84" s="88"/>
      <c r="U84" s="88"/>
      <c r="V84" s="88"/>
      <c r="W84" s="88"/>
      <c r="X84" s="88"/>
      <c r="Y84" s="88"/>
    </row>
    <row r="85" spans="1:25" s="6" customFormat="1" ht="12" hidden="1" thickBot="1" x14ac:dyDescent="0.2">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7"/>
        <v/>
      </c>
      <c r="J85" s="228"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7"/>
        <v/>
      </c>
      <c r="J86" s="228" t="str">
        <f t="shared" si="5"/>
        <v/>
      </c>
      <c r="K86" s="110" t="str">
        <f t="shared" si="6"/>
        <v/>
      </c>
      <c r="L86" s="101">
        <v>99</v>
      </c>
      <c r="M86" s="96" t="s">
        <v>236</v>
      </c>
      <c r="N86" s="95" t="s">
        <v>275</v>
      </c>
      <c r="O86" s="88"/>
      <c r="P86" s="88"/>
      <c r="Q86" s="88"/>
      <c r="R86" s="88"/>
      <c r="S86" s="88"/>
      <c r="T86" s="88"/>
      <c r="U86" s="88"/>
      <c r="V86" s="88"/>
      <c r="W86" s="88"/>
      <c r="X86" s="88"/>
      <c r="Y86" s="88"/>
    </row>
    <row r="87" spans="1:25" s="6" customFormat="1" ht="12" hidden="1" thickBot="1" x14ac:dyDescent="0.2">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7"/>
        <v/>
      </c>
      <c r="J87" s="228"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7"/>
        <v/>
      </c>
      <c r="J88" s="228" t="str">
        <f t="shared" si="5"/>
        <v/>
      </c>
      <c r="K88" s="110" t="str">
        <f t="shared" si="6"/>
        <v/>
      </c>
      <c r="L88" s="101">
        <v>99</v>
      </c>
      <c r="M88" s="102" t="s">
        <v>236</v>
      </c>
      <c r="N88" s="103" t="s">
        <v>275</v>
      </c>
      <c r="O88" s="88"/>
      <c r="P88" s="88"/>
      <c r="Q88" s="88"/>
      <c r="R88" s="88"/>
      <c r="S88" s="88"/>
      <c r="T88" s="88"/>
      <c r="U88" s="88"/>
      <c r="V88" s="88"/>
      <c r="W88" s="88"/>
      <c r="X88" s="88"/>
      <c r="Y88" s="88"/>
    </row>
    <row r="89" spans="1:25" s="6" customFormat="1" ht="12" hidden="1" thickBot="1" x14ac:dyDescent="0.2">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7"/>
        <v/>
      </c>
      <c r="J89" s="228"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7"/>
        <v/>
      </c>
      <c r="J90" s="228" t="str">
        <f t="shared" si="5"/>
        <v/>
      </c>
      <c r="K90" s="110" t="str">
        <f t="shared" si="6"/>
        <v/>
      </c>
      <c r="L90" s="101">
        <v>99</v>
      </c>
      <c r="M90" s="96" t="s">
        <v>236</v>
      </c>
      <c r="N90" s="95" t="s">
        <v>275</v>
      </c>
      <c r="O90" s="88"/>
      <c r="P90" s="88"/>
      <c r="Q90" s="88"/>
      <c r="R90" s="88"/>
      <c r="S90" s="88"/>
      <c r="T90" s="88"/>
      <c r="U90" s="88"/>
      <c r="V90" s="88"/>
      <c r="W90" s="88"/>
      <c r="X90" s="88"/>
      <c r="Y90" s="88"/>
    </row>
    <row r="91" spans="1:25" s="6" customFormat="1" ht="12" hidden="1" thickBot="1" x14ac:dyDescent="0.2">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7"/>
        <v/>
      </c>
      <c r="J91" s="228"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7"/>
        <v/>
      </c>
      <c r="J92" s="228" t="str">
        <f t="shared" si="5"/>
        <v/>
      </c>
      <c r="K92" s="110" t="str">
        <f t="shared" si="6"/>
        <v/>
      </c>
      <c r="L92" s="101">
        <v>99</v>
      </c>
      <c r="M92" s="102" t="s">
        <v>236</v>
      </c>
      <c r="N92" s="103" t="s">
        <v>275</v>
      </c>
      <c r="O92" s="88"/>
      <c r="P92" s="88"/>
      <c r="Q92" s="88"/>
      <c r="R92" s="88"/>
      <c r="S92" s="88"/>
      <c r="T92" s="88"/>
      <c r="U92" s="88"/>
      <c r="V92" s="88"/>
      <c r="W92" s="88"/>
      <c r="X92" s="88"/>
      <c r="Y92" s="88"/>
    </row>
    <row r="93" spans="1:25" s="6" customFormat="1" ht="12" hidden="1" thickBot="1" x14ac:dyDescent="0.2">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7"/>
        <v/>
      </c>
      <c r="J93" s="228"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7"/>
        <v/>
      </c>
      <c r="J94" s="228" t="str">
        <f t="shared" si="5"/>
        <v/>
      </c>
      <c r="K94" s="110" t="str">
        <f t="shared" si="6"/>
        <v/>
      </c>
      <c r="L94" s="101">
        <v>99</v>
      </c>
      <c r="M94" s="96" t="s">
        <v>236</v>
      </c>
      <c r="N94" s="95" t="s">
        <v>275</v>
      </c>
      <c r="O94" s="88"/>
      <c r="P94" s="88"/>
      <c r="Q94" s="88"/>
      <c r="R94" s="88"/>
      <c r="S94" s="88"/>
      <c r="T94" s="88"/>
      <c r="U94" s="88"/>
      <c r="V94" s="88"/>
      <c r="W94" s="88"/>
      <c r="X94" s="88"/>
      <c r="Y94" s="88"/>
    </row>
    <row r="95" spans="1:25" s="6" customFormat="1" ht="12" hidden="1" thickBot="1" x14ac:dyDescent="0.2">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15">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15">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15">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15">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6" x14ac:dyDescent="0.2">
      <c r="A100" s="367" t="s">
        <v>1486</v>
      </c>
      <c r="B100" s="367"/>
      <c r="C100" s="367"/>
      <c r="D100" s="367"/>
      <c r="E100" s="367"/>
      <c r="F100" s="367"/>
      <c r="G100" s="367"/>
      <c r="H100" s="367"/>
      <c r="I100" s="369" t="s">
        <v>1487</v>
      </c>
      <c r="J100" s="369"/>
      <c r="K100" s="89"/>
    </row>
    <row r="101" spans="1:25" ht="16" x14ac:dyDescent="0.2">
      <c r="A101" s="367"/>
      <c r="B101" s="367"/>
      <c r="C101" s="367"/>
      <c r="D101" s="367"/>
      <c r="E101" s="367"/>
      <c r="F101" s="367"/>
      <c r="G101" s="367"/>
      <c r="H101" s="367"/>
      <c r="I101" s="368">
        <v>46053</v>
      </c>
      <c r="J101" s="368"/>
    </row>
    <row r="102" spans="1:25" ht="14" x14ac:dyDescent="0.15">
      <c r="A102" s="241" t="s">
        <v>299</v>
      </c>
      <c r="B102" s="242">
        <v>17</v>
      </c>
      <c r="C102" s="242"/>
      <c r="D102" s="243"/>
      <c r="E102" s="243"/>
      <c r="F102" s="243"/>
      <c r="G102" s="243"/>
      <c r="H102" s="243"/>
      <c r="I102" s="86"/>
      <c r="J102" s="212"/>
    </row>
    <row r="103" spans="1:25" s="83" customFormat="1" x14ac:dyDescent="0.15">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15">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75" customHeight="1" x14ac:dyDescent="0.15">
      <c r="A105" s="370" t="s">
        <v>308</v>
      </c>
      <c r="B105" s="371"/>
      <c r="C105" s="371"/>
      <c r="D105" s="371"/>
      <c r="E105" s="371"/>
      <c r="F105" s="371"/>
      <c r="G105" s="371"/>
      <c r="H105" s="371"/>
      <c r="I105" s="371"/>
      <c r="J105" s="372"/>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 x14ac:dyDescent="0.15">
      <c r="A107" s="14"/>
      <c r="B107" s="14"/>
      <c r="C107" s="14"/>
      <c r="D107" s="16"/>
      <c r="E107" s="16"/>
      <c r="F107" s="14"/>
      <c r="G107" s="14"/>
      <c r="H107" s="14"/>
      <c r="I107" s="15"/>
      <c r="J107" s="77"/>
      <c r="K107" s="92"/>
    </row>
    <row r="108" spans="1:25" ht="13" x14ac:dyDescent="0.15">
      <c r="A108" s="14"/>
      <c r="B108" s="14"/>
      <c r="C108" s="14"/>
      <c r="D108" s="16"/>
      <c r="E108" s="16"/>
      <c r="F108" s="14"/>
      <c r="G108" s="14"/>
      <c r="H108" s="14"/>
      <c r="I108" s="15"/>
      <c r="J108" s="77"/>
      <c r="K108" s="92"/>
    </row>
    <row r="109" spans="1:25" ht="13" x14ac:dyDescent="0.15">
      <c r="A109" s="14"/>
      <c r="B109" s="14"/>
      <c r="C109" s="14"/>
      <c r="D109" s="16"/>
      <c r="E109" s="16"/>
      <c r="F109" s="14"/>
      <c r="G109" s="14"/>
      <c r="H109" s="14"/>
      <c r="I109" s="15"/>
      <c r="J109" s="77"/>
      <c r="K109" s="92"/>
    </row>
    <row r="110" spans="1:25" ht="13" x14ac:dyDescent="0.15">
      <c r="A110" s="14"/>
      <c r="B110" s="14"/>
      <c r="C110" s="14"/>
      <c r="D110" s="16"/>
      <c r="E110" s="16"/>
      <c r="F110" s="14"/>
      <c r="G110" s="14"/>
      <c r="H110" s="14"/>
      <c r="I110" s="15"/>
      <c r="J110" s="77"/>
      <c r="K110" s="92"/>
    </row>
    <row r="111" spans="1:25" ht="13" x14ac:dyDescent="0.15">
      <c r="A111" s="14"/>
      <c r="B111" s="14"/>
      <c r="C111" s="14"/>
      <c r="D111" s="16"/>
      <c r="E111" s="16"/>
      <c r="F111" s="14"/>
      <c r="G111" s="14"/>
      <c r="H111" s="14"/>
      <c r="I111" s="15"/>
      <c r="J111" s="77"/>
      <c r="K111" s="92"/>
    </row>
    <row r="112" spans="1:25" ht="13" x14ac:dyDescent="0.15">
      <c r="A112" s="14"/>
      <c r="B112" s="14"/>
      <c r="C112" s="14"/>
      <c r="D112" s="16"/>
      <c r="E112" s="16"/>
      <c r="F112" s="14"/>
      <c r="G112" s="14"/>
      <c r="H112" s="14"/>
      <c r="I112" s="15"/>
      <c r="J112" s="77"/>
      <c r="K112" s="92"/>
    </row>
    <row r="113" spans="1:11" ht="13" x14ac:dyDescent="0.15">
      <c r="A113" s="14"/>
      <c r="B113" s="14"/>
      <c r="C113" s="14"/>
      <c r="D113" s="16"/>
      <c r="E113" s="16"/>
      <c r="F113" s="14"/>
      <c r="G113" s="14"/>
      <c r="H113" s="14"/>
      <c r="I113" s="15"/>
      <c r="J113" s="77"/>
      <c r="K113" s="92"/>
    </row>
    <row r="114" spans="1:11" ht="13" x14ac:dyDescent="0.15">
      <c r="A114" s="14"/>
      <c r="B114" s="14"/>
      <c r="C114" s="14"/>
      <c r="D114" s="16"/>
      <c r="E114" s="16"/>
      <c r="F114" s="14"/>
      <c r="G114" s="14"/>
      <c r="H114" s="14"/>
      <c r="I114" s="15"/>
      <c r="J114" s="77"/>
      <c r="K114" s="92"/>
    </row>
    <row r="115" spans="1:11" ht="13" x14ac:dyDescent="0.15">
      <c r="A115" s="14"/>
      <c r="B115" s="14"/>
      <c r="C115" s="14"/>
      <c r="D115" s="16"/>
      <c r="E115" s="16"/>
      <c r="F115" s="14"/>
      <c r="G115" s="14"/>
      <c r="H115" s="14"/>
      <c r="I115" s="15"/>
      <c r="J115" s="77"/>
      <c r="K115" s="92"/>
    </row>
    <row r="116" spans="1:11" ht="13" x14ac:dyDescent="0.15">
      <c r="A116" s="14"/>
      <c r="B116" s="14"/>
      <c r="C116" s="14"/>
      <c r="D116" s="16"/>
      <c r="E116" s="16"/>
      <c r="F116" s="14"/>
      <c r="G116" s="14"/>
      <c r="H116" s="14"/>
      <c r="I116" s="15"/>
      <c r="J116" s="77"/>
      <c r="K116" s="92"/>
    </row>
    <row r="117" spans="1:11" ht="13" x14ac:dyDescent="0.15">
      <c r="A117" s="14"/>
      <c r="B117" s="14"/>
      <c r="C117" s="14"/>
      <c r="D117" s="16"/>
      <c r="E117" s="16"/>
      <c r="F117" s="14"/>
      <c r="G117" s="14"/>
      <c r="H117" s="14"/>
      <c r="I117" s="15"/>
      <c r="J117" s="77"/>
      <c r="K117" s="92"/>
    </row>
    <row r="118" spans="1:11" ht="13" x14ac:dyDescent="0.15">
      <c r="A118" s="14"/>
      <c r="B118" s="14"/>
      <c r="C118" s="14"/>
      <c r="D118" s="16"/>
      <c r="E118" s="16"/>
      <c r="F118" s="14"/>
      <c r="G118" s="14"/>
      <c r="H118" s="14"/>
      <c r="I118" s="15"/>
      <c r="J118" s="77"/>
      <c r="K118" s="92"/>
    </row>
    <row r="119" spans="1:11" ht="13" x14ac:dyDescent="0.15">
      <c r="A119" s="14"/>
      <c r="B119" s="14"/>
      <c r="C119" s="14"/>
      <c r="D119" s="16"/>
      <c r="E119" s="16"/>
      <c r="F119" s="14"/>
      <c r="G119" s="14"/>
      <c r="H119" s="14"/>
      <c r="I119" s="15"/>
      <c r="J119" s="77"/>
      <c r="K119" s="92"/>
    </row>
    <row r="120" spans="1:11" ht="13" x14ac:dyDescent="0.15">
      <c r="A120" s="14"/>
      <c r="B120" s="14"/>
      <c r="C120" s="14"/>
      <c r="D120" s="16"/>
      <c r="E120" s="16"/>
      <c r="F120" s="14"/>
      <c r="G120" s="14"/>
      <c r="H120" s="14"/>
      <c r="I120" s="15"/>
      <c r="J120" s="77"/>
      <c r="K120" s="92"/>
    </row>
    <row r="121" spans="1:11" ht="13" x14ac:dyDescent="0.15">
      <c r="A121" s="14"/>
      <c r="B121" s="14"/>
      <c r="C121" s="14"/>
      <c r="D121" s="16"/>
      <c r="E121" s="16"/>
      <c r="F121" s="14"/>
      <c r="G121" s="14"/>
      <c r="H121" s="14"/>
      <c r="I121" s="15"/>
      <c r="J121" s="77"/>
      <c r="K121" s="92"/>
    </row>
    <row r="122" spans="1:11" ht="13" x14ac:dyDescent="0.15">
      <c r="A122" s="14"/>
      <c r="B122" s="14"/>
      <c r="C122" s="14"/>
      <c r="D122" s="16"/>
      <c r="E122" s="16"/>
      <c r="F122" s="14"/>
      <c r="G122" s="14"/>
      <c r="H122" s="14"/>
      <c r="I122" s="15"/>
      <c r="J122" s="77"/>
      <c r="K122" s="92"/>
    </row>
    <row r="123" spans="1:11" ht="13" x14ac:dyDescent="0.15">
      <c r="A123" s="14"/>
      <c r="B123" s="14"/>
      <c r="C123" s="14"/>
      <c r="D123" s="16"/>
      <c r="E123" s="16"/>
      <c r="F123" s="14"/>
      <c r="G123" s="14"/>
      <c r="H123" s="14"/>
      <c r="I123" s="15"/>
      <c r="J123" s="77"/>
      <c r="K123" s="92"/>
    </row>
    <row r="124" spans="1:11" ht="13" x14ac:dyDescent="0.15">
      <c r="A124" s="14"/>
      <c r="B124" s="14"/>
      <c r="C124" s="14"/>
      <c r="D124" s="16"/>
      <c r="E124" s="16"/>
      <c r="F124" s="14"/>
      <c r="G124" s="14"/>
      <c r="H124" s="14"/>
      <c r="I124" s="15"/>
      <c r="J124" s="77"/>
      <c r="K124" s="92"/>
    </row>
    <row r="125" spans="1:11" ht="13" x14ac:dyDescent="0.15">
      <c r="A125" s="14"/>
      <c r="B125" s="14"/>
      <c r="C125" s="14"/>
      <c r="D125" s="16"/>
      <c r="E125" s="16"/>
      <c r="F125" s="14"/>
      <c r="G125" s="14"/>
      <c r="H125" s="14"/>
      <c r="I125" s="15"/>
      <c r="J125" s="77"/>
      <c r="K125" s="92"/>
    </row>
    <row r="126" spans="1:11" ht="13" x14ac:dyDescent="0.15">
      <c r="A126" s="14"/>
      <c r="B126" s="14"/>
      <c r="C126" s="14"/>
      <c r="D126" s="16"/>
      <c r="E126" s="16"/>
      <c r="F126" s="14"/>
      <c r="G126" s="14"/>
      <c r="H126" s="14"/>
      <c r="I126" s="15"/>
      <c r="J126" s="77"/>
      <c r="K126" s="92"/>
    </row>
    <row r="127" spans="1:11" ht="13" x14ac:dyDescent="0.15">
      <c r="A127" s="14"/>
      <c r="B127" s="14"/>
      <c r="C127" s="14"/>
      <c r="D127" s="16"/>
      <c r="E127" s="16"/>
      <c r="F127" s="14"/>
      <c r="G127" s="14"/>
      <c r="H127" s="14"/>
      <c r="I127" s="15"/>
      <c r="J127" s="77"/>
      <c r="K127" s="92"/>
    </row>
    <row r="128" spans="1:11" ht="13" x14ac:dyDescent="0.15">
      <c r="A128" s="14"/>
      <c r="B128" s="14"/>
      <c r="C128" s="14"/>
      <c r="D128" s="16"/>
      <c r="E128" s="16"/>
      <c r="F128" s="14"/>
      <c r="G128" s="14"/>
      <c r="H128" s="14"/>
      <c r="I128" s="15"/>
      <c r="J128" s="77"/>
      <c r="K128" s="92"/>
    </row>
    <row r="129" spans="1:11" ht="13" x14ac:dyDescent="0.15">
      <c r="A129" s="14"/>
      <c r="B129" s="14"/>
      <c r="C129" s="14"/>
      <c r="D129" s="16"/>
      <c r="E129" s="16"/>
      <c r="F129" s="14"/>
      <c r="G129" s="14"/>
      <c r="H129" s="14"/>
      <c r="I129" s="15"/>
      <c r="J129" s="77"/>
      <c r="K129" s="92"/>
    </row>
    <row r="130" spans="1:11" ht="13" x14ac:dyDescent="0.15">
      <c r="A130" s="14"/>
      <c r="B130" s="14"/>
      <c r="C130" s="14"/>
      <c r="D130" s="16"/>
      <c r="E130" s="16"/>
      <c r="F130" s="14"/>
      <c r="G130" s="14"/>
      <c r="H130" s="14"/>
      <c r="I130" s="15"/>
      <c r="J130" s="77"/>
      <c r="K130" s="92"/>
    </row>
    <row r="131" spans="1:11" ht="13" x14ac:dyDescent="0.15">
      <c r="A131" s="14"/>
      <c r="B131" s="14"/>
      <c r="C131" s="14"/>
      <c r="D131" s="16"/>
      <c r="E131" s="16"/>
      <c r="F131" s="14"/>
      <c r="G131" s="14"/>
      <c r="H131" s="14"/>
      <c r="I131" s="15"/>
      <c r="J131" s="77"/>
      <c r="K131" s="92"/>
    </row>
    <row r="132" spans="1:11" ht="13" x14ac:dyDescent="0.15">
      <c r="A132" s="14"/>
      <c r="B132" s="14"/>
      <c r="C132" s="14"/>
      <c r="D132" s="16"/>
      <c r="E132" s="16"/>
      <c r="F132" s="14"/>
      <c r="G132" s="14"/>
      <c r="H132" s="14"/>
      <c r="I132" s="15"/>
      <c r="J132" s="77"/>
      <c r="K132" s="92"/>
    </row>
    <row r="133" spans="1:11" ht="13" x14ac:dyDescent="0.15">
      <c r="A133" s="14"/>
      <c r="B133" s="14"/>
      <c r="C133" s="14"/>
      <c r="D133" s="16"/>
      <c r="E133" s="16"/>
      <c r="F133" s="14"/>
      <c r="G133" s="14"/>
      <c r="H133" s="14"/>
      <c r="I133" s="15"/>
      <c r="J133" s="77"/>
      <c r="K133" s="92"/>
    </row>
    <row r="134" spans="1:11" ht="13" x14ac:dyDescent="0.15">
      <c r="A134" s="14"/>
      <c r="B134" s="14"/>
      <c r="C134" s="14"/>
      <c r="D134" s="16"/>
      <c r="E134" s="16"/>
      <c r="F134" s="14"/>
      <c r="G134" s="14"/>
      <c r="H134" s="14"/>
      <c r="I134" s="15"/>
      <c r="J134" s="77"/>
      <c r="K134" s="92"/>
    </row>
    <row r="135" spans="1:11" ht="13" x14ac:dyDescent="0.15">
      <c r="A135" s="14"/>
      <c r="B135" s="14"/>
      <c r="C135" s="14"/>
      <c r="D135" s="16"/>
      <c r="E135" s="16"/>
      <c r="F135" s="14"/>
      <c r="G135" s="14"/>
      <c r="H135" s="14"/>
      <c r="I135" s="15"/>
      <c r="J135" s="77"/>
      <c r="K135" s="92"/>
    </row>
    <row r="136" spans="1:11" ht="13" x14ac:dyDescent="0.15">
      <c r="A136" s="14"/>
      <c r="B136" s="14"/>
      <c r="C136" s="14"/>
      <c r="D136" s="16"/>
      <c r="E136" s="16"/>
      <c r="F136" s="14"/>
      <c r="G136" s="14"/>
      <c r="H136" s="14"/>
      <c r="I136" s="15"/>
      <c r="J136" s="77"/>
      <c r="K136" s="92"/>
    </row>
    <row r="137" spans="1:11" ht="13" x14ac:dyDescent="0.15">
      <c r="A137" s="14"/>
      <c r="B137" s="14"/>
      <c r="C137" s="14"/>
      <c r="D137" s="16"/>
      <c r="E137" s="16"/>
      <c r="F137" s="14"/>
      <c r="G137" s="14"/>
      <c r="H137" s="14"/>
      <c r="I137" s="15"/>
      <c r="J137" s="77"/>
      <c r="K137" s="92"/>
    </row>
    <row r="138" spans="1:11" ht="13" x14ac:dyDescent="0.15">
      <c r="A138" s="14"/>
      <c r="B138" s="14"/>
      <c r="C138" s="14"/>
      <c r="D138" s="16"/>
      <c r="E138" s="16"/>
      <c r="F138" s="14"/>
      <c r="G138" s="14"/>
      <c r="H138" s="14"/>
      <c r="I138" s="15"/>
      <c r="J138" s="77"/>
      <c r="K138" s="92"/>
    </row>
    <row r="139" spans="1:11" ht="13" x14ac:dyDescent="0.15">
      <c r="A139" s="14"/>
      <c r="B139" s="14"/>
      <c r="C139" s="14"/>
      <c r="D139" s="16"/>
      <c r="E139" s="16"/>
      <c r="F139" s="14"/>
      <c r="G139" s="14"/>
      <c r="H139" s="14"/>
      <c r="I139" s="15"/>
      <c r="J139" s="77"/>
      <c r="K139" s="92"/>
    </row>
    <row r="140" spans="1:11" ht="13" x14ac:dyDescent="0.15">
      <c r="A140" s="14"/>
      <c r="B140" s="14"/>
      <c r="C140" s="14"/>
      <c r="D140" s="16"/>
      <c r="E140" s="16"/>
      <c r="F140" s="14"/>
      <c r="G140" s="14"/>
      <c r="H140" s="14"/>
      <c r="I140" s="15"/>
      <c r="J140" s="77"/>
      <c r="K140" s="92"/>
    </row>
    <row r="141" spans="1:11" ht="13" x14ac:dyDescent="0.15">
      <c r="A141" s="14"/>
      <c r="B141" s="14"/>
      <c r="C141" s="14"/>
      <c r="D141" s="16"/>
      <c r="E141" s="16"/>
      <c r="F141" s="14"/>
      <c r="G141" s="14"/>
      <c r="H141" s="14"/>
      <c r="I141" s="15"/>
      <c r="J141" s="77"/>
      <c r="K141" s="92"/>
    </row>
    <row r="142" spans="1:11" ht="13" x14ac:dyDescent="0.15">
      <c r="A142" s="14"/>
      <c r="B142" s="14"/>
      <c r="C142" s="14"/>
      <c r="D142" s="16"/>
      <c r="E142" s="16"/>
      <c r="F142" s="14"/>
      <c r="G142" s="14"/>
      <c r="H142" s="14"/>
      <c r="I142" s="15"/>
      <c r="J142" s="77"/>
      <c r="K142" s="92"/>
    </row>
    <row r="143" spans="1:11" ht="13" x14ac:dyDescent="0.15">
      <c r="A143" s="14"/>
      <c r="B143" s="14"/>
      <c r="C143" s="14"/>
      <c r="D143" s="16"/>
      <c r="E143" s="16"/>
      <c r="F143" s="14"/>
      <c r="G143" s="14"/>
      <c r="H143" s="14"/>
      <c r="I143" s="15"/>
      <c r="J143" s="77"/>
      <c r="K143" s="92"/>
    </row>
    <row r="144" spans="1:11" ht="13" x14ac:dyDescent="0.15">
      <c r="A144" s="14"/>
      <c r="B144" s="14"/>
      <c r="C144" s="14"/>
      <c r="D144" s="16"/>
      <c r="E144" s="16"/>
      <c r="F144" s="14"/>
      <c r="G144" s="14"/>
      <c r="H144" s="14"/>
      <c r="I144" s="15"/>
      <c r="J144" s="77"/>
      <c r="K144" s="92"/>
    </row>
    <row r="145" spans="1:11" ht="13" x14ac:dyDescent="0.15">
      <c r="A145" s="14"/>
      <c r="B145" s="14"/>
      <c r="C145" s="14"/>
      <c r="D145" s="16"/>
      <c r="E145" s="16"/>
      <c r="F145" s="14"/>
      <c r="G145" s="14"/>
      <c r="H145" s="14"/>
      <c r="I145" s="15"/>
      <c r="J145" s="77"/>
      <c r="K145" s="92"/>
    </row>
    <row r="146" spans="1:11" ht="13" x14ac:dyDescent="0.15">
      <c r="A146" s="14"/>
      <c r="B146" s="14"/>
      <c r="C146" s="14"/>
      <c r="D146" s="16"/>
      <c r="E146" s="16"/>
      <c r="F146" s="14"/>
      <c r="G146" s="14"/>
      <c r="H146" s="14"/>
      <c r="I146" s="15"/>
      <c r="J146" s="77"/>
      <c r="K146" s="92"/>
    </row>
    <row r="147" spans="1:11" ht="13" x14ac:dyDescent="0.15">
      <c r="A147" s="14"/>
      <c r="B147" s="14"/>
      <c r="C147" s="14"/>
      <c r="D147" s="16"/>
      <c r="E147" s="16"/>
      <c r="F147" s="14"/>
      <c r="G147" s="14"/>
      <c r="H147" s="14"/>
      <c r="I147" s="15"/>
      <c r="J147" s="77"/>
      <c r="K147" s="92"/>
    </row>
    <row r="148" spans="1:11" ht="13" x14ac:dyDescent="0.15">
      <c r="A148" s="14"/>
      <c r="B148" s="14"/>
      <c r="C148" s="14"/>
      <c r="D148" s="16"/>
      <c r="E148" s="16"/>
      <c r="F148" s="14"/>
      <c r="G148" s="14"/>
      <c r="H148" s="14"/>
      <c r="I148" s="15"/>
      <c r="J148" s="77"/>
      <c r="K148" s="92"/>
    </row>
    <row r="149" spans="1:11" ht="13" x14ac:dyDescent="0.15">
      <c r="A149" s="14"/>
      <c r="B149" s="14"/>
      <c r="C149" s="14"/>
      <c r="D149" s="16"/>
      <c r="E149" s="16"/>
      <c r="F149" s="14"/>
      <c r="G149" s="14"/>
      <c r="H149" s="14"/>
      <c r="I149" s="15"/>
      <c r="J149" s="77"/>
      <c r="K149" s="92"/>
    </row>
    <row r="150" spans="1:11" ht="13" x14ac:dyDescent="0.15">
      <c r="A150" s="14"/>
      <c r="B150" s="14"/>
      <c r="C150" s="14"/>
      <c r="D150" s="16"/>
      <c r="E150" s="16"/>
      <c r="F150" s="14"/>
      <c r="G150" s="14"/>
      <c r="H150" s="14"/>
      <c r="I150" s="15"/>
      <c r="J150" s="77"/>
      <c r="K150" s="92"/>
    </row>
    <row r="151" spans="1:11" ht="13" x14ac:dyDescent="0.15">
      <c r="A151" s="14"/>
      <c r="B151" s="14"/>
      <c r="C151" s="14"/>
      <c r="D151" s="16"/>
      <c r="E151" s="16"/>
      <c r="F151" s="14"/>
      <c r="G151" s="14"/>
      <c r="H151" s="14"/>
      <c r="I151" s="15"/>
      <c r="J151" s="77"/>
      <c r="K151" s="92"/>
    </row>
    <row r="152" spans="1:11" ht="13" x14ac:dyDescent="0.15">
      <c r="A152" s="14"/>
      <c r="B152" s="14"/>
      <c r="C152" s="14"/>
      <c r="D152" s="16"/>
      <c r="E152" s="16"/>
      <c r="F152" s="14"/>
      <c r="G152" s="14"/>
      <c r="H152" s="14"/>
      <c r="I152" s="15"/>
      <c r="J152" s="77"/>
      <c r="K152" s="92"/>
    </row>
    <row r="153" spans="1:11" ht="13" x14ac:dyDescent="0.15">
      <c r="A153" s="14"/>
      <c r="B153" s="14"/>
      <c r="C153" s="14"/>
      <c r="D153" s="16"/>
      <c r="E153" s="16"/>
      <c r="F153" s="14"/>
      <c r="G153" s="14"/>
      <c r="H153" s="14"/>
      <c r="I153" s="15"/>
      <c r="J153" s="77"/>
      <c r="K153" s="92"/>
    </row>
    <row r="154" spans="1:11" ht="13" x14ac:dyDescent="0.15">
      <c r="A154" s="14"/>
      <c r="B154" s="14"/>
      <c r="C154" s="14"/>
      <c r="D154" s="16"/>
      <c r="E154" s="16"/>
      <c r="F154" s="14"/>
      <c r="G154" s="14"/>
      <c r="H154" s="14"/>
      <c r="I154" s="15"/>
      <c r="J154" s="77"/>
      <c r="K154" s="92"/>
    </row>
    <row r="155" spans="1:11" ht="13" x14ac:dyDescent="0.15">
      <c r="A155" s="14"/>
      <c r="B155" s="14"/>
      <c r="C155" s="14"/>
      <c r="D155" s="16"/>
      <c r="E155" s="16"/>
      <c r="F155" s="14"/>
      <c r="G155" s="14"/>
      <c r="H155" s="14"/>
      <c r="I155" s="15"/>
      <c r="J155" s="77"/>
      <c r="K155" s="92"/>
    </row>
    <row r="156" spans="1:11" ht="13" x14ac:dyDescent="0.15">
      <c r="A156" s="14"/>
      <c r="B156" s="14"/>
      <c r="C156" s="14"/>
      <c r="D156" s="16"/>
      <c r="E156" s="16"/>
      <c r="F156" s="14"/>
      <c r="G156" s="14"/>
      <c r="H156" s="14"/>
      <c r="I156" s="15"/>
      <c r="J156" s="77"/>
      <c r="K156" s="92"/>
    </row>
    <row r="157" spans="1:11" ht="13" x14ac:dyDescent="0.15">
      <c r="A157" s="14"/>
      <c r="B157" s="14"/>
      <c r="C157" s="14"/>
      <c r="D157" s="16"/>
      <c r="E157" s="16"/>
      <c r="F157" s="14"/>
      <c r="G157" s="14"/>
      <c r="H157" s="14"/>
      <c r="I157" s="15"/>
      <c r="J157" s="77"/>
      <c r="K157" s="92"/>
    </row>
    <row r="158" spans="1:11" ht="13" x14ac:dyDescent="0.15">
      <c r="A158" s="14"/>
      <c r="B158" s="14"/>
      <c r="C158" s="14"/>
      <c r="D158" s="16"/>
      <c r="E158" s="16"/>
      <c r="F158" s="14"/>
      <c r="G158" s="14"/>
      <c r="H158" s="14"/>
      <c r="I158" s="15"/>
      <c r="J158" s="77"/>
      <c r="K158" s="92"/>
    </row>
    <row r="159" spans="1:11" ht="13" x14ac:dyDescent="0.15">
      <c r="A159" s="14"/>
      <c r="B159" s="14"/>
      <c r="C159" s="14"/>
      <c r="D159" s="16"/>
      <c r="E159" s="16"/>
      <c r="F159" s="14"/>
      <c r="G159" s="14"/>
      <c r="H159" s="14"/>
      <c r="I159" s="15"/>
      <c r="J159" s="77"/>
      <c r="K159" s="92"/>
    </row>
    <row r="160" spans="1:11" ht="13" x14ac:dyDescent="0.15">
      <c r="A160" s="14"/>
      <c r="B160" s="14"/>
      <c r="C160" s="14"/>
      <c r="D160" s="16"/>
      <c r="E160" s="16"/>
      <c r="F160" s="14"/>
      <c r="G160" s="14"/>
      <c r="H160" s="14"/>
      <c r="I160" s="15"/>
      <c r="J160" s="77"/>
      <c r="K160" s="92"/>
    </row>
    <row r="161" spans="1:11" ht="13" x14ac:dyDescent="0.15">
      <c r="A161" s="14"/>
      <c r="B161" s="14"/>
      <c r="C161" s="14"/>
      <c r="D161" s="16"/>
      <c r="E161" s="16"/>
      <c r="F161" s="14"/>
      <c r="G161" s="14"/>
      <c r="H161" s="14"/>
      <c r="I161" s="15"/>
      <c r="J161" s="77"/>
      <c r="K161" s="92"/>
    </row>
    <row r="162" spans="1:11" ht="13" x14ac:dyDescent="0.15">
      <c r="A162" s="14"/>
      <c r="B162" s="14"/>
      <c r="C162" s="14"/>
      <c r="D162" s="16"/>
      <c r="E162" s="16"/>
      <c r="F162" s="14"/>
      <c r="G162" s="14"/>
      <c r="H162" s="14"/>
      <c r="I162" s="15"/>
      <c r="J162" s="77"/>
      <c r="K162" s="92"/>
    </row>
    <row r="163" spans="1:11" ht="13" x14ac:dyDescent="0.15">
      <c r="A163" s="14"/>
      <c r="B163" s="14"/>
      <c r="C163" s="14"/>
      <c r="D163" s="16"/>
      <c r="E163" s="16"/>
      <c r="F163" s="14"/>
      <c r="G163" s="14"/>
      <c r="H163" s="14"/>
      <c r="I163" s="15"/>
      <c r="J163" s="77"/>
      <c r="K163" s="92"/>
    </row>
    <row r="164" spans="1:11" ht="13" x14ac:dyDescent="0.15">
      <c r="A164" s="14"/>
      <c r="B164" s="14"/>
      <c r="C164" s="14"/>
      <c r="D164" s="16"/>
      <c r="E164" s="16"/>
      <c r="F164" s="14"/>
      <c r="G164" s="14"/>
      <c r="H164" s="14"/>
      <c r="I164" s="15"/>
      <c r="J164" s="77"/>
      <c r="K164" s="92"/>
    </row>
    <row r="165" spans="1:11" ht="13" x14ac:dyDescent="0.15">
      <c r="A165" s="14"/>
      <c r="B165" s="14"/>
      <c r="C165" s="14"/>
      <c r="D165" s="16"/>
      <c r="E165" s="16"/>
      <c r="F165" s="14"/>
      <c r="G165" s="14"/>
      <c r="H165" s="14"/>
      <c r="I165" s="15"/>
      <c r="J165" s="77"/>
      <c r="K165" s="92"/>
    </row>
    <row r="166" spans="1:11" ht="13" x14ac:dyDescent="0.15">
      <c r="A166" s="14"/>
      <c r="B166" s="14"/>
      <c r="C166" s="14"/>
      <c r="D166" s="16"/>
      <c r="E166" s="16"/>
      <c r="F166" s="14"/>
      <c r="G166" s="14"/>
      <c r="H166" s="14"/>
      <c r="I166" s="15"/>
      <c r="J166" s="77"/>
      <c r="K166" s="92"/>
    </row>
    <row r="167" spans="1:11" ht="13" x14ac:dyDescent="0.15">
      <c r="A167" s="14"/>
      <c r="B167" s="14"/>
      <c r="C167" s="14"/>
      <c r="D167" s="16"/>
      <c r="E167" s="16"/>
      <c r="F167" s="14"/>
      <c r="G167" s="14"/>
      <c r="H167" s="14"/>
      <c r="I167" s="15"/>
      <c r="J167" s="77"/>
      <c r="K167" s="92"/>
    </row>
    <row r="168" spans="1:11" ht="13" x14ac:dyDescent="0.15">
      <c r="A168" s="14"/>
      <c r="B168" s="14"/>
      <c r="C168" s="14"/>
      <c r="D168" s="16"/>
      <c r="E168" s="16"/>
      <c r="F168" s="14"/>
      <c r="G168" s="14"/>
      <c r="H168" s="14"/>
      <c r="I168" s="15"/>
      <c r="J168" s="77"/>
      <c r="K168" s="92"/>
    </row>
    <row r="169" spans="1:11" ht="13" x14ac:dyDescent="0.15">
      <c r="A169" s="14"/>
      <c r="B169" s="14"/>
      <c r="C169" s="14"/>
      <c r="D169" s="16"/>
      <c r="E169" s="16"/>
      <c r="F169" s="14"/>
      <c r="G169" s="14"/>
      <c r="H169" s="14"/>
      <c r="I169" s="15"/>
      <c r="J169" s="77"/>
      <c r="K169" s="92"/>
    </row>
    <row r="170" spans="1:11" ht="13" x14ac:dyDescent="0.15">
      <c r="A170" s="14"/>
      <c r="B170" s="14"/>
      <c r="C170" s="14"/>
      <c r="D170" s="16"/>
      <c r="E170" s="16"/>
      <c r="F170" s="14"/>
      <c r="G170" s="14"/>
      <c r="H170" s="14"/>
      <c r="I170" s="15"/>
      <c r="J170" s="77"/>
      <c r="K170" s="92"/>
    </row>
    <row r="171" spans="1:11" ht="13" x14ac:dyDescent="0.15">
      <c r="A171" s="14"/>
      <c r="B171" s="14"/>
      <c r="C171" s="14"/>
      <c r="D171" s="16"/>
      <c r="E171" s="16"/>
      <c r="F171" s="14"/>
      <c r="G171" s="14"/>
      <c r="H171" s="14"/>
      <c r="I171" s="15"/>
      <c r="J171" s="77"/>
      <c r="K171" s="92"/>
    </row>
    <row r="172" spans="1:11" ht="13" x14ac:dyDescent="0.15">
      <c r="A172" s="14"/>
      <c r="B172" s="14"/>
      <c r="C172" s="14"/>
      <c r="D172" s="16"/>
      <c r="E172" s="16"/>
      <c r="F172" s="14"/>
      <c r="G172" s="14"/>
      <c r="H172" s="14"/>
      <c r="I172" s="15"/>
      <c r="J172" s="77"/>
      <c r="K172" s="92"/>
    </row>
    <row r="173" spans="1:11" ht="13" x14ac:dyDescent="0.15">
      <c r="A173" s="14"/>
      <c r="B173" s="14"/>
      <c r="C173" s="14"/>
      <c r="D173" s="16"/>
      <c r="E173" s="16"/>
      <c r="F173" s="14"/>
      <c r="G173" s="14"/>
      <c r="H173" s="14"/>
      <c r="I173" s="15"/>
      <c r="J173" s="77"/>
      <c r="K173" s="92"/>
    </row>
    <row r="174" spans="1:11" ht="13" x14ac:dyDescent="0.15">
      <c r="A174" s="14"/>
      <c r="B174" s="14"/>
      <c r="C174" s="14"/>
      <c r="D174" s="16"/>
      <c r="E174" s="16"/>
      <c r="F174" s="14"/>
      <c r="G174" s="14"/>
      <c r="H174" s="14"/>
      <c r="I174" s="15"/>
      <c r="J174" s="77"/>
      <c r="K174" s="92"/>
    </row>
    <row r="175" spans="1:11" ht="13" x14ac:dyDescent="0.15">
      <c r="A175" s="14"/>
      <c r="B175" s="14"/>
      <c r="C175" s="14"/>
      <c r="D175" s="16"/>
      <c r="E175" s="16"/>
      <c r="F175" s="14"/>
      <c r="G175" s="14"/>
      <c r="H175" s="14"/>
      <c r="I175" s="15"/>
      <c r="J175" s="77"/>
      <c r="K175" s="92"/>
    </row>
    <row r="176" spans="1:11" ht="13" x14ac:dyDescent="0.15">
      <c r="A176" s="14"/>
      <c r="B176" s="14"/>
      <c r="C176" s="14"/>
      <c r="D176" s="16"/>
      <c r="E176" s="16"/>
      <c r="F176" s="14"/>
      <c r="G176" s="14"/>
      <c r="H176" s="14"/>
      <c r="I176" s="15"/>
      <c r="J176" s="77"/>
      <c r="K176" s="92"/>
    </row>
    <row r="177" spans="1:11" ht="13" x14ac:dyDescent="0.15">
      <c r="A177" s="14"/>
      <c r="B177" s="14"/>
      <c r="C177" s="14"/>
      <c r="D177" s="16"/>
      <c r="E177" s="16"/>
      <c r="F177" s="14"/>
      <c r="G177" s="14"/>
      <c r="H177" s="14"/>
      <c r="I177" s="15"/>
      <c r="J177" s="77"/>
      <c r="K177" s="92"/>
    </row>
    <row r="178" spans="1:11" ht="13" x14ac:dyDescent="0.15">
      <c r="A178" s="14"/>
      <c r="B178" s="14"/>
      <c r="C178" s="14"/>
      <c r="D178" s="16"/>
      <c r="E178" s="16"/>
      <c r="F178" s="14"/>
      <c r="G178" s="14"/>
      <c r="H178" s="14"/>
      <c r="I178" s="15"/>
      <c r="J178" s="77"/>
      <c r="K178" s="92"/>
    </row>
    <row r="179" spans="1:11" ht="13" x14ac:dyDescent="0.15">
      <c r="A179" s="14"/>
      <c r="B179" s="14"/>
      <c r="C179" s="14"/>
      <c r="D179" s="16"/>
      <c r="E179" s="16"/>
      <c r="F179" s="14"/>
      <c r="G179" s="14"/>
      <c r="H179" s="14"/>
      <c r="I179" s="15"/>
      <c r="J179" s="77"/>
      <c r="K179" s="92"/>
    </row>
    <row r="180" spans="1:11" ht="13" x14ac:dyDescent="0.15">
      <c r="A180" s="14"/>
      <c r="B180" s="14"/>
      <c r="C180" s="14"/>
      <c r="D180" s="16"/>
      <c r="E180" s="16"/>
      <c r="F180" s="14"/>
      <c r="G180" s="14"/>
      <c r="H180" s="14"/>
      <c r="I180" s="15"/>
      <c r="J180" s="77"/>
      <c r="K180" s="92"/>
    </row>
    <row r="181" spans="1:11" ht="13" x14ac:dyDescent="0.15">
      <c r="A181" s="14"/>
      <c r="B181" s="14"/>
      <c r="C181" s="14"/>
      <c r="D181" s="16"/>
      <c r="E181" s="16"/>
      <c r="F181" s="14"/>
      <c r="G181" s="14"/>
      <c r="H181" s="14"/>
      <c r="I181" s="15"/>
      <c r="J181" s="77"/>
      <c r="K181" s="92"/>
    </row>
    <row r="182" spans="1:11" ht="13" x14ac:dyDescent="0.15">
      <c r="A182" s="14"/>
      <c r="B182" s="14"/>
      <c r="C182" s="14"/>
      <c r="D182" s="16"/>
      <c r="E182" s="16"/>
      <c r="F182" s="14"/>
      <c r="G182" s="14"/>
      <c r="H182" s="14"/>
      <c r="I182" s="15"/>
      <c r="J182" s="77"/>
      <c r="K182" s="92"/>
    </row>
    <row r="183" spans="1:11" ht="13" x14ac:dyDescent="0.15">
      <c r="A183" s="14"/>
      <c r="B183" s="14"/>
      <c r="C183" s="14"/>
      <c r="D183" s="16"/>
      <c r="E183" s="16"/>
      <c r="F183" s="14"/>
      <c r="G183" s="14"/>
      <c r="H183" s="14"/>
      <c r="I183" s="15"/>
      <c r="J183" s="77"/>
      <c r="K183" s="92"/>
    </row>
    <row r="184" spans="1:11" ht="13" x14ac:dyDescent="0.15">
      <c r="A184" s="14"/>
      <c r="B184" s="14"/>
      <c r="C184" s="14"/>
      <c r="D184" s="16"/>
      <c r="E184" s="16"/>
      <c r="F184" s="14"/>
      <c r="G184" s="14"/>
      <c r="H184" s="14"/>
      <c r="I184" s="15"/>
      <c r="J184" s="77"/>
      <c r="K184" s="92"/>
    </row>
    <row r="185" spans="1:11" ht="13" x14ac:dyDescent="0.15">
      <c r="A185" s="14"/>
      <c r="B185" s="14"/>
      <c r="C185" s="14"/>
      <c r="D185" s="16"/>
      <c r="E185" s="16"/>
      <c r="F185" s="14"/>
      <c r="G185" s="14"/>
      <c r="H185" s="14"/>
      <c r="I185" s="15"/>
      <c r="J185" s="77"/>
      <c r="K185" s="92"/>
    </row>
    <row r="186" spans="1:11" ht="13" x14ac:dyDescent="0.15">
      <c r="A186" s="14"/>
      <c r="B186" s="14"/>
      <c r="C186" s="14"/>
      <c r="D186" s="16"/>
      <c r="E186" s="16"/>
      <c r="F186" s="14"/>
      <c r="G186" s="14"/>
      <c r="H186" s="14"/>
      <c r="I186" s="15"/>
      <c r="J186" s="77"/>
      <c r="K186" s="92"/>
    </row>
    <row r="187" spans="1:11" ht="13" x14ac:dyDescent="0.15">
      <c r="A187" s="14"/>
      <c r="B187" s="14"/>
      <c r="C187" s="14"/>
      <c r="D187" s="16"/>
      <c r="E187" s="16"/>
      <c r="F187" s="14"/>
      <c r="G187" s="14"/>
      <c r="H187" s="14"/>
      <c r="I187" s="15"/>
      <c r="J187" s="77"/>
      <c r="K187" s="92"/>
    </row>
    <row r="188" spans="1:11" ht="13" x14ac:dyDescent="0.15">
      <c r="A188" s="14"/>
      <c r="B188" s="14"/>
      <c r="C188" s="14"/>
      <c r="D188" s="16"/>
      <c r="E188" s="16"/>
      <c r="F188" s="14"/>
      <c r="G188" s="14"/>
      <c r="H188" s="14"/>
      <c r="I188" s="15"/>
      <c r="J188" s="77"/>
      <c r="K188" s="92"/>
    </row>
    <row r="189" spans="1:11" ht="13" x14ac:dyDescent="0.15">
      <c r="A189" s="14"/>
      <c r="B189" s="14"/>
      <c r="C189" s="14"/>
      <c r="D189" s="16"/>
      <c r="E189" s="16"/>
      <c r="F189" s="14"/>
      <c r="G189" s="14"/>
      <c r="H189" s="14"/>
      <c r="I189" s="15"/>
      <c r="J189" s="77"/>
      <c r="K189" s="92"/>
    </row>
    <row r="190" spans="1:11" ht="13" x14ac:dyDescent="0.15">
      <c r="A190" s="14"/>
      <c r="B190" s="14"/>
      <c r="C190" s="14"/>
      <c r="D190" s="16"/>
      <c r="E190" s="16"/>
      <c r="F190" s="14"/>
      <c r="G190" s="14"/>
      <c r="H190" s="14"/>
      <c r="I190" s="15"/>
      <c r="J190" s="77"/>
      <c r="K190" s="92"/>
    </row>
    <row r="191" spans="1:11" ht="13" x14ac:dyDescent="0.15">
      <c r="A191" s="14"/>
      <c r="B191" s="14"/>
      <c r="C191" s="14"/>
      <c r="D191" s="16"/>
      <c r="E191" s="16"/>
      <c r="F191" s="14"/>
      <c r="G191" s="14"/>
      <c r="H191" s="14"/>
      <c r="I191" s="15"/>
      <c r="J191" s="77"/>
      <c r="K191" s="92"/>
    </row>
    <row r="192" spans="1:11" ht="13" x14ac:dyDescent="0.15">
      <c r="A192" s="14"/>
      <c r="B192" s="14"/>
      <c r="C192" s="14"/>
      <c r="D192" s="16"/>
      <c r="E192" s="16"/>
      <c r="F192" s="14"/>
      <c r="G192" s="14"/>
      <c r="H192" s="14"/>
      <c r="I192" s="15"/>
      <c r="J192" s="77"/>
      <c r="K192" s="92"/>
    </row>
    <row r="193" spans="1:11" ht="13" x14ac:dyDescent="0.15">
      <c r="A193" s="14"/>
      <c r="B193" s="14"/>
      <c r="C193" s="14"/>
      <c r="D193" s="16"/>
      <c r="E193" s="16"/>
      <c r="F193" s="14"/>
      <c r="G193" s="14"/>
      <c r="H193" s="14"/>
      <c r="I193" s="15"/>
      <c r="J193" s="77"/>
      <c r="K193" s="92"/>
    </row>
    <row r="194" spans="1:11" ht="13" x14ac:dyDescent="0.15">
      <c r="A194" s="14"/>
      <c r="B194" s="14"/>
      <c r="C194" s="14"/>
      <c r="D194" s="16"/>
      <c r="E194" s="16"/>
      <c r="F194" s="14"/>
      <c r="G194" s="14"/>
      <c r="H194" s="14"/>
      <c r="I194" s="15"/>
      <c r="J194" s="77"/>
      <c r="K194" s="92"/>
    </row>
    <row r="195" spans="1:11" ht="13" x14ac:dyDescent="0.15">
      <c r="A195" s="14"/>
      <c r="B195" s="14"/>
      <c r="C195" s="14"/>
      <c r="D195" s="16"/>
      <c r="E195" s="16"/>
      <c r="F195" s="14"/>
      <c r="G195" s="14"/>
      <c r="H195" s="14"/>
      <c r="I195" s="15"/>
      <c r="J195" s="77"/>
      <c r="K195" s="92"/>
    </row>
    <row r="196" spans="1:11" ht="13" x14ac:dyDescent="0.15">
      <c r="A196" s="14"/>
      <c r="B196" s="14"/>
      <c r="C196" s="14"/>
      <c r="D196" s="16"/>
      <c r="E196" s="16"/>
      <c r="F196" s="14"/>
      <c r="G196" s="14"/>
      <c r="H196" s="14"/>
      <c r="I196" s="15"/>
      <c r="J196" s="77"/>
      <c r="K196" s="92"/>
    </row>
    <row r="197" spans="1:11" ht="13" x14ac:dyDescent="0.15">
      <c r="A197" s="14"/>
      <c r="B197" s="14"/>
      <c r="C197" s="14"/>
      <c r="D197" s="16"/>
      <c r="E197" s="16"/>
      <c r="F197" s="14"/>
      <c r="G197" s="14"/>
      <c r="H197" s="14"/>
      <c r="I197" s="15"/>
      <c r="J197" s="77"/>
      <c r="K197" s="92"/>
    </row>
    <row r="198" spans="1:11" ht="13" x14ac:dyDescent="0.15">
      <c r="A198" s="14"/>
      <c r="B198" s="14"/>
      <c r="C198" s="14"/>
      <c r="D198" s="16"/>
      <c r="E198" s="16"/>
      <c r="F198" s="14"/>
      <c r="G198" s="14"/>
      <c r="H198" s="14"/>
      <c r="I198" s="15"/>
      <c r="J198" s="77"/>
      <c r="K198" s="92"/>
    </row>
    <row r="199" spans="1:11" ht="13" x14ac:dyDescent="0.15">
      <c r="A199" s="14"/>
      <c r="B199" s="14"/>
      <c r="C199" s="14"/>
      <c r="D199" s="16"/>
      <c r="E199" s="16"/>
      <c r="F199" s="14"/>
      <c r="G199" s="14"/>
      <c r="H199" s="14"/>
      <c r="I199" s="15"/>
      <c r="J199" s="77"/>
      <c r="K199" s="92"/>
    </row>
    <row r="200" spans="1:11" ht="13" x14ac:dyDescent="0.15">
      <c r="A200" s="14"/>
      <c r="B200" s="14"/>
      <c r="C200" s="14"/>
      <c r="D200" s="16"/>
      <c r="E200" s="16"/>
      <c r="F200" s="14"/>
      <c r="G200" s="14"/>
      <c r="H200" s="14"/>
      <c r="I200" s="15"/>
      <c r="J200" s="77"/>
      <c r="K200" s="92"/>
    </row>
    <row r="201" spans="1:11" ht="13" x14ac:dyDescent="0.15">
      <c r="A201" s="14"/>
      <c r="B201" s="14"/>
      <c r="C201" s="14"/>
      <c r="D201" s="16"/>
      <c r="E201" s="16"/>
      <c r="F201" s="14"/>
      <c r="G201" s="14"/>
      <c r="H201" s="14"/>
      <c r="I201" s="15"/>
      <c r="J201" s="77"/>
      <c r="K201" s="92"/>
    </row>
    <row r="202" spans="1:11" ht="13" x14ac:dyDescent="0.15">
      <c r="A202" s="14"/>
      <c r="B202" s="14"/>
      <c r="C202" s="14"/>
      <c r="D202" s="16"/>
      <c r="E202" s="16"/>
      <c r="F202" s="14"/>
      <c r="G202" s="14"/>
      <c r="H202" s="14"/>
      <c r="I202" s="15"/>
      <c r="J202" s="77"/>
      <c r="K202" s="92"/>
    </row>
    <row r="203" spans="1:11" ht="13" x14ac:dyDescent="0.15">
      <c r="A203" s="14"/>
      <c r="B203" s="14"/>
      <c r="C203" s="14"/>
      <c r="D203" s="16"/>
      <c r="E203" s="16"/>
      <c r="F203" s="14"/>
      <c r="G203" s="14"/>
      <c r="H203" s="14"/>
      <c r="I203" s="15"/>
      <c r="J203" s="77"/>
      <c r="K203" s="92"/>
    </row>
    <row r="204" spans="1:11" ht="13" x14ac:dyDescent="0.15">
      <c r="A204" s="14"/>
      <c r="B204" s="14"/>
      <c r="C204" s="14"/>
      <c r="D204" s="16"/>
      <c r="E204" s="16"/>
      <c r="F204" s="14"/>
      <c r="G204" s="14"/>
      <c r="H204" s="14"/>
      <c r="I204" s="15"/>
      <c r="J204" s="77"/>
      <c r="K204" s="92"/>
    </row>
    <row r="205" spans="1:11" ht="13" x14ac:dyDescent="0.15">
      <c r="A205" s="14"/>
      <c r="B205" s="14"/>
      <c r="C205" s="14"/>
      <c r="D205" s="16"/>
      <c r="E205" s="16"/>
      <c r="F205" s="14"/>
      <c r="G205" s="14"/>
      <c r="H205" s="14"/>
      <c r="I205" s="15"/>
      <c r="J205" s="77"/>
      <c r="K205" s="92"/>
    </row>
    <row r="206" spans="1:11" ht="13" x14ac:dyDescent="0.15">
      <c r="A206" s="14"/>
      <c r="B206" s="14"/>
      <c r="C206" s="14"/>
      <c r="D206" s="16"/>
      <c r="E206" s="16"/>
      <c r="F206" s="14"/>
      <c r="G206" s="14"/>
      <c r="H206" s="14"/>
      <c r="I206" s="15"/>
      <c r="J206" s="77"/>
      <c r="K206" s="92"/>
    </row>
    <row r="207" spans="1:11" ht="13" x14ac:dyDescent="0.15">
      <c r="A207" s="14"/>
      <c r="B207" s="14"/>
      <c r="C207" s="14"/>
      <c r="D207" s="16"/>
      <c r="E207" s="16"/>
      <c r="F207" s="14"/>
      <c r="G207" s="14"/>
      <c r="H207" s="14"/>
      <c r="I207" s="15"/>
      <c r="J207" s="77"/>
      <c r="K207" s="92"/>
    </row>
    <row r="208" spans="1:11" ht="13" x14ac:dyDescent="0.15">
      <c r="A208" s="14"/>
      <c r="B208" s="14"/>
      <c r="C208" s="14"/>
      <c r="D208" s="16"/>
      <c r="E208" s="16"/>
      <c r="F208" s="14"/>
      <c r="G208" s="14"/>
      <c r="H208" s="14"/>
      <c r="I208" s="15"/>
      <c r="J208" s="77"/>
      <c r="K208" s="92"/>
    </row>
    <row r="209" spans="1:11" ht="13" x14ac:dyDescent="0.15">
      <c r="A209" s="14"/>
      <c r="B209" s="14"/>
      <c r="C209" s="14"/>
      <c r="D209" s="16"/>
      <c r="E209" s="16"/>
      <c r="F209" s="14"/>
      <c r="G209" s="14"/>
      <c r="H209" s="14"/>
      <c r="I209" s="15"/>
      <c r="J209" s="77"/>
      <c r="K209" s="92"/>
    </row>
    <row r="210" spans="1:11" ht="13" x14ac:dyDescent="0.15">
      <c r="A210" s="14"/>
      <c r="B210" s="14"/>
      <c r="C210" s="14"/>
      <c r="D210" s="16"/>
      <c r="E210" s="16"/>
      <c r="F210" s="14"/>
      <c r="G210" s="14"/>
      <c r="H210" s="14"/>
      <c r="I210" s="15"/>
      <c r="J210" s="77"/>
      <c r="K210" s="92"/>
    </row>
    <row r="211" spans="1:11" ht="13" x14ac:dyDescent="0.15">
      <c r="A211" s="14"/>
      <c r="B211" s="14"/>
      <c r="C211" s="14"/>
      <c r="D211" s="16"/>
      <c r="E211" s="16"/>
      <c r="F211" s="14"/>
      <c r="G211" s="14"/>
      <c r="H211" s="14"/>
      <c r="I211" s="15"/>
      <c r="J211" s="77"/>
      <c r="K211" s="92"/>
    </row>
    <row r="212" spans="1:11" ht="13" x14ac:dyDescent="0.15">
      <c r="A212" s="14"/>
      <c r="B212" s="14"/>
      <c r="C212" s="14"/>
      <c r="D212" s="16"/>
      <c r="E212" s="16"/>
      <c r="F212" s="14"/>
      <c r="G212" s="14"/>
      <c r="H212" s="14"/>
      <c r="I212" s="15"/>
      <c r="J212" s="77"/>
      <c r="K212" s="92"/>
    </row>
    <row r="213" spans="1:11" ht="13" x14ac:dyDescent="0.15">
      <c r="A213" s="14"/>
      <c r="B213" s="14"/>
      <c r="C213" s="14"/>
      <c r="D213" s="16"/>
      <c r="E213" s="16"/>
      <c r="F213" s="14"/>
      <c r="G213" s="14"/>
      <c r="H213" s="14"/>
      <c r="I213" s="15"/>
      <c r="J213" s="77"/>
      <c r="K213" s="92"/>
    </row>
    <row r="214" spans="1:11" ht="13" x14ac:dyDescent="0.15">
      <c r="A214" s="14"/>
      <c r="B214" s="14"/>
      <c r="C214" s="14"/>
      <c r="D214" s="16"/>
      <c r="E214" s="16"/>
      <c r="F214" s="14"/>
      <c r="G214" s="14"/>
      <c r="H214" s="14"/>
      <c r="I214" s="15"/>
      <c r="J214" s="77"/>
      <c r="K214" s="92"/>
    </row>
    <row r="215" spans="1:11" ht="13" x14ac:dyDescent="0.15">
      <c r="A215" s="14"/>
      <c r="B215" s="14"/>
      <c r="C215" s="14"/>
      <c r="D215" s="16"/>
      <c r="E215" s="16"/>
      <c r="F215" s="14"/>
      <c r="G215" s="14"/>
      <c r="H215" s="14"/>
      <c r="I215" s="15"/>
      <c r="J215" s="77"/>
      <c r="K215" s="92"/>
    </row>
    <row r="216" spans="1:11" ht="13" x14ac:dyDescent="0.15">
      <c r="A216" s="14"/>
      <c r="B216" s="14"/>
      <c r="C216" s="14"/>
      <c r="D216" s="16"/>
      <c r="E216" s="16"/>
      <c r="F216" s="14"/>
      <c r="G216" s="14"/>
      <c r="H216" s="14"/>
      <c r="I216" s="15"/>
      <c r="J216" s="77"/>
      <c r="K216" s="92"/>
    </row>
    <row r="217" spans="1:11" ht="13" x14ac:dyDescent="0.15">
      <c r="A217" s="14"/>
      <c r="B217" s="14"/>
      <c r="C217" s="14"/>
      <c r="D217" s="16"/>
      <c r="E217" s="16"/>
      <c r="F217" s="14"/>
      <c r="G217" s="14"/>
      <c r="H217" s="14"/>
      <c r="I217" s="15"/>
      <c r="J217" s="77"/>
      <c r="K217" s="92"/>
    </row>
    <row r="218" spans="1:11" ht="13" x14ac:dyDescent="0.15">
      <c r="A218" s="14"/>
      <c r="B218" s="14"/>
      <c r="C218" s="14"/>
      <c r="D218" s="16"/>
      <c r="E218" s="16"/>
      <c r="F218" s="14"/>
      <c r="G218" s="14"/>
      <c r="H218" s="14"/>
      <c r="I218" s="15"/>
      <c r="J218" s="77"/>
      <c r="K218" s="92"/>
    </row>
    <row r="219" spans="1:11" ht="13" x14ac:dyDescent="0.15">
      <c r="A219" s="14"/>
      <c r="B219" s="14"/>
      <c r="C219" s="14"/>
      <c r="D219" s="16"/>
      <c r="E219" s="16"/>
      <c r="F219" s="14"/>
      <c r="G219" s="14"/>
      <c r="H219" s="14"/>
      <c r="I219" s="15"/>
      <c r="J219" s="77"/>
      <c r="K219" s="92"/>
    </row>
    <row r="220" spans="1:11" ht="13" x14ac:dyDescent="0.15">
      <c r="A220" s="14"/>
      <c r="B220" s="14"/>
      <c r="C220" s="14"/>
      <c r="D220" s="16"/>
      <c r="E220" s="16"/>
      <c r="F220" s="14"/>
      <c r="G220" s="14"/>
      <c r="H220" s="14"/>
      <c r="I220" s="15"/>
      <c r="J220" s="77"/>
      <c r="K220" s="92"/>
    </row>
    <row r="221" spans="1:11" ht="13" x14ac:dyDescent="0.15">
      <c r="A221" s="14"/>
      <c r="B221" s="14"/>
      <c r="C221" s="14"/>
      <c r="D221" s="16"/>
      <c r="E221" s="16"/>
      <c r="F221" s="14"/>
      <c r="G221" s="14"/>
      <c r="H221" s="14"/>
      <c r="I221" s="15"/>
      <c r="J221" s="77"/>
      <c r="K221" s="92"/>
    </row>
    <row r="222" spans="1:11" ht="13" x14ac:dyDescent="0.15">
      <c r="A222" s="14"/>
      <c r="B222" s="14"/>
      <c r="C222" s="14"/>
      <c r="D222" s="16"/>
      <c r="E222" s="16"/>
      <c r="F222" s="14"/>
      <c r="G222" s="14"/>
      <c r="H222" s="14"/>
      <c r="I222" s="15"/>
      <c r="J222" s="77"/>
      <c r="K222" s="92"/>
    </row>
    <row r="223" spans="1:11" ht="13" x14ac:dyDescent="0.15">
      <c r="A223" s="14"/>
      <c r="B223" s="14"/>
      <c r="C223" s="14"/>
      <c r="D223" s="16"/>
      <c r="E223" s="16"/>
      <c r="F223" s="14"/>
      <c r="G223" s="14"/>
      <c r="H223" s="14"/>
      <c r="I223" s="15"/>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14"/>
      <c r="B227" s="14"/>
      <c r="C227" s="14"/>
      <c r="D227" s="16"/>
      <c r="E227" s="16"/>
      <c r="F227" s="14"/>
      <c r="G227" s="14"/>
      <c r="H227" s="14"/>
      <c r="I227" s="15"/>
      <c r="J227" s="77"/>
      <c r="K227" s="92"/>
    </row>
    <row r="228" spans="1:11" ht="13" x14ac:dyDescent="0.15">
      <c r="A228" s="14"/>
      <c r="B228" s="14"/>
      <c r="C228" s="14"/>
      <c r="D228" s="16"/>
      <c r="E228" s="16"/>
      <c r="F228" s="14"/>
      <c r="G228" s="14"/>
      <c r="H228" s="14"/>
      <c r="I228" s="15"/>
      <c r="J228" s="77"/>
      <c r="K228" s="92"/>
    </row>
    <row r="229" spans="1:11" ht="13" x14ac:dyDescent="0.15">
      <c r="A229" s="14"/>
      <c r="B229" s="14"/>
      <c r="C229" s="14"/>
      <c r="D229" s="16"/>
      <c r="E229" s="16"/>
      <c r="F229" s="14"/>
      <c r="G229" s="14"/>
      <c r="H229" s="14"/>
      <c r="I229" s="15"/>
      <c r="J229" s="77"/>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ht="13" x14ac:dyDescent="0.15">
      <c r="A4485" s="14"/>
      <c r="B4485" s="14"/>
      <c r="C4485" s="14"/>
      <c r="D4485" s="16"/>
      <c r="E4485" s="16"/>
      <c r="F4485" s="14"/>
      <c r="G4485" s="14"/>
      <c r="H4485" s="14"/>
      <c r="I4485" s="15"/>
      <c r="J4485" s="77"/>
      <c r="K4485" s="92"/>
    </row>
    <row r="4486" spans="1:11" ht="13" x14ac:dyDescent="0.15">
      <c r="A4486" s="14"/>
      <c r="B4486" s="14"/>
      <c r="C4486" s="14"/>
      <c r="D4486" s="16"/>
      <c r="E4486" s="16"/>
      <c r="F4486" s="14"/>
      <c r="G4486" s="14"/>
      <c r="H4486" s="14"/>
      <c r="I4486" s="15"/>
      <c r="J4486" s="77"/>
      <c r="K4486" s="92"/>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row r="4999" spans="1:10" x14ac:dyDescent="0.15">
      <c r="A4999" s="14"/>
      <c r="B4999" s="14"/>
      <c r="C4999" s="14"/>
      <c r="D4999" s="16"/>
      <c r="E4999" s="16"/>
      <c r="F4999" s="14"/>
      <c r="G4999" s="14"/>
      <c r="H4999" s="14"/>
      <c r="I4999" s="15"/>
      <c r="J4999" s="77"/>
    </row>
    <row r="5000" spans="1:10" x14ac:dyDescent="0.15">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88" priority="36" stopIfTrue="1">
      <formula>$A1055&lt;&gt;""</formula>
    </cfRule>
  </conditionalFormatting>
  <conditionalFormatting sqref="A1112:H1113">
    <cfRule type="expression" dxfId="87" priority="47" stopIfTrue="1">
      <formula>$A1112&lt;&gt;""</formula>
    </cfRule>
  </conditionalFormatting>
  <conditionalFormatting sqref="A107:J5000">
    <cfRule type="expression" dxfId="86" priority="1" stopIfTrue="1">
      <formula>$A107&lt;&gt;""</formula>
    </cfRule>
  </conditionalFormatting>
  <conditionalFormatting sqref="B472:E477">
    <cfRule type="expression" dxfId="85" priority="138" stopIfTrue="1">
      <formula>$A472&lt;&gt;""</formula>
    </cfRule>
  </conditionalFormatting>
  <conditionalFormatting sqref="B484:E488">
    <cfRule type="expression" dxfId="84" priority="173" stopIfTrue="1">
      <formula>$A484&lt;&gt;""</formula>
    </cfRule>
  </conditionalFormatting>
  <conditionalFormatting sqref="B689:E689">
    <cfRule type="expression" dxfId="83" priority="65" stopIfTrue="1">
      <formula>$A689&lt;&gt;""</formula>
    </cfRule>
  </conditionalFormatting>
  <conditionalFormatting sqref="B691:E691 H691:I691 B692:I693 B694:E699 H694:I699">
    <cfRule type="expression" dxfId="82" priority="25" stopIfTrue="1">
      <formula>$A691&lt;&gt;""</formula>
    </cfRule>
  </conditionalFormatting>
  <conditionalFormatting sqref="B701:E701 H701:I701">
    <cfRule type="expression" dxfId="81" priority="16" stopIfTrue="1">
      <formula>$A701&lt;&gt;""</formula>
    </cfRule>
  </conditionalFormatting>
  <conditionalFormatting sqref="B819:E819">
    <cfRule type="expression" dxfId="80" priority="88" stopIfTrue="1">
      <formula>$A819&lt;&gt;""</formula>
    </cfRule>
  </conditionalFormatting>
  <conditionalFormatting sqref="B1110:E1110">
    <cfRule type="expression" dxfId="79" priority="134" stopIfTrue="1">
      <formula>$A1110&lt;&gt;""</formula>
    </cfRule>
  </conditionalFormatting>
  <conditionalFormatting sqref="B1114:E1114">
    <cfRule type="expression" dxfId="78" priority="190" stopIfTrue="1">
      <formula>$A1114&lt;&gt;""</formula>
    </cfRule>
  </conditionalFormatting>
  <conditionalFormatting sqref="B1131:E1136">
    <cfRule type="expression" dxfId="77" priority="180" stopIfTrue="1">
      <formula>$A1131&lt;&gt;""</formula>
    </cfRule>
  </conditionalFormatting>
  <conditionalFormatting sqref="B1138:E1148">
    <cfRule type="expression" dxfId="76" priority="48" stopIfTrue="1">
      <formula>$A1138&lt;&gt;""</formula>
    </cfRule>
  </conditionalFormatting>
  <conditionalFormatting sqref="B1152:E1152">
    <cfRule type="expression" dxfId="75" priority="74" stopIfTrue="1">
      <formula>$A1152&lt;&gt;""</formula>
    </cfRule>
  </conditionalFormatting>
  <conditionalFormatting sqref="B1253:E1260 I1253:J1270">
    <cfRule type="expression" dxfId="74" priority="124" stopIfTrue="1">
      <formula>$A1253&lt;&gt;""</formula>
    </cfRule>
  </conditionalFormatting>
  <conditionalFormatting sqref="B1293:E1301">
    <cfRule type="expression" dxfId="73" priority="159" stopIfTrue="1">
      <formula>$A1293&lt;&gt;""</formula>
    </cfRule>
  </conditionalFormatting>
  <conditionalFormatting sqref="B1303:E1326">
    <cfRule type="expression" dxfId="72" priority="38" stopIfTrue="1">
      <formula>$A1303&lt;&gt;""</formula>
    </cfRule>
  </conditionalFormatting>
  <conditionalFormatting sqref="B1360:E1363">
    <cfRule type="expression" dxfId="71" priority="55" stopIfTrue="1">
      <formula>$A1360&lt;&gt;""</formula>
    </cfRule>
  </conditionalFormatting>
  <conditionalFormatting sqref="B1365:E1367">
    <cfRule type="expression" dxfId="70" priority="260" stopIfTrue="1">
      <formula>$A1365&lt;&gt;""</formula>
    </cfRule>
  </conditionalFormatting>
  <conditionalFormatting sqref="B1369:E1379">
    <cfRule type="expression" dxfId="69" priority="79" stopIfTrue="1">
      <formula>$A1369&lt;&gt;""</formula>
    </cfRule>
  </conditionalFormatting>
  <conditionalFormatting sqref="B1393:E1404">
    <cfRule type="expression" dxfId="68" priority="117" stopIfTrue="1">
      <formula>$A1393&lt;&gt;""</formula>
    </cfRule>
  </conditionalFormatting>
  <conditionalFormatting sqref="B1412:E1450">
    <cfRule type="expression" dxfId="67" priority="154" stopIfTrue="1">
      <formula>$A1412&lt;&gt;""</formula>
    </cfRule>
  </conditionalFormatting>
  <conditionalFormatting sqref="B1453:E1458">
    <cfRule type="expression" dxfId="66" priority="224" stopIfTrue="1">
      <formula>$A1453&lt;&gt;""</formula>
    </cfRule>
  </conditionalFormatting>
  <conditionalFormatting sqref="B489:G489">
    <cfRule type="expression" dxfId="65" priority="174" stopIfTrue="1">
      <formula>$A489&lt;&gt;""</formula>
    </cfRule>
  </conditionalFormatting>
  <conditionalFormatting sqref="B478:H483">
    <cfRule type="expression" dxfId="64" priority="194" stopIfTrue="1">
      <formula>$A478&lt;&gt;""</formula>
    </cfRule>
  </conditionalFormatting>
  <conditionalFormatting sqref="B490:H496">
    <cfRule type="expression" dxfId="63" priority="150" stopIfTrue="1">
      <formula>$A490&lt;&gt;""</formula>
    </cfRule>
  </conditionalFormatting>
  <conditionalFormatting sqref="B1067:H1082">
    <cfRule type="expression" dxfId="62" priority="220" stopIfTrue="1">
      <formula>$A1067&lt;&gt;""</formula>
    </cfRule>
  </conditionalFormatting>
  <conditionalFormatting sqref="B1272:H1274 B1275:E1288 H1275:H1288">
    <cfRule type="expression" dxfId="61" priority="149" stopIfTrue="1">
      <formula>$A1272&lt;&gt;""</formula>
    </cfRule>
  </conditionalFormatting>
  <conditionalFormatting sqref="B1290:H1292">
    <cfRule type="expression" dxfId="60" priority="44" stopIfTrue="1">
      <formula>$A1290&lt;&gt;""</formula>
    </cfRule>
  </conditionalFormatting>
  <conditionalFormatting sqref="B1364:H1364">
    <cfRule type="expression" dxfId="59" priority="290" stopIfTrue="1">
      <formula>$A1364&lt;&gt;""</formula>
    </cfRule>
  </conditionalFormatting>
  <conditionalFormatting sqref="B1380:H1385">
    <cfRule type="expression" dxfId="58" priority="18" stopIfTrue="1">
      <formula>$A1380&lt;&gt;""</formula>
    </cfRule>
  </conditionalFormatting>
  <conditionalFormatting sqref="B1410:H1411">
    <cfRule type="expression" dxfId="57" priority="197" stopIfTrue="1">
      <formula>$A1410&lt;&gt;""</formula>
    </cfRule>
  </conditionalFormatting>
  <conditionalFormatting sqref="B175:I189 I190:I227 B190:E241">
    <cfRule type="expression" dxfId="56" priority="247" stopIfTrue="1">
      <formula>$A175&lt;&gt;""</formula>
    </cfRule>
  </conditionalFormatting>
  <conditionalFormatting sqref="B242:I242 B243:E275">
    <cfRule type="expression" dxfId="55" priority="261" stopIfTrue="1">
      <formula>$A242&lt;&gt;""</formula>
    </cfRule>
  </conditionalFormatting>
  <conditionalFormatting sqref="B276:I320">
    <cfRule type="expression" dxfId="54" priority="94" stopIfTrue="1">
      <formula>$A276&lt;&gt;""</formula>
    </cfRule>
  </conditionalFormatting>
  <conditionalFormatting sqref="B497:I499">
    <cfRule type="expression" dxfId="53" priority="96" stopIfTrue="1">
      <formula>$A497&lt;&gt;""</formula>
    </cfRule>
  </conditionalFormatting>
  <conditionalFormatting sqref="B645:I688">
    <cfRule type="expression" dxfId="52" priority="257" stopIfTrue="1">
      <formula>$A645&lt;&gt;""</formula>
    </cfRule>
  </conditionalFormatting>
  <conditionalFormatting sqref="B690:I690">
    <cfRule type="expression" dxfId="51" priority="23" stopIfTrue="1">
      <formula>$A690&lt;&gt;""</formula>
    </cfRule>
  </conditionalFormatting>
  <conditionalFormatting sqref="B1137:I1137">
    <cfRule type="expression" dxfId="50" priority="148" stopIfTrue="1">
      <formula>$A1137&lt;&gt;""</formula>
    </cfRule>
  </conditionalFormatting>
  <conditionalFormatting sqref="B1149:I1151">
    <cfRule type="expression" dxfId="49" priority="17" stopIfTrue="1">
      <formula>$A1149&lt;&gt;""</formula>
    </cfRule>
  </conditionalFormatting>
  <conditionalFormatting sqref="B1153:I1157">
    <cfRule type="expression" dxfId="48" priority="19" stopIfTrue="1">
      <formula>$A1153&lt;&gt;""</formula>
    </cfRule>
  </conditionalFormatting>
  <conditionalFormatting sqref="B1271:I1271 I1272:I1288">
    <cfRule type="expression" dxfId="47" priority="152" stopIfTrue="1">
      <formula>$A1271&lt;&gt;""</formula>
    </cfRule>
  </conditionalFormatting>
  <conditionalFormatting sqref="B1368:I1368">
    <cfRule type="expression" dxfId="46" priority="147" stopIfTrue="1">
      <formula>$A1368&lt;&gt;""</formula>
    </cfRule>
  </conditionalFormatting>
  <conditionalFormatting sqref="B135:J163">
    <cfRule type="expression" dxfId="45" priority="70" stopIfTrue="1">
      <formula>$A135&lt;&gt;""</formula>
    </cfRule>
  </conditionalFormatting>
  <conditionalFormatting sqref="B360:J420">
    <cfRule type="expression" dxfId="44" priority="262" stopIfTrue="1">
      <formula>$A360&lt;&gt;""</formula>
    </cfRule>
  </conditionalFormatting>
  <conditionalFormatting sqref="B457:J458">
    <cfRule type="expression" dxfId="43" priority="223" stopIfTrue="1">
      <formula>$A457&lt;&gt;""</formula>
    </cfRule>
  </conditionalFormatting>
  <conditionalFormatting sqref="B599:J625">
    <cfRule type="expression" dxfId="42" priority="3" stopIfTrue="1">
      <formula>$A599&lt;&gt;""</formula>
    </cfRule>
  </conditionalFormatting>
  <conditionalFormatting sqref="B1053:J1054">
    <cfRule type="expression" dxfId="41" priority="218" stopIfTrue="1">
      <formula>$A1053&lt;&gt;""</formula>
    </cfRule>
  </conditionalFormatting>
  <conditionalFormatting sqref="B1127:J1130">
    <cfRule type="expression" dxfId="40" priority="8" stopIfTrue="1">
      <formula>$A1127&lt;&gt;""</formula>
    </cfRule>
  </conditionalFormatting>
  <conditionalFormatting sqref="B1158:J1252">
    <cfRule type="expression" dxfId="39" priority="34" stopIfTrue="1">
      <formula>$A1158&lt;&gt;""</formula>
    </cfRule>
  </conditionalFormatting>
  <conditionalFormatting sqref="B1406:J1406">
    <cfRule type="expression" dxfId="38" priority="199" stopIfTrue="1">
      <formula>$A1406&lt;&gt;""</formula>
    </cfRule>
  </conditionalFormatting>
  <conditionalFormatting sqref="B1461:J4374">
    <cfRule type="expression" dxfId="37" priority="43" stopIfTrue="1">
      <formula>$A1461&lt;&gt;""</formula>
    </cfRule>
  </conditionalFormatting>
  <conditionalFormatting sqref="F191:H195">
    <cfRule type="expression" dxfId="36" priority="125" stopIfTrue="1">
      <formula>$A191&lt;&gt;""</formula>
    </cfRule>
  </conditionalFormatting>
  <conditionalFormatting sqref="F198:H199">
    <cfRule type="expression" dxfId="35" priority="119" stopIfTrue="1">
      <formula>$A198&lt;&gt;""</formula>
    </cfRule>
  </conditionalFormatting>
  <conditionalFormatting sqref="F472:H473">
    <cfRule type="expression" dxfId="34" priority="140" stopIfTrue="1">
      <formula>$A472&lt;&gt;""</formula>
    </cfRule>
  </conditionalFormatting>
  <conditionalFormatting sqref="F476:H477">
    <cfRule type="expression" dxfId="33" priority="230" stopIfTrue="1">
      <formula>$A476&lt;&gt;""</formula>
    </cfRule>
  </conditionalFormatting>
  <conditionalFormatting sqref="F484:H486 H487:H489">
    <cfRule type="expression" dxfId="32" priority="172" stopIfTrue="1">
      <formula>$A484&lt;&gt;""</formula>
    </cfRule>
  </conditionalFormatting>
  <conditionalFormatting sqref="F1131:H1131">
    <cfRule type="expression" dxfId="31" priority="281" stopIfTrue="1">
      <formula>$A1131&lt;&gt;""</formula>
    </cfRule>
  </conditionalFormatting>
  <conditionalFormatting sqref="F1255:H1260">
    <cfRule type="expression" dxfId="30" priority="123" stopIfTrue="1">
      <formula>$A1255&lt;&gt;""</formula>
    </cfRule>
  </conditionalFormatting>
  <conditionalFormatting sqref="F170:I172">
    <cfRule type="expression" dxfId="29" priority="251" stopIfTrue="1">
      <formula>$A170&lt;&gt;""</formula>
    </cfRule>
  </conditionalFormatting>
  <conditionalFormatting sqref="F247:I247">
    <cfRule type="expression" dxfId="28" priority="151"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1" stopIfTrue="1">
      <formula>$A164&lt;&gt;""</formula>
    </cfRule>
  </conditionalFormatting>
  <conditionalFormatting sqref="H190">
    <cfRule type="expression" dxfId="26" priority="131" stopIfTrue="1">
      <formula>$A190&lt;&gt;""</formula>
    </cfRule>
  </conditionalFormatting>
  <conditionalFormatting sqref="H196:H197">
    <cfRule type="expression" dxfId="25" priority="120" stopIfTrue="1">
      <formula>$A196&lt;&gt;""</formula>
    </cfRule>
  </conditionalFormatting>
  <conditionalFormatting sqref="H200:H228">
    <cfRule type="expression" dxfId="24" priority="10" stopIfTrue="1">
      <formula>$A200&lt;&gt;""</formula>
    </cfRule>
  </conditionalFormatting>
  <conditionalFormatting sqref="H474:H475">
    <cfRule type="expression" dxfId="23" priority="144" stopIfTrue="1">
      <formula>$A474&lt;&gt;""</formula>
    </cfRule>
  </conditionalFormatting>
  <conditionalFormatting sqref="H1132:H1136">
    <cfRule type="expression" dxfId="22" priority="182" stopIfTrue="1">
      <formula>$A1132&lt;&gt;""</formula>
    </cfRule>
  </conditionalFormatting>
  <conditionalFormatting sqref="H1254">
    <cfRule type="expression" dxfId="21" priority="193" stopIfTrue="1">
      <formula>$A1254&lt;&gt;""</formula>
    </cfRule>
  </conditionalFormatting>
  <conditionalFormatting sqref="H1293:H1301">
    <cfRule type="expression" dxfId="20" priority="161" stopIfTrue="1">
      <formula>$A1293&lt;&gt;""</formula>
    </cfRule>
  </conditionalFormatting>
  <conditionalFormatting sqref="H1303:H1326">
    <cfRule type="expression" dxfId="19" priority="40" stopIfTrue="1">
      <formula>$A1303&lt;&gt;""</formula>
    </cfRule>
  </conditionalFormatting>
  <conditionalFormatting sqref="H1365:H1367">
    <cfRule type="expression" dxfId="18" priority="259" stopIfTrue="1">
      <formula>$A1365&lt;&gt;""</formula>
    </cfRule>
  </conditionalFormatting>
  <conditionalFormatting sqref="H1369:H1379">
    <cfRule type="expression" dxfId="17" priority="20" stopIfTrue="1">
      <formula>$A1369&lt;&gt;""</formula>
    </cfRule>
  </conditionalFormatting>
  <conditionalFormatting sqref="H1412">
    <cfRule type="expression" dxfId="16" priority="156" stopIfTrue="1">
      <formula>$A1412&lt;&gt;""</formula>
    </cfRule>
  </conditionalFormatting>
  <conditionalFormatting sqref="H1453:H1458">
    <cfRule type="expression" dxfId="15" priority="226" stopIfTrue="1">
      <formula>$A1453&lt;&gt;""</formula>
    </cfRule>
  </conditionalFormatting>
  <conditionalFormatting sqref="H173:I174">
    <cfRule type="expression" dxfId="14" priority="248" stopIfTrue="1">
      <formula>$A173&lt;&gt;""</formula>
    </cfRule>
  </conditionalFormatting>
  <conditionalFormatting sqref="H243:I246">
    <cfRule type="expression" dxfId="13" priority="250" stopIfTrue="1">
      <formula>$A243&lt;&gt;""</formula>
    </cfRule>
  </conditionalFormatting>
  <conditionalFormatting sqref="H248:I248">
    <cfRule type="expression" dxfId="12" priority="126" stopIfTrue="1">
      <formula>$A248&lt;&gt;""</formula>
    </cfRule>
  </conditionalFormatting>
  <conditionalFormatting sqref="H689:I689">
    <cfRule type="expression" dxfId="11" priority="67" stopIfTrue="1">
      <formula>$A689&lt;&gt;""</formula>
    </cfRule>
  </conditionalFormatting>
  <conditionalFormatting sqref="H1138:I1148">
    <cfRule type="expression" dxfId="10" priority="51" stopIfTrue="1">
      <formula>$A1138&lt;&gt;""</formula>
    </cfRule>
  </conditionalFormatting>
  <conditionalFormatting sqref="H1152:I1152">
    <cfRule type="expression" dxfId="9" priority="77" stopIfTrue="1">
      <formula>$A1152&lt;&gt;""</formula>
    </cfRule>
  </conditionalFormatting>
  <conditionalFormatting sqref="H1110:J1110">
    <cfRule type="expression" dxfId="8" priority="133" stopIfTrue="1">
      <formula>$A1110&lt;&gt;""</formula>
    </cfRule>
  </conditionalFormatting>
  <conditionalFormatting sqref="H1360:J1363">
    <cfRule type="expression" dxfId="7" priority="56" stopIfTrue="1">
      <formula>$A1360&lt;&gt;""</formula>
    </cfRule>
  </conditionalFormatting>
  <conditionalFormatting sqref="H1393:J1404">
    <cfRule type="expression" dxfId="6" priority="15" stopIfTrue="1">
      <formula>$A1393&lt;&gt;""</formula>
    </cfRule>
  </conditionalFormatting>
  <conditionalFormatting sqref="I472:I496">
    <cfRule type="expression" dxfId="5" priority="141" stopIfTrue="1">
      <formula>$A472&lt;&gt;""</formula>
    </cfRule>
  </conditionalFormatting>
  <conditionalFormatting sqref="I1369:I1385">
    <cfRule type="expression" dxfId="4" priority="83" stopIfTrue="1">
      <formula>$A1369&lt;&gt;""</formula>
    </cfRule>
  </conditionalFormatting>
  <conditionalFormatting sqref="I1290:J1359">
    <cfRule type="expression" dxfId="3" priority="163" stopIfTrue="1">
      <formula>$A1290&lt;&gt;""</formula>
    </cfRule>
  </conditionalFormatting>
  <conditionalFormatting sqref="I1410:J1447">
    <cfRule type="expression" dxfId="2" priority="158" stopIfTrue="1">
      <formula>$A1410&lt;&gt;""</formula>
    </cfRule>
  </conditionalFormatting>
  <conditionalFormatting sqref="I1451:J1458">
    <cfRule type="expression" dxfId="1" priority="256" stopIfTrue="1">
      <formula>$A1451&lt;&gt;""</formula>
    </cfRule>
  </conditionalFormatting>
  <conditionalFormatting sqref="J1137:J1157">
    <cfRule type="expression" dxfId="0" priority="283"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baseColWidth="10" defaultColWidth="9.1640625" defaultRowHeight="11" x14ac:dyDescent="0.15"/>
  <cols>
    <col min="1" max="1" width="9.5" style="171" bestFit="1" customWidth="1"/>
    <col min="2" max="2" width="46.1640625" style="172" bestFit="1" customWidth="1"/>
    <col min="3" max="3" width="15.5" style="172" bestFit="1" customWidth="1"/>
    <col min="4" max="4" width="20.5" style="172" customWidth="1"/>
    <col min="5" max="5" width="21" style="172" bestFit="1" customWidth="1"/>
    <col min="6" max="6" width="6.1640625" style="172" bestFit="1" customWidth="1"/>
    <col min="7" max="7" width="22.83203125" style="172" customWidth="1"/>
    <col min="8" max="8" width="23.5" style="172" customWidth="1"/>
    <col min="9" max="9" width="26.83203125" style="172" customWidth="1"/>
    <col min="10" max="10" width="19" style="172" customWidth="1"/>
    <col min="11" max="11" width="19.83203125" style="172" bestFit="1" customWidth="1"/>
    <col min="12" max="12" width="14.5" style="173" customWidth="1"/>
    <col min="13" max="14" width="24.83203125" style="172" bestFit="1" customWidth="1"/>
    <col min="15" max="15" width="24.5" style="172" bestFit="1" customWidth="1"/>
    <col min="16" max="16" width="24.83203125" style="172" bestFit="1" customWidth="1"/>
    <col min="17" max="256" width="9.1640625" style="172"/>
    <col min="257" max="257" width="9.5" style="172" bestFit="1" customWidth="1"/>
    <col min="258" max="258" width="46.1640625" style="172" bestFit="1" customWidth="1"/>
    <col min="259" max="259" width="15.5" style="172" bestFit="1" customWidth="1"/>
    <col min="260" max="260" width="20.5" style="172" customWidth="1"/>
    <col min="261" max="261" width="21" style="172" bestFit="1" customWidth="1"/>
    <col min="262" max="262" width="6.1640625" style="172" bestFit="1" customWidth="1"/>
    <col min="263" max="263" width="22.83203125" style="172" customWidth="1"/>
    <col min="264" max="264" width="23.5" style="172" customWidth="1"/>
    <col min="265" max="265" width="26.83203125" style="172" customWidth="1"/>
    <col min="266" max="266" width="19" style="172" customWidth="1"/>
    <col min="267" max="267" width="19.83203125" style="172" bestFit="1" customWidth="1"/>
    <col min="268" max="268" width="14.5" style="172" customWidth="1"/>
    <col min="269" max="270" width="24.83203125" style="172" bestFit="1" customWidth="1"/>
    <col min="271" max="271" width="24.5" style="172" bestFit="1" customWidth="1"/>
    <col min="272" max="272" width="24.83203125" style="172" bestFit="1" customWidth="1"/>
    <col min="273" max="512" width="9.1640625" style="172"/>
    <col min="513" max="513" width="9.5" style="172" bestFit="1" customWidth="1"/>
    <col min="514" max="514" width="46.1640625" style="172" bestFit="1" customWidth="1"/>
    <col min="515" max="515" width="15.5" style="172" bestFit="1" customWidth="1"/>
    <col min="516" max="516" width="20.5" style="172" customWidth="1"/>
    <col min="517" max="517" width="21" style="172" bestFit="1" customWidth="1"/>
    <col min="518" max="518" width="6.1640625" style="172" bestFit="1" customWidth="1"/>
    <col min="519" max="519" width="22.83203125" style="172" customWidth="1"/>
    <col min="520" max="520" width="23.5" style="172" customWidth="1"/>
    <col min="521" max="521" width="26.83203125" style="172" customWidth="1"/>
    <col min="522" max="522" width="19" style="172" customWidth="1"/>
    <col min="523" max="523" width="19.83203125" style="172" bestFit="1" customWidth="1"/>
    <col min="524" max="524" width="14.5" style="172" customWidth="1"/>
    <col min="525" max="526" width="24.83203125" style="172" bestFit="1" customWidth="1"/>
    <col min="527" max="527" width="24.5" style="172" bestFit="1" customWidth="1"/>
    <col min="528" max="528" width="24.83203125" style="172" bestFit="1" customWidth="1"/>
    <col min="529" max="768" width="9.1640625" style="172"/>
    <col min="769" max="769" width="9.5" style="172" bestFit="1" customWidth="1"/>
    <col min="770" max="770" width="46.1640625" style="172" bestFit="1" customWidth="1"/>
    <col min="771" max="771" width="15.5" style="172" bestFit="1" customWidth="1"/>
    <col min="772" max="772" width="20.5" style="172" customWidth="1"/>
    <col min="773" max="773" width="21" style="172" bestFit="1" customWidth="1"/>
    <col min="774" max="774" width="6.1640625" style="172" bestFit="1" customWidth="1"/>
    <col min="775" max="775" width="22.83203125" style="172" customWidth="1"/>
    <col min="776" max="776" width="23.5" style="172" customWidth="1"/>
    <col min="777" max="777" width="26.83203125" style="172" customWidth="1"/>
    <col min="778" max="778" width="19" style="172" customWidth="1"/>
    <col min="779" max="779" width="19.83203125" style="172" bestFit="1" customWidth="1"/>
    <col min="780" max="780" width="14.5" style="172" customWidth="1"/>
    <col min="781" max="782" width="24.83203125" style="172" bestFit="1" customWidth="1"/>
    <col min="783" max="783" width="24.5" style="172" bestFit="1" customWidth="1"/>
    <col min="784" max="784" width="24.83203125" style="172" bestFit="1" customWidth="1"/>
    <col min="785" max="1024" width="9.1640625" style="172"/>
    <col min="1025" max="1025" width="9.5" style="172" bestFit="1" customWidth="1"/>
    <col min="1026" max="1026" width="46.1640625" style="172" bestFit="1" customWidth="1"/>
    <col min="1027" max="1027" width="15.5" style="172" bestFit="1" customWidth="1"/>
    <col min="1028" max="1028" width="20.5" style="172" customWidth="1"/>
    <col min="1029" max="1029" width="21" style="172" bestFit="1" customWidth="1"/>
    <col min="1030" max="1030" width="6.1640625" style="172" bestFit="1" customWidth="1"/>
    <col min="1031" max="1031" width="22.83203125" style="172" customWidth="1"/>
    <col min="1032" max="1032" width="23.5" style="172" customWidth="1"/>
    <col min="1033" max="1033" width="26.83203125" style="172" customWidth="1"/>
    <col min="1034" max="1034" width="19" style="172" customWidth="1"/>
    <col min="1035" max="1035" width="19.83203125" style="172" bestFit="1" customWidth="1"/>
    <col min="1036" max="1036" width="14.5" style="172" customWidth="1"/>
    <col min="1037" max="1038" width="24.83203125" style="172" bestFit="1" customWidth="1"/>
    <col min="1039" max="1039" width="24.5" style="172" bestFit="1" customWidth="1"/>
    <col min="1040" max="1040" width="24.83203125" style="172" bestFit="1" customWidth="1"/>
    <col min="1041" max="1280" width="9.1640625" style="172"/>
    <col min="1281" max="1281" width="9.5" style="172" bestFit="1" customWidth="1"/>
    <col min="1282" max="1282" width="46.1640625" style="172" bestFit="1" customWidth="1"/>
    <col min="1283" max="1283" width="15.5" style="172" bestFit="1" customWidth="1"/>
    <col min="1284" max="1284" width="20.5" style="172" customWidth="1"/>
    <col min="1285" max="1285" width="21" style="172" bestFit="1" customWidth="1"/>
    <col min="1286" max="1286" width="6.1640625" style="172" bestFit="1" customWidth="1"/>
    <col min="1287" max="1287" width="22.83203125" style="172" customWidth="1"/>
    <col min="1288" max="1288" width="23.5" style="172" customWidth="1"/>
    <col min="1289" max="1289" width="26.83203125" style="172" customWidth="1"/>
    <col min="1290" max="1290" width="19" style="172" customWidth="1"/>
    <col min="1291" max="1291" width="19.83203125" style="172" bestFit="1" customWidth="1"/>
    <col min="1292" max="1292" width="14.5" style="172" customWidth="1"/>
    <col min="1293" max="1294" width="24.83203125" style="172" bestFit="1" customWidth="1"/>
    <col min="1295" max="1295" width="24.5" style="172" bestFit="1" customWidth="1"/>
    <col min="1296" max="1296" width="24.83203125" style="172" bestFit="1" customWidth="1"/>
    <col min="1297" max="1536" width="9.1640625" style="172"/>
    <col min="1537" max="1537" width="9.5" style="172" bestFit="1" customWidth="1"/>
    <col min="1538" max="1538" width="46.1640625" style="172" bestFit="1" customWidth="1"/>
    <col min="1539" max="1539" width="15.5" style="172" bestFit="1" customWidth="1"/>
    <col min="1540" max="1540" width="20.5" style="172" customWidth="1"/>
    <col min="1541" max="1541" width="21" style="172" bestFit="1" customWidth="1"/>
    <col min="1542" max="1542" width="6.1640625" style="172" bestFit="1" customWidth="1"/>
    <col min="1543" max="1543" width="22.83203125" style="172" customWidth="1"/>
    <col min="1544" max="1544" width="23.5" style="172" customWidth="1"/>
    <col min="1545" max="1545" width="26.83203125" style="172" customWidth="1"/>
    <col min="1546" max="1546" width="19" style="172" customWidth="1"/>
    <col min="1547" max="1547" width="19.83203125" style="172" bestFit="1" customWidth="1"/>
    <col min="1548" max="1548" width="14.5" style="172" customWidth="1"/>
    <col min="1549" max="1550" width="24.83203125" style="172" bestFit="1" customWidth="1"/>
    <col min="1551" max="1551" width="24.5" style="172" bestFit="1" customWidth="1"/>
    <col min="1552" max="1552" width="24.83203125" style="172" bestFit="1" customWidth="1"/>
    <col min="1553" max="1792" width="9.1640625" style="172"/>
    <col min="1793" max="1793" width="9.5" style="172" bestFit="1" customWidth="1"/>
    <col min="1794" max="1794" width="46.1640625" style="172" bestFit="1" customWidth="1"/>
    <col min="1795" max="1795" width="15.5" style="172" bestFit="1" customWidth="1"/>
    <col min="1796" max="1796" width="20.5" style="172" customWidth="1"/>
    <col min="1797" max="1797" width="21" style="172" bestFit="1" customWidth="1"/>
    <col min="1798" max="1798" width="6.1640625" style="172" bestFit="1" customWidth="1"/>
    <col min="1799" max="1799" width="22.83203125" style="172" customWidth="1"/>
    <col min="1800" max="1800" width="23.5" style="172" customWidth="1"/>
    <col min="1801" max="1801" width="26.83203125" style="172" customWidth="1"/>
    <col min="1802" max="1802" width="19" style="172" customWidth="1"/>
    <col min="1803" max="1803" width="19.83203125" style="172" bestFit="1" customWidth="1"/>
    <col min="1804" max="1804" width="14.5" style="172" customWidth="1"/>
    <col min="1805" max="1806" width="24.83203125" style="172" bestFit="1" customWidth="1"/>
    <col min="1807" max="1807" width="24.5" style="172" bestFit="1" customWidth="1"/>
    <col min="1808" max="1808" width="24.83203125" style="172" bestFit="1" customWidth="1"/>
    <col min="1809" max="2048" width="9.1640625" style="172"/>
    <col min="2049" max="2049" width="9.5" style="172" bestFit="1" customWidth="1"/>
    <col min="2050" max="2050" width="46.1640625" style="172" bestFit="1" customWidth="1"/>
    <col min="2051" max="2051" width="15.5" style="172" bestFit="1" customWidth="1"/>
    <col min="2052" max="2052" width="20.5" style="172" customWidth="1"/>
    <col min="2053" max="2053" width="21" style="172" bestFit="1" customWidth="1"/>
    <col min="2054" max="2054" width="6.1640625" style="172" bestFit="1" customWidth="1"/>
    <col min="2055" max="2055" width="22.83203125" style="172" customWidth="1"/>
    <col min="2056" max="2056" width="23.5" style="172" customWidth="1"/>
    <col min="2057" max="2057" width="26.83203125" style="172" customWidth="1"/>
    <col min="2058" max="2058" width="19" style="172" customWidth="1"/>
    <col min="2059" max="2059" width="19.83203125" style="172" bestFit="1" customWidth="1"/>
    <col min="2060" max="2060" width="14.5" style="172" customWidth="1"/>
    <col min="2061" max="2062" width="24.83203125" style="172" bestFit="1" customWidth="1"/>
    <col min="2063" max="2063" width="24.5" style="172" bestFit="1" customWidth="1"/>
    <col min="2064" max="2064" width="24.83203125" style="172" bestFit="1" customWidth="1"/>
    <col min="2065" max="2304" width="9.1640625" style="172"/>
    <col min="2305" max="2305" width="9.5" style="172" bestFit="1" customWidth="1"/>
    <col min="2306" max="2306" width="46.1640625" style="172" bestFit="1" customWidth="1"/>
    <col min="2307" max="2307" width="15.5" style="172" bestFit="1" customWidth="1"/>
    <col min="2308" max="2308" width="20.5" style="172" customWidth="1"/>
    <col min="2309" max="2309" width="21" style="172" bestFit="1" customWidth="1"/>
    <col min="2310" max="2310" width="6.1640625" style="172" bestFit="1" customWidth="1"/>
    <col min="2311" max="2311" width="22.83203125" style="172" customWidth="1"/>
    <col min="2312" max="2312" width="23.5" style="172" customWidth="1"/>
    <col min="2313" max="2313" width="26.83203125" style="172" customWidth="1"/>
    <col min="2314" max="2314" width="19" style="172" customWidth="1"/>
    <col min="2315" max="2315" width="19.83203125" style="172" bestFit="1" customWidth="1"/>
    <col min="2316" max="2316" width="14.5" style="172" customWidth="1"/>
    <col min="2317" max="2318" width="24.83203125" style="172" bestFit="1" customWidth="1"/>
    <col min="2319" max="2319" width="24.5" style="172" bestFit="1" customWidth="1"/>
    <col min="2320" max="2320" width="24.83203125" style="172" bestFit="1" customWidth="1"/>
    <col min="2321" max="2560" width="9.1640625" style="172"/>
    <col min="2561" max="2561" width="9.5" style="172" bestFit="1" customWidth="1"/>
    <col min="2562" max="2562" width="46.1640625" style="172" bestFit="1" customWidth="1"/>
    <col min="2563" max="2563" width="15.5" style="172" bestFit="1" customWidth="1"/>
    <col min="2564" max="2564" width="20.5" style="172" customWidth="1"/>
    <col min="2565" max="2565" width="21" style="172" bestFit="1" customWidth="1"/>
    <col min="2566" max="2566" width="6.1640625" style="172" bestFit="1" customWidth="1"/>
    <col min="2567" max="2567" width="22.83203125" style="172" customWidth="1"/>
    <col min="2568" max="2568" width="23.5" style="172" customWidth="1"/>
    <col min="2569" max="2569" width="26.83203125" style="172" customWidth="1"/>
    <col min="2570" max="2570" width="19" style="172" customWidth="1"/>
    <col min="2571" max="2571" width="19.83203125" style="172" bestFit="1" customWidth="1"/>
    <col min="2572" max="2572" width="14.5" style="172" customWidth="1"/>
    <col min="2573" max="2574" width="24.83203125" style="172" bestFit="1" customWidth="1"/>
    <col min="2575" max="2575" width="24.5" style="172" bestFit="1" customWidth="1"/>
    <col min="2576" max="2576" width="24.83203125" style="172" bestFit="1" customWidth="1"/>
    <col min="2577" max="2816" width="9.1640625" style="172"/>
    <col min="2817" max="2817" width="9.5" style="172" bestFit="1" customWidth="1"/>
    <col min="2818" max="2818" width="46.1640625" style="172" bestFit="1" customWidth="1"/>
    <col min="2819" max="2819" width="15.5" style="172" bestFit="1" customWidth="1"/>
    <col min="2820" max="2820" width="20.5" style="172" customWidth="1"/>
    <col min="2821" max="2821" width="21" style="172" bestFit="1" customWidth="1"/>
    <col min="2822" max="2822" width="6.1640625" style="172" bestFit="1" customWidth="1"/>
    <col min="2823" max="2823" width="22.83203125" style="172" customWidth="1"/>
    <col min="2824" max="2824" width="23.5" style="172" customWidth="1"/>
    <col min="2825" max="2825" width="26.83203125" style="172" customWidth="1"/>
    <col min="2826" max="2826" width="19" style="172" customWidth="1"/>
    <col min="2827" max="2827" width="19.83203125" style="172" bestFit="1" customWidth="1"/>
    <col min="2828" max="2828" width="14.5" style="172" customWidth="1"/>
    <col min="2829" max="2830" width="24.83203125" style="172" bestFit="1" customWidth="1"/>
    <col min="2831" max="2831" width="24.5" style="172" bestFit="1" customWidth="1"/>
    <col min="2832" max="2832" width="24.83203125" style="172" bestFit="1" customWidth="1"/>
    <col min="2833" max="3072" width="9.1640625" style="172"/>
    <col min="3073" max="3073" width="9.5" style="172" bestFit="1" customWidth="1"/>
    <col min="3074" max="3074" width="46.1640625" style="172" bestFit="1" customWidth="1"/>
    <col min="3075" max="3075" width="15.5" style="172" bestFit="1" customWidth="1"/>
    <col min="3076" max="3076" width="20.5" style="172" customWidth="1"/>
    <col min="3077" max="3077" width="21" style="172" bestFit="1" customWidth="1"/>
    <col min="3078" max="3078" width="6.1640625" style="172" bestFit="1" customWidth="1"/>
    <col min="3079" max="3079" width="22.83203125" style="172" customWidth="1"/>
    <col min="3080" max="3080" width="23.5" style="172" customWidth="1"/>
    <col min="3081" max="3081" width="26.83203125" style="172" customWidth="1"/>
    <col min="3082" max="3082" width="19" style="172" customWidth="1"/>
    <col min="3083" max="3083" width="19.83203125" style="172" bestFit="1" customWidth="1"/>
    <col min="3084" max="3084" width="14.5" style="172" customWidth="1"/>
    <col min="3085" max="3086" width="24.83203125" style="172" bestFit="1" customWidth="1"/>
    <col min="3087" max="3087" width="24.5" style="172" bestFit="1" customWidth="1"/>
    <col min="3088" max="3088" width="24.83203125" style="172" bestFit="1" customWidth="1"/>
    <col min="3089" max="3328" width="9.1640625" style="172"/>
    <col min="3329" max="3329" width="9.5" style="172" bestFit="1" customWidth="1"/>
    <col min="3330" max="3330" width="46.1640625" style="172" bestFit="1" customWidth="1"/>
    <col min="3331" max="3331" width="15.5" style="172" bestFit="1" customWidth="1"/>
    <col min="3332" max="3332" width="20.5" style="172" customWidth="1"/>
    <col min="3333" max="3333" width="21" style="172" bestFit="1" customWidth="1"/>
    <col min="3334" max="3334" width="6.1640625" style="172" bestFit="1" customWidth="1"/>
    <col min="3335" max="3335" width="22.83203125" style="172" customWidth="1"/>
    <col min="3336" max="3336" width="23.5" style="172" customWidth="1"/>
    <col min="3337" max="3337" width="26.83203125" style="172" customWidth="1"/>
    <col min="3338" max="3338" width="19" style="172" customWidth="1"/>
    <col min="3339" max="3339" width="19.83203125" style="172" bestFit="1" customWidth="1"/>
    <col min="3340" max="3340" width="14.5" style="172" customWidth="1"/>
    <col min="3341" max="3342" width="24.83203125" style="172" bestFit="1" customWidth="1"/>
    <col min="3343" max="3343" width="24.5" style="172" bestFit="1" customWidth="1"/>
    <col min="3344" max="3344" width="24.83203125" style="172" bestFit="1" customWidth="1"/>
    <col min="3345" max="3584" width="9.1640625" style="172"/>
    <col min="3585" max="3585" width="9.5" style="172" bestFit="1" customWidth="1"/>
    <col min="3586" max="3586" width="46.1640625" style="172" bestFit="1" customWidth="1"/>
    <col min="3587" max="3587" width="15.5" style="172" bestFit="1" customWidth="1"/>
    <col min="3588" max="3588" width="20.5" style="172" customWidth="1"/>
    <col min="3589" max="3589" width="21" style="172" bestFit="1" customWidth="1"/>
    <col min="3590" max="3590" width="6.1640625" style="172" bestFit="1" customWidth="1"/>
    <col min="3591" max="3591" width="22.83203125" style="172" customWidth="1"/>
    <col min="3592" max="3592" width="23.5" style="172" customWidth="1"/>
    <col min="3593" max="3593" width="26.83203125" style="172" customWidth="1"/>
    <col min="3594" max="3594" width="19" style="172" customWidth="1"/>
    <col min="3595" max="3595" width="19.83203125" style="172" bestFit="1" customWidth="1"/>
    <col min="3596" max="3596" width="14.5" style="172" customWidth="1"/>
    <col min="3597" max="3598" width="24.83203125" style="172" bestFit="1" customWidth="1"/>
    <col min="3599" max="3599" width="24.5" style="172" bestFit="1" customWidth="1"/>
    <col min="3600" max="3600" width="24.83203125" style="172" bestFit="1" customWidth="1"/>
    <col min="3601" max="3840" width="9.1640625" style="172"/>
    <col min="3841" max="3841" width="9.5" style="172" bestFit="1" customWidth="1"/>
    <col min="3842" max="3842" width="46.1640625" style="172" bestFit="1" customWidth="1"/>
    <col min="3843" max="3843" width="15.5" style="172" bestFit="1" customWidth="1"/>
    <col min="3844" max="3844" width="20.5" style="172" customWidth="1"/>
    <col min="3845" max="3845" width="21" style="172" bestFit="1" customWidth="1"/>
    <col min="3846" max="3846" width="6.1640625" style="172" bestFit="1" customWidth="1"/>
    <col min="3847" max="3847" width="22.83203125" style="172" customWidth="1"/>
    <col min="3848" max="3848" width="23.5" style="172" customWidth="1"/>
    <col min="3849" max="3849" width="26.83203125" style="172" customWidth="1"/>
    <col min="3850" max="3850" width="19" style="172" customWidth="1"/>
    <col min="3851" max="3851" width="19.83203125" style="172" bestFit="1" customWidth="1"/>
    <col min="3852" max="3852" width="14.5" style="172" customWidth="1"/>
    <col min="3853" max="3854" width="24.83203125" style="172" bestFit="1" customWidth="1"/>
    <col min="3855" max="3855" width="24.5" style="172" bestFit="1" customWidth="1"/>
    <col min="3856" max="3856" width="24.83203125" style="172" bestFit="1" customWidth="1"/>
    <col min="3857" max="4096" width="9.1640625" style="172"/>
    <col min="4097" max="4097" width="9.5" style="172" bestFit="1" customWidth="1"/>
    <col min="4098" max="4098" width="46.1640625" style="172" bestFit="1" customWidth="1"/>
    <col min="4099" max="4099" width="15.5" style="172" bestFit="1" customWidth="1"/>
    <col min="4100" max="4100" width="20.5" style="172" customWidth="1"/>
    <col min="4101" max="4101" width="21" style="172" bestFit="1" customWidth="1"/>
    <col min="4102" max="4102" width="6.1640625" style="172" bestFit="1" customWidth="1"/>
    <col min="4103" max="4103" width="22.83203125" style="172" customWidth="1"/>
    <col min="4104" max="4104" width="23.5" style="172" customWidth="1"/>
    <col min="4105" max="4105" width="26.83203125" style="172" customWidth="1"/>
    <col min="4106" max="4106" width="19" style="172" customWidth="1"/>
    <col min="4107" max="4107" width="19.83203125" style="172" bestFit="1" customWidth="1"/>
    <col min="4108" max="4108" width="14.5" style="172" customWidth="1"/>
    <col min="4109" max="4110" width="24.83203125" style="172" bestFit="1" customWidth="1"/>
    <col min="4111" max="4111" width="24.5" style="172" bestFit="1" customWidth="1"/>
    <col min="4112" max="4112" width="24.83203125" style="172" bestFit="1" customWidth="1"/>
    <col min="4113" max="4352" width="9.1640625" style="172"/>
    <col min="4353" max="4353" width="9.5" style="172" bestFit="1" customWidth="1"/>
    <col min="4354" max="4354" width="46.1640625" style="172" bestFit="1" customWidth="1"/>
    <col min="4355" max="4355" width="15.5" style="172" bestFit="1" customWidth="1"/>
    <col min="4356" max="4356" width="20.5" style="172" customWidth="1"/>
    <col min="4357" max="4357" width="21" style="172" bestFit="1" customWidth="1"/>
    <col min="4358" max="4358" width="6.1640625" style="172" bestFit="1" customWidth="1"/>
    <col min="4359" max="4359" width="22.83203125" style="172" customWidth="1"/>
    <col min="4360" max="4360" width="23.5" style="172" customWidth="1"/>
    <col min="4361" max="4361" width="26.83203125" style="172" customWidth="1"/>
    <col min="4362" max="4362" width="19" style="172" customWidth="1"/>
    <col min="4363" max="4363" width="19.83203125" style="172" bestFit="1" customWidth="1"/>
    <col min="4364" max="4364" width="14.5" style="172" customWidth="1"/>
    <col min="4365" max="4366" width="24.83203125" style="172" bestFit="1" customWidth="1"/>
    <col min="4367" max="4367" width="24.5" style="172" bestFit="1" customWidth="1"/>
    <col min="4368" max="4368" width="24.83203125" style="172" bestFit="1" customWidth="1"/>
    <col min="4369" max="4608" width="9.1640625" style="172"/>
    <col min="4609" max="4609" width="9.5" style="172" bestFit="1" customWidth="1"/>
    <col min="4610" max="4610" width="46.1640625" style="172" bestFit="1" customWidth="1"/>
    <col min="4611" max="4611" width="15.5" style="172" bestFit="1" customWidth="1"/>
    <col min="4612" max="4612" width="20.5" style="172" customWidth="1"/>
    <col min="4613" max="4613" width="21" style="172" bestFit="1" customWidth="1"/>
    <col min="4614" max="4614" width="6.1640625" style="172" bestFit="1" customWidth="1"/>
    <col min="4615" max="4615" width="22.83203125" style="172" customWidth="1"/>
    <col min="4616" max="4616" width="23.5" style="172" customWidth="1"/>
    <col min="4617" max="4617" width="26.83203125" style="172" customWidth="1"/>
    <col min="4618" max="4618" width="19" style="172" customWidth="1"/>
    <col min="4619" max="4619" width="19.83203125" style="172" bestFit="1" customWidth="1"/>
    <col min="4620" max="4620" width="14.5" style="172" customWidth="1"/>
    <col min="4621" max="4622" width="24.83203125" style="172" bestFit="1" customWidth="1"/>
    <col min="4623" max="4623" width="24.5" style="172" bestFit="1" customWidth="1"/>
    <col min="4624" max="4624" width="24.83203125" style="172" bestFit="1" customWidth="1"/>
    <col min="4625" max="4864" width="9.1640625" style="172"/>
    <col min="4865" max="4865" width="9.5" style="172" bestFit="1" customWidth="1"/>
    <col min="4866" max="4866" width="46.1640625" style="172" bestFit="1" customWidth="1"/>
    <col min="4867" max="4867" width="15.5" style="172" bestFit="1" customWidth="1"/>
    <col min="4868" max="4868" width="20.5" style="172" customWidth="1"/>
    <col min="4869" max="4869" width="21" style="172" bestFit="1" customWidth="1"/>
    <col min="4870" max="4870" width="6.1640625" style="172" bestFit="1" customWidth="1"/>
    <col min="4871" max="4871" width="22.83203125" style="172" customWidth="1"/>
    <col min="4872" max="4872" width="23.5" style="172" customWidth="1"/>
    <col min="4873" max="4873" width="26.83203125" style="172" customWidth="1"/>
    <col min="4874" max="4874" width="19" style="172" customWidth="1"/>
    <col min="4875" max="4875" width="19.83203125" style="172" bestFit="1" customWidth="1"/>
    <col min="4876" max="4876" width="14.5" style="172" customWidth="1"/>
    <col min="4877" max="4878" width="24.83203125" style="172" bestFit="1" customWidth="1"/>
    <col min="4879" max="4879" width="24.5" style="172" bestFit="1" customWidth="1"/>
    <col min="4880" max="4880" width="24.83203125" style="172" bestFit="1" customWidth="1"/>
    <col min="4881" max="5120" width="9.1640625" style="172"/>
    <col min="5121" max="5121" width="9.5" style="172" bestFit="1" customWidth="1"/>
    <col min="5122" max="5122" width="46.1640625" style="172" bestFit="1" customWidth="1"/>
    <col min="5123" max="5123" width="15.5" style="172" bestFit="1" customWidth="1"/>
    <col min="5124" max="5124" width="20.5" style="172" customWidth="1"/>
    <col min="5125" max="5125" width="21" style="172" bestFit="1" customWidth="1"/>
    <col min="5126" max="5126" width="6.1640625" style="172" bestFit="1" customWidth="1"/>
    <col min="5127" max="5127" width="22.83203125" style="172" customWidth="1"/>
    <col min="5128" max="5128" width="23.5" style="172" customWidth="1"/>
    <col min="5129" max="5129" width="26.83203125" style="172" customWidth="1"/>
    <col min="5130" max="5130" width="19" style="172" customWidth="1"/>
    <col min="5131" max="5131" width="19.83203125" style="172" bestFit="1" customWidth="1"/>
    <col min="5132" max="5132" width="14.5" style="172" customWidth="1"/>
    <col min="5133" max="5134" width="24.83203125" style="172" bestFit="1" customWidth="1"/>
    <col min="5135" max="5135" width="24.5" style="172" bestFit="1" customWidth="1"/>
    <col min="5136" max="5136" width="24.83203125" style="172" bestFit="1" customWidth="1"/>
    <col min="5137" max="5376" width="9.1640625" style="172"/>
    <col min="5377" max="5377" width="9.5" style="172" bestFit="1" customWidth="1"/>
    <col min="5378" max="5378" width="46.1640625" style="172" bestFit="1" customWidth="1"/>
    <col min="5379" max="5379" width="15.5" style="172" bestFit="1" customWidth="1"/>
    <col min="5380" max="5380" width="20.5" style="172" customWidth="1"/>
    <col min="5381" max="5381" width="21" style="172" bestFit="1" customWidth="1"/>
    <col min="5382" max="5382" width="6.1640625" style="172" bestFit="1" customWidth="1"/>
    <col min="5383" max="5383" width="22.83203125" style="172" customWidth="1"/>
    <col min="5384" max="5384" width="23.5" style="172" customWidth="1"/>
    <col min="5385" max="5385" width="26.83203125" style="172" customWidth="1"/>
    <col min="5386" max="5386" width="19" style="172" customWidth="1"/>
    <col min="5387" max="5387" width="19.83203125" style="172" bestFit="1" customWidth="1"/>
    <col min="5388" max="5388" width="14.5" style="172" customWidth="1"/>
    <col min="5389" max="5390" width="24.83203125" style="172" bestFit="1" customWidth="1"/>
    <col min="5391" max="5391" width="24.5" style="172" bestFit="1" customWidth="1"/>
    <col min="5392" max="5392" width="24.83203125" style="172" bestFit="1" customWidth="1"/>
    <col min="5393" max="5632" width="9.1640625" style="172"/>
    <col min="5633" max="5633" width="9.5" style="172" bestFit="1" customWidth="1"/>
    <col min="5634" max="5634" width="46.1640625" style="172" bestFit="1" customWidth="1"/>
    <col min="5635" max="5635" width="15.5" style="172" bestFit="1" customWidth="1"/>
    <col min="5636" max="5636" width="20.5" style="172" customWidth="1"/>
    <col min="5637" max="5637" width="21" style="172" bestFit="1" customWidth="1"/>
    <col min="5638" max="5638" width="6.1640625" style="172" bestFit="1" customWidth="1"/>
    <col min="5639" max="5639" width="22.83203125" style="172" customWidth="1"/>
    <col min="5640" max="5640" width="23.5" style="172" customWidth="1"/>
    <col min="5641" max="5641" width="26.83203125" style="172" customWidth="1"/>
    <col min="5642" max="5642" width="19" style="172" customWidth="1"/>
    <col min="5643" max="5643" width="19.83203125" style="172" bestFit="1" customWidth="1"/>
    <col min="5644" max="5644" width="14.5" style="172" customWidth="1"/>
    <col min="5645" max="5646" width="24.83203125" style="172" bestFit="1" customWidth="1"/>
    <col min="5647" max="5647" width="24.5" style="172" bestFit="1" customWidth="1"/>
    <col min="5648" max="5648" width="24.83203125" style="172" bestFit="1" customWidth="1"/>
    <col min="5649" max="5888" width="9.1640625" style="172"/>
    <col min="5889" max="5889" width="9.5" style="172" bestFit="1" customWidth="1"/>
    <col min="5890" max="5890" width="46.1640625" style="172" bestFit="1" customWidth="1"/>
    <col min="5891" max="5891" width="15.5" style="172" bestFit="1" customWidth="1"/>
    <col min="5892" max="5892" width="20.5" style="172" customWidth="1"/>
    <col min="5893" max="5893" width="21" style="172" bestFit="1" customWidth="1"/>
    <col min="5894" max="5894" width="6.1640625" style="172" bestFit="1" customWidth="1"/>
    <col min="5895" max="5895" width="22.83203125" style="172" customWidth="1"/>
    <col min="5896" max="5896" width="23.5" style="172" customWidth="1"/>
    <col min="5897" max="5897" width="26.83203125" style="172" customWidth="1"/>
    <col min="5898" max="5898" width="19" style="172" customWidth="1"/>
    <col min="5899" max="5899" width="19.83203125" style="172" bestFit="1" customWidth="1"/>
    <col min="5900" max="5900" width="14.5" style="172" customWidth="1"/>
    <col min="5901" max="5902" width="24.83203125" style="172" bestFit="1" customWidth="1"/>
    <col min="5903" max="5903" width="24.5" style="172" bestFit="1" customWidth="1"/>
    <col min="5904" max="5904" width="24.83203125" style="172" bestFit="1" customWidth="1"/>
    <col min="5905" max="6144" width="9.1640625" style="172"/>
    <col min="6145" max="6145" width="9.5" style="172" bestFit="1" customWidth="1"/>
    <col min="6146" max="6146" width="46.1640625" style="172" bestFit="1" customWidth="1"/>
    <col min="6147" max="6147" width="15.5" style="172" bestFit="1" customWidth="1"/>
    <col min="6148" max="6148" width="20.5" style="172" customWidth="1"/>
    <col min="6149" max="6149" width="21" style="172" bestFit="1" customWidth="1"/>
    <col min="6150" max="6150" width="6.1640625" style="172" bestFit="1" customWidth="1"/>
    <col min="6151" max="6151" width="22.83203125" style="172" customWidth="1"/>
    <col min="6152" max="6152" width="23.5" style="172" customWidth="1"/>
    <col min="6153" max="6153" width="26.83203125" style="172" customWidth="1"/>
    <col min="6154" max="6154" width="19" style="172" customWidth="1"/>
    <col min="6155" max="6155" width="19.83203125" style="172" bestFit="1" customWidth="1"/>
    <col min="6156" max="6156" width="14.5" style="172" customWidth="1"/>
    <col min="6157" max="6158" width="24.83203125" style="172" bestFit="1" customWidth="1"/>
    <col min="6159" max="6159" width="24.5" style="172" bestFit="1" customWidth="1"/>
    <col min="6160" max="6160" width="24.83203125" style="172" bestFit="1" customWidth="1"/>
    <col min="6161" max="6400" width="9.1640625" style="172"/>
    <col min="6401" max="6401" width="9.5" style="172" bestFit="1" customWidth="1"/>
    <col min="6402" max="6402" width="46.1640625" style="172" bestFit="1" customWidth="1"/>
    <col min="6403" max="6403" width="15.5" style="172" bestFit="1" customWidth="1"/>
    <col min="6404" max="6404" width="20.5" style="172" customWidth="1"/>
    <col min="6405" max="6405" width="21" style="172" bestFit="1" customWidth="1"/>
    <col min="6406" max="6406" width="6.1640625" style="172" bestFit="1" customWidth="1"/>
    <col min="6407" max="6407" width="22.83203125" style="172" customWidth="1"/>
    <col min="6408" max="6408" width="23.5" style="172" customWidth="1"/>
    <col min="6409" max="6409" width="26.83203125" style="172" customWidth="1"/>
    <col min="6410" max="6410" width="19" style="172" customWidth="1"/>
    <col min="6411" max="6411" width="19.83203125" style="172" bestFit="1" customWidth="1"/>
    <col min="6412" max="6412" width="14.5" style="172" customWidth="1"/>
    <col min="6413" max="6414" width="24.83203125" style="172" bestFit="1" customWidth="1"/>
    <col min="6415" max="6415" width="24.5" style="172" bestFit="1" customWidth="1"/>
    <col min="6416" max="6416" width="24.83203125" style="172" bestFit="1" customWidth="1"/>
    <col min="6417" max="6656" width="9.1640625" style="172"/>
    <col min="6657" max="6657" width="9.5" style="172" bestFit="1" customWidth="1"/>
    <col min="6658" max="6658" width="46.1640625" style="172" bestFit="1" customWidth="1"/>
    <col min="6659" max="6659" width="15.5" style="172" bestFit="1" customWidth="1"/>
    <col min="6660" max="6660" width="20.5" style="172" customWidth="1"/>
    <col min="6661" max="6661" width="21" style="172" bestFit="1" customWidth="1"/>
    <col min="6662" max="6662" width="6.1640625" style="172" bestFit="1" customWidth="1"/>
    <col min="6663" max="6663" width="22.83203125" style="172" customWidth="1"/>
    <col min="6664" max="6664" width="23.5" style="172" customWidth="1"/>
    <col min="6665" max="6665" width="26.83203125" style="172" customWidth="1"/>
    <col min="6666" max="6666" width="19" style="172" customWidth="1"/>
    <col min="6667" max="6667" width="19.83203125" style="172" bestFit="1" customWidth="1"/>
    <col min="6668" max="6668" width="14.5" style="172" customWidth="1"/>
    <col min="6669" max="6670" width="24.83203125" style="172" bestFit="1" customWidth="1"/>
    <col min="6671" max="6671" width="24.5" style="172" bestFit="1" customWidth="1"/>
    <col min="6672" max="6672" width="24.83203125" style="172" bestFit="1" customWidth="1"/>
    <col min="6673" max="6912" width="9.1640625" style="172"/>
    <col min="6913" max="6913" width="9.5" style="172" bestFit="1" customWidth="1"/>
    <col min="6914" max="6914" width="46.1640625" style="172" bestFit="1" customWidth="1"/>
    <col min="6915" max="6915" width="15.5" style="172" bestFit="1" customWidth="1"/>
    <col min="6916" max="6916" width="20.5" style="172" customWidth="1"/>
    <col min="6917" max="6917" width="21" style="172" bestFit="1" customWidth="1"/>
    <col min="6918" max="6918" width="6.1640625" style="172" bestFit="1" customWidth="1"/>
    <col min="6919" max="6919" width="22.83203125" style="172" customWidth="1"/>
    <col min="6920" max="6920" width="23.5" style="172" customWidth="1"/>
    <col min="6921" max="6921" width="26.83203125" style="172" customWidth="1"/>
    <col min="6922" max="6922" width="19" style="172" customWidth="1"/>
    <col min="6923" max="6923" width="19.83203125" style="172" bestFit="1" customWidth="1"/>
    <col min="6924" max="6924" width="14.5" style="172" customWidth="1"/>
    <col min="6925" max="6926" width="24.83203125" style="172" bestFit="1" customWidth="1"/>
    <col min="6927" max="6927" width="24.5" style="172" bestFit="1" customWidth="1"/>
    <col min="6928" max="6928" width="24.83203125" style="172" bestFit="1" customWidth="1"/>
    <col min="6929" max="7168" width="9.1640625" style="172"/>
    <col min="7169" max="7169" width="9.5" style="172" bestFit="1" customWidth="1"/>
    <col min="7170" max="7170" width="46.1640625" style="172" bestFit="1" customWidth="1"/>
    <col min="7171" max="7171" width="15.5" style="172" bestFit="1" customWidth="1"/>
    <col min="7172" max="7172" width="20.5" style="172" customWidth="1"/>
    <col min="7173" max="7173" width="21" style="172" bestFit="1" customWidth="1"/>
    <col min="7174" max="7174" width="6.1640625" style="172" bestFit="1" customWidth="1"/>
    <col min="7175" max="7175" width="22.83203125" style="172" customWidth="1"/>
    <col min="7176" max="7176" width="23.5" style="172" customWidth="1"/>
    <col min="7177" max="7177" width="26.83203125" style="172" customWidth="1"/>
    <col min="7178" max="7178" width="19" style="172" customWidth="1"/>
    <col min="7179" max="7179" width="19.83203125" style="172" bestFit="1" customWidth="1"/>
    <col min="7180" max="7180" width="14.5" style="172" customWidth="1"/>
    <col min="7181" max="7182" width="24.83203125" style="172" bestFit="1" customWidth="1"/>
    <col min="7183" max="7183" width="24.5" style="172" bestFit="1" customWidth="1"/>
    <col min="7184" max="7184" width="24.83203125" style="172" bestFit="1" customWidth="1"/>
    <col min="7185" max="7424" width="9.1640625" style="172"/>
    <col min="7425" max="7425" width="9.5" style="172" bestFit="1" customWidth="1"/>
    <col min="7426" max="7426" width="46.1640625" style="172" bestFit="1" customWidth="1"/>
    <col min="7427" max="7427" width="15.5" style="172" bestFit="1" customWidth="1"/>
    <col min="7428" max="7428" width="20.5" style="172" customWidth="1"/>
    <col min="7429" max="7429" width="21" style="172" bestFit="1" customWidth="1"/>
    <col min="7430" max="7430" width="6.1640625" style="172" bestFit="1" customWidth="1"/>
    <col min="7431" max="7431" width="22.83203125" style="172" customWidth="1"/>
    <col min="7432" max="7432" width="23.5" style="172" customWidth="1"/>
    <col min="7433" max="7433" width="26.83203125" style="172" customWidth="1"/>
    <col min="7434" max="7434" width="19" style="172" customWidth="1"/>
    <col min="7435" max="7435" width="19.83203125" style="172" bestFit="1" customWidth="1"/>
    <col min="7436" max="7436" width="14.5" style="172" customWidth="1"/>
    <col min="7437" max="7438" width="24.83203125" style="172" bestFit="1" customWidth="1"/>
    <col min="7439" max="7439" width="24.5" style="172" bestFit="1" customWidth="1"/>
    <col min="7440" max="7440" width="24.83203125" style="172" bestFit="1" customWidth="1"/>
    <col min="7441" max="7680" width="9.1640625" style="172"/>
    <col min="7681" max="7681" width="9.5" style="172" bestFit="1" customWidth="1"/>
    <col min="7682" max="7682" width="46.1640625" style="172" bestFit="1" customWidth="1"/>
    <col min="7683" max="7683" width="15.5" style="172" bestFit="1" customWidth="1"/>
    <col min="7684" max="7684" width="20.5" style="172" customWidth="1"/>
    <col min="7685" max="7685" width="21" style="172" bestFit="1" customWidth="1"/>
    <col min="7686" max="7686" width="6.1640625" style="172" bestFit="1" customWidth="1"/>
    <col min="7687" max="7687" width="22.83203125" style="172" customWidth="1"/>
    <col min="7688" max="7688" width="23.5" style="172" customWidth="1"/>
    <col min="7689" max="7689" width="26.83203125" style="172" customWidth="1"/>
    <col min="7690" max="7690" width="19" style="172" customWidth="1"/>
    <col min="7691" max="7691" width="19.83203125" style="172" bestFit="1" customWidth="1"/>
    <col min="7692" max="7692" width="14.5" style="172" customWidth="1"/>
    <col min="7693" max="7694" width="24.83203125" style="172" bestFit="1" customWidth="1"/>
    <col min="7695" max="7695" width="24.5" style="172" bestFit="1" customWidth="1"/>
    <col min="7696" max="7696" width="24.83203125" style="172" bestFit="1" customWidth="1"/>
    <col min="7697" max="7936" width="9.1640625" style="172"/>
    <col min="7937" max="7937" width="9.5" style="172" bestFit="1" customWidth="1"/>
    <col min="7938" max="7938" width="46.1640625" style="172" bestFit="1" customWidth="1"/>
    <col min="7939" max="7939" width="15.5" style="172" bestFit="1" customWidth="1"/>
    <col min="7940" max="7940" width="20.5" style="172" customWidth="1"/>
    <col min="7941" max="7941" width="21" style="172" bestFit="1" customWidth="1"/>
    <col min="7942" max="7942" width="6.1640625" style="172" bestFit="1" customWidth="1"/>
    <col min="7943" max="7943" width="22.83203125" style="172" customWidth="1"/>
    <col min="7944" max="7944" width="23.5" style="172" customWidth="1"/>
    <col min="7945" max="7945" width="26.83203125" style="172" customWidth="1"/>
    <col min="7946" max="7946" width="19" style="172" customWidth="1"/>
    <col min="7947" max="7947" width="19.83203125" style="172" bestFit="1" customWidth="1"/>
    <col min="7948" max="7948" width="14.5" style="172" customWidth="1"/>
    <col min="7949" max="7950" width="24.83203125" style="172" bestFit="1" customWidth="1"/>
    <col min="7951" max="7951" width="24.5" style="172" bestFit="1" customWidth="1"/>
    <col min="7952" max="7952" width="24.83203125" style="172" bestFit="1" customWidth="1"/>
    <col min="7953" max="8192" width="9.1640625" style="172"/>
    <col min="8193" max="8193" width="9.5" style="172" bestFit="1" customWidth="1"/>
    <col min="8194" max="8194" width="46.1640625" style="172" bestFit="1" customWidth="1"/>
    <col min="8195" max="8195" width="15.5" style="172" bestFit="1" customWidth="1"/>
    <col min="8196" max="8196" width="20.5" style="172" customWidth="1"/>
    <col min="8197" max="8197" width="21" style="172" bestFit="1" customWidth="1"/>
    <col min="8198" max="8198" width="6.1640625" style="172" bestFit="1" customWidth="1"/>
    <col min="8199" max="8199" width="22.83203125" style="172" customWidth="1"/>
    <col min="8200" max="8200" width="23.5" style="172" customWidth="1"/>
    <col min="8201" max="8201" width="26.83203125" style="172" customWidth="1"/>
    <col min="8202" max="8202" width="19" style="172" customWidth="1"/>
    <col min="8203" max="8203" width="19.83203125" style="172" bestFit="1" customWidth="1"/>
    <col min="8204" max="8204" width="14.5" style="172" customWidth="1"/>
    <col min="8205" max="8206" width="24.83203125" style="172" bestFit="1" customWidth="1"/>
    <col min="8207" max="8207" width="24.5" style="172" bestFit="1" customWidth="1"/>
    <col min="8208" max="8208" width="24.83203125" style="172" bestFit="1" customWidth="1"/>
    <col min="8209" max="8448" width="9.1640625" style="172"/>
    <col min="8449" max="8449" width="9.5" style="172" bestFit="1" customWidth="1"/>
    <col min="8450" max="8450" width="46.1640625" style="172" bestFit="1" customWidth="1"/>
    <col min="8451" max="8451" width="15.5" style="172" bestFit="1" customWidth="1"/>
    <col min="8452" max="8452" width="20.5" style="172" customWidth="1"/>
    <col min="8453" max="8453" width="21" style="172" bestFit="1" customWidth="1"/>
    <col min="8454" max="8454" width="6.1640625" style="172" bestFit="1" customWidth="1"/>
    <col min="8455" max="8455" width="22.83203125" style="172" customWidth="1"/>
    <col min="8456" max="8456" width="23.5" style="172" customWidth="1"/>
    <col min="8457" max="8457" width="26.83203125" style="172" customWidth="1"/>
    <col min="8458" max="8458" width="19" style="172" customWidth="1"/>
    <col min="8459" max="8459" width="19.83203125" style="172" bestFit="1" customWidth="1"/>
    <col min="8460" max="8460" width="14.5" style="172" customWidth="1"/>
    <col min="8461" max="8462" width="24.83203125" style="172" bestFit="1" customWidth="1"/>
    <col min="8463" max="8463" width="24.5" style="172" bestFit="1" customWidth="1"/>
    <col min="8464" max="8464" width="24.83203125" style="172" bestFit="1" customWidth="1"/>
    <col min="8465" max="8704" width="9.1640625" style="172"/>
    <col min="8705" max="8705" width="9.5" style="172" bestFit="1" customWidth="1"/>
    <col min="8706" max="8706" width="46.1640625" style="172" bestFit="1" customWidth="1"/>
    <col min="8707" max="8707" width="15.5" style="172" bestFit="1" customWidth="1"/>
    <col min="8708" max="8708" width="20.5" style="172" customWidth="1"/>
    <col min="8709" max="8709" width="21" style="172" bestFit="1" customWidth="1"/>
    <col min="8710" max="8710" width="6.1640625" style="172" bestFit="1" customWidth="1"/>
    <col min="8711" max="8711" width="22.83203125" style="172" customWidth="1"/>
    <col min="8712" max="8712" width="23.5" style="172" customWidth="1"/>
    <col min="8713" max="8713" width="26.83203125" style="172" customWidth="1"/>
    <col min="8714" max="8714" width="19" style="172" customWidth="1"/>
    <col min="8715" max="8715" width="19.83203125" style="172" bestFit="1" customWidth="1"/>
    <col min="8716" max="8716" width="14.5" style="172" customWidth="1"/>
    <col min="8717" max="8718" width="24.83203125" style="172" bestFit="1" customWidth="1"/>
    <col min="8719" max="8719" width="24.5" style="172" bestFit="1" customWidth="1"/>
    <col min="8720" max="8720" width="24.83203125" style="172" bestFit="1" customWidth="1"/>
    <col min="8721" max="8960" width="9.1640625" style="172"/>
    <col min="8961" max="8961" width="9.5" style="172" bestFit="1" customWidth="1"/>
    <col min="8962" max="8962" width="46.1640625" style="172" bestFit="1" customWidth="1"/>
    <col min="8963" max="8963" width="15.5" style="172" bestFit="1" customWidth="1"/>
    <col min="8964" max="8964" width="20.5" style="172" customWidth="1"/>
    <col min="8965" max="8965" width="21" style="172" bestFit="1" customWidth="1"/>
    <col min="8966" max="8966" width="6.1640625" style="172" bestFit="1" customWidth="1"/>
    <col min="8967" max="8967" width="22.83203125" style="172" customWidth="1"/>
    <col min="8968" max="8968" width="23.5" style="172" customWidth="1"/>
    <col min="8969" max="8969" width="26.83203125" style="172" customWidth="1"/>
    <col min="8970" max="8970" width="19" style="172" customWidth="1"/>
    <col min="8971" max="8971" width="19.83203125" style="172" bestFit="1" customWidth="1"/>
    <col min="8972" max="8972" width="14.5" style="172" customWidth="1"/>
    <col min="8973" max="8974" width="24.83203125" style="172" bestFit="1" customWidth="1"/>
    <col min="8975" max="8975" width="24.5" style="172" bestFit="1" customWidth="1"/>
    <col min="8976" max="8976" width="24.83203125" style="172" bestFit="1" customWidth="1"/>
    <col min="8977" max="9216" width="9.1640625" style="172"/>
    <col min="9217" max="9217" width="9.5" style="172" bestFit="1" customWidth="1"/>
    <col min="9218" max="9218" width="46.1640625" style="172" bestFit="1" customWidth="1"/>
    <col min="9219" max="9219" width="15.5" style="172" bestFit="1" customWidth="1"/>
    <col min="9220" max="9220" width="20.5" style="172" customWidth="1"/>
    <col min="9221" max="9221" width="21" style="172" bestFit="1" customWidth="1"/>
    <col min="9222" max="9222" width="6.1640625" style="172" bestFit="1" customWidth="1"/>
    <col min="9223" max="9223" width="22.83203125" style="172" customWidth="1"/>
    <col min="9224" max="9224" width="23.5" style="172" customWidth="1"/>
    <col min="9225" max="9225" width="26.83203125" style="172" customWidth="1"/>
    <col min="9226" max="9226" width="19" style="172" customWidth="1"/>
    <col min="9227" max="9227" width="19.83203125" style="172" bestFit="1" customWidth="1"/>
    <col min="9228" max="9228" width="14.5" style="172" customWidth="1"/>
    <col min="9229" max="9230" width="24.83203125" style="172" bestFit="1" customWidth="1"/>
    <col min="9231" max="9231" width="24.5" style="172" bestFit="1" customWidth="1"/>
    <col min="9232" max="9232" width="24.83203125" style="172" bestFit="1" customWidth="1"/>
    <col min="9233" max="9472" width="9.1640625" style="172"/>
    <col min="9473" max="9473" width="9.5" style="172" bestFit="1" customWidth="1"/>
    <col min="9474" max="9474" width="46.1640625" style="172" bestFit="1" customWidth="1"/>
    <col min="9475" max="9475" width="15.5" style="172" bestFit="1" customWidth="1"/>
    <col min="9476" max="9476" width="20.5" style="172" customWidth="1"/>
    <col min="9477" max="9477" width="21" style="172" bestFit="1" customWidth="1"/>
    <col min="9478" max="9478" width="6.1640625" style="172" bestFit="1" customWidth="1"/>
    <col min="9479" max="9479" width="22.83203125" style="172" customWidth="1"/>
    <col min="9480" max="9480" width="23.5" style="172" customWidth="1"/>
    <col min="9481" max="9481" width="26.83203125" style="172" customWidth="1"/>
    <col min="9482" max="9482" width="19" style="172" customWidth="1"/>
    <col min="9483" max="9483" width="19.83203125" style="172" bestFit="1" customWidth="1"/>
    <col min="9484" max="9484" width="14.5" style="172" customWidth="1"/>
    <col min="9485" max="9486" width="24.83203125" style="172" bestFit="1" customWidth="1"/>
    <col min="9487" max="9487" width="24.5" style="172" bestFit="1" customWidth="1"/>
    <col min="9488" max="9488" width="24.83203125" style="172" bestFit="1" customWidth="1"/>
    <col min="9489" max="9728" width="9.1640625" style="172"/>
    <col min="9729" max="9729" width="9.5" style="172" bestFit="1" customWidth="1"/>
    <col min="9730" max="9730" width="46.1640625" style="172" bestFit="1" customWidth="1"/>
    <col min="9731" max="9731" width="15.5" style="172" bestFit="1" customWidth="1"/>
    <col min="9732" max="9732" width="20.5" style="172" customWidth="1"/>
    <col min="9733" max="9733" width="21" style="172" bestFit="1" customWidth="1"/>
    <col min="9734" max="9734" width="6.1640625" style="172" bestFit="1" customWidth="1"/>
    <col min="9735" max="9735" width="22.83203125" style="172" customWidth="1"/>
    <col min="9736" max="9736" width="23.5" style="172" customWidth="1"/>
    <col min="9737" max="9737" width="26.83203125" style="172" customWidth="1"/>
    <col min="9738" max="9738" width="19" style="172" customWidth="1"/>
    <col min="9739" max="9739" width="19.83203125" style="172" bestFit="1" customWidth="1"/>
    <col min="9740" max="9740" width="14.5" style="172" customWidth="1"/>
    <col min="9741" max="9742" width="24.83203125" style="172" bestFit="1" customWidth="1"/>
    <col min="9743" max="9743" width="24.5" style="172" bestFit="1" customWidth="1"/>
    <col min="9744" max="9744" width="24.83203125" style="172" bestFit="1" customWidth="1"/>
    <col min="9745" max="9984" width="9.1640625" style="172"/>
    <col min="9985" max="9985" width="9.5" style="172" bestFit="1" customWidth="1"/>
    <col min="9986" max="9986" width="46.1640625" style="172" bestFit="1" customWidth="1"/>
    <col min="9987" max="9987" width="15.5" style="172" bestFit="1" customWidth="1"/>
    <col min="9988" max="9988" width="20.5" style="172" customWidth="1"/>
    <col min="9989" max="9989" width="21" style="172" bestFit="1" customWidth="1"/>
    <col min="9990" max="9990" width="6.1640625" style="172" bestFit="1" customWidth="1"/>
    <col min="9991" max="9991" width="22.83203125" style="172" customWidth="1"/>
    <col min="9992" max="9992" width="23.5" style="172" customWidth="1"/>
    <col min="9993" max="9993" width="26.83203125" style="172" customWidth="1"/>
    <col min="9994" max="9994" width="19" style="172" customWidth="1"/>
    <col min="9995" max="9995" width="19.83203125" style="172" bestFit="1" customWidth="1"/>
    <col min="9996" max="9996" width="14.5" style="172" customWidth="1"/>
    <col min="9997" max="9998" width="24.83203125" style="172" bestFit="1" customWidth="1"/>
    <col min="9999" max="9999" width="24.5" style="172" bestFit="1" customWidth="1"/>
    <col min="10000" max="10000" width="24.83203125" style="172" bestFit="1" customWidth="1"/>
    <col min="10001" max="10240" width="9.1640625" style="172"/>
    <col min="10241" max="10241" width="9.5" style="172" bestFit="1" customWidth="1"/>
    <col min="10242" max="10242" width="46.1640625" style="172" bestFit="1" customWidth="1"/>
    <col min="10243" max="10243" width="15.5" style="172" bestFit="1" customWidth="1"/>
    <col min="10244" max="10244" width="20.5" style="172" customWidth="1"/>
    <col min="10245" max="10245" width="21" style="172" bestFit="1" customWidth="1"/>
    <col min="10246" max="10246" width="6.1640625" style="172" bestFit="1" customWidth="1"/>
    <col min="10247" max="10247" width="22.83203125" style="172" customWidth="1"/>
    <col min="10248" max="10248" width="23.5" style="172" customWidth="1"/>
    <col min="10249" max="10249" width="26.83203125" style="172" customWidth="1"/>
    <col min="10250" max="10250" width="19" style="172" customWidth="1"/>
    <col min="10251" max="10251" width="19.83203125" style="172" bestFit="1" customWidth="1"/>
    <col min="10252" max="10252" width="14.5" style="172" customWidth="1"/>
    <col min="10253" max="10254" width="24.83203125" style="172" bestFit="1" customWidth="1"/>
    <col min="10255" max="10255" width="24.5" style="172" bestFit="1" customWidth="1"/>
    <col min="10256" max="10256" width="24.83203125" style="172" bestFit="1" customWidth="1"/>
    <col min="10257" max="10496" width="9.1640625" style="172"/>
    <col min="10497" max="10497" width="9.5" style="172" bestFit="1" customWidth="1"/>
    <col min="10498" max="10498" width="46.1640625" style="172" bestFit="1" customWidth="1"/>
    <col min="10499" max="10499" width="15.5" style="172" bestFit="1" customWidth="1"/>
    <col min="10500" max="10500" width="20.5" style="172" customWidth="1"/>
    <col min="10501" max="10501" width="21" style="172" bestFit="1" customWidth="1"/>
    <col min="10502" max="10502" width="6.1640625" style="172" bestFit="1" customWidth="1"/>
    <col min="10503" max="10503" width="22.83203125" style="172" customWidth="1"/>
    <col min="10504" max="10504" width="23.5" style="172" customWidth="1"/>
    <col min="10505" max="10505" width="26.83203125" style="172" customWidth="1"/>
    <col min="10506" max="10506" width="19" style="172" customWidth="1"/>
    <col min="10507" max="10507" width="19.83203125" style="172" bestFit="1" customWidth="1"/>
    <col min="10508" max="10508" width="14.5" style="172" customWidth="1"/>
    <col min="10509" max="10510" width="24.83203125" style="172" bestFit="1" customWidth="1"/>
    <col min="10511" max="10511" width="24.5" style="172" bestFit="1" customWidth="1"/>
    <col min="10512" max="10512" width="24.83203125" style="172" bestFit="1" customWidth="1"/>
    <col min="10513" max="10752" width="9.1640625" style="172"/>
    <col min="10753" max="10753" width="9.5" style="172" bestFit="1" customWidth="1"/>
    <col min="10754" max="10754" width="46.1640625" style="172" bestFit="1" customWidth="1"/>
    <col min="10755" max="10755" width="15.5" style="172" bestFit="1" customWidth="1"/>
    <col min="10756" max="10756" width="20.5" style="172" customWidth="1"/>
    <col min="10757" max="10757" width="21" style="172" bestFit="1" customWidth="1"/>
    <col min="10758" max="10758" width="6.1640625" style="172" bestFit="1" customWidth="1"/>
    <col min="10759" max="10759" width="22.83203125" style="172" customWidth="1"/>
    <col min="10760" max="10760" width="23.5" style="172" customWidth="1"/>
    <col min="10761" max="10761" width="26.83203125" style="172" customWidth="1"/>
    <col min="10762" max="10762" width="19" style="172" customWidth="1"/>
    <col min="10763" max="10763" width="19.83203125" style="172" bestFit="1" customWidth="1"/>
    <col min="10764" max="10764" width="14.5" style="172" customWidth="1"/>
    <col min="10765" max="10766" width="24.83203125" style="172" bestFit="1" customWidth="1"/>
    <col min="10767" max="10767" width="24.5" style="172" bestFit="1" customWidth="1"/>
    <col min="10768" max="10768" width="24.83203125" style="172" bestFit="1" customWidth="1"/>
    <col min="10769" max="11008" width="9.1640625" style="172"/>
    <col min="11009" max="11009" width="9.5" style="172" bestFit="1" customWidth="1"/>
    <col min="11010" max="11010" width="46.1640625" style="172" bestFit="1" customWidth="1"/>
    <col min="11011" max="11011" width="15.5" style="172" bestFit="1" customWidth="1"/>
    <col min="11012" max="11012" width="20.5" style="172" customWidth="1"/>
    <col min="11013" max="11013" width="21" style="172" bestFit="1" customWidth="1"/>
    <col min="11014" max="11014" width="6.1640625" style="172" bestFit="1" customWidth="1"/>
    <col min="11015" max="11015" width="22.83203125" style="172" customWidth="1"/>
    <col min="11016" max="11016" width="23.5" style="172" customWidth="1"/>
    <col min="11017" max="11017" width="26.83203125" style="172" customWidth="1"/>
    <col min="11018" max="11018" width="19" style="172" customWidth="1"/>
    <col min="11019" max="11019" width="19.83203125" style="172" bestFit="1" customWidth="1"/>
    <col min="11020" max="11020" width="14.5" style="172" customWidth="1"/>
    <col min="11021" max="11022" width="24.83203125" style="172" bestFit="1" customWidth="1"/>
    <col min="11023" max="11023" width="24.5" style="172" bestFit="1" customWidth="1"/>
    <col min="11024" max="11024" width="24.83203125" style="172" bestFit="1" customWidth="1"/>
    <col min="11025" max="11264" width="9.1640625" style="172"/>
    <col min="11265" max="11265" width="9.5" style="172" bestFit="1" customWidth="1"/>
    <col min="11266" max="11266" width="46.1640625" style="172" bestFit="1" customWidth="1"/>
    <col min="11267" max="11267" width="15.5" style="172" bestFit="1" customWidth="1"/>
    <col min="11268" max="11268" width="20.5" style="172" customWidth="1"/>
    <col min="11269" max="11269" width="21" style="172" bestFit="1" customWidth="1"/>
    <col min="11270" max="11270" width="6.1640625" style="172" bestFit="1" customWidth="1"/>
    <col min="11271" max="11271" width="22.83203125" style="172" customWidth="1"/>
    <col min="11272" max="11272" width="23.5" style="172" customWidth="1"/>
    <col min="11273" max="11273" width="26.83203125" style="172" customWidth="1"/>
    <col min="11274" max="11274" width="19" style="172" customWidth="1"/>
    <col min="11275" max="11275" width="19.83203125" style="172" bestFit="1" customWidth="1"/>
    <col min="11276" max="11276" width="14.5" style="172" customWidth="1"/>
    <col min="11277" max="11278" width="24.83203125" style="172" bestFit="1" customWidth="1"/>
    <col min="11279" max="11279" width="24.5" style="172" bestFit="1" customWidth="1"/>
    <col min="11280" max="11280" width="24.83203125" style="172" bestFit="1" customWidth="1"/>
    <col min="11281" max="11520" width="9.1640625" style="172"/>
    <col min="11521" max="11521" width="9.5" style="172" bestFit="1" customWidth="1"/>
    <col min="11522" max="11522" width="46.1640625" style="172" bestFit="1" customWidth="1"/>
    <col min="11523" max="11523" width="15.5" style="172" bestFit="1" customWidth="1"/>
    <col min="11524" max="11524" width="20.5" style="172" customWidth="1"/>
    <col min="11525" max="11525" width="21" style="172" bestFit="1" customWidth="1"/>
    <col min="11526" max="11526" width="6.1640625" style="172" bestFit="1" customWidth="1"/>
    <col min="11527" max="11527" width="22.83203125" style="172" customWidth="1"/>
    <col min="11528" max="11528" width="23.5" style="172" customWidth="1"/>
    <col min="11529" max="11529" width="26.83203125" style="172" customWidth="1"/>
    <col min="11530" max="11530" width="19" style="172" customWidth="1"/>
    <col min="11531" max="11531" width="19.83203125" style="172" bestFit="1" customWidth="1"/>
    <col min="11532" max="11532" width="14.5" style="172" customWidth="1"/>
    <col min="11533" max="11534" width="24.83203125" style="172" bestFit="1" customWidth="1"/>
    <col min="11535" max="11535" width="24.5" style="172" bestFit="1" customWidth="1"/>
    <col min="11536" max="11536" width="24.83203125" style="172" bestFit="1" customWidth="1"/>
    <col min="11537" max="11776" width="9.1640625" style="172"/>
    <col min="11777" max="11777" width="9.5" style="172" bestFit="1" customWidth="1"/>
    <col min="11778" max="11778" width="46.1640625" style="172" bestFit="1" customWidth="1"/>
    <col min="11779" max="11779" width="15.5" style="172" bestFit="1" customWidth="1"/>
    <col min="11780" max="11780" width="20.5" style="172" customWidth="1"/>
    <col min="11781" max="11781" width="21" style="172" bestFit="1" customWidth="1"/>
    <col min="11782" max="11782" width="6.1640625" style="172" bestFit="1" customWidth="1"/>
    <col min="11783" max="11783" width="22.83203125" style="172" customWidth="1"/>
    <col min="11784" max="11784" width="23.5" style="172" customWidth="1"/>
    <col min="11785" max="11785" width="26.83203125" style="172" customWidth="1"/>
    <col min="11786" max="11786" width="19" style="172" customWidth="1"/>
    <col min="11787" max="11787" width="19.83203125" style="172" bestFit="1" customWidth="1"/>
    <col min="11788" max="11788" width="14.5" style="172" customWidth="1"/>
    <col min="11789" max="11790" width="24.83203125" style="172" bestFit="1" customWidth="1"/>
    <col min="11791" max="11791" width="24.5" style="172" bestFit="1" customWidth="1"/>
    <col min="11792" max="11792" width="24.83203125" style="172" bestFit="1" customWidth="1"/>
    <col min="11793" max="12032" width="9.1640625" style="172"/>
    <col min="12033" max="12033" width="9.5" style="172" bestFit="1" customWidth="1"/>
    <col min="12034" max="12034" width="46.1640625" style="172" bestFit="1" customWidth="1"/>
    <col min="12035" max="12035" width="15.5" style="172" bestFit="1" customWidth="1"/>
    <col min="12036" max="12036" width="20.5" style="172" customWidth="1"/>
    <col min="12037" max="12037" width="21" style="172" bestFit="1" customWidth="1"/>
    <col min="12038" max="12038" width="6.1640625" style="172" bestFit="1" customWidth="1"/>
    <col min="12039" max="12039" width="22.83203125" style="172" customWidth="1"/>
    <col min="12040" max="12040" width="23.5" style="172" customWidth="1"/>
    <col min="12041" max="12041" width="26.83203125" style="172" customWidth="1"/>
    <col min="12042" max="12042" width="19" style="172" customWidth="1"/>
    <col min="12043" max="12043" width="19.83203125" style="172" bestFit="1" customWidth="1"/>
    <col min="12044" max="12044" width="14.5" style="172" customWidth="1"/>
    <col min="12045" max="12046" width="24.83203125" style="172" bestFit="1" customWidth="1"/>
    <col min="12047" max="12047" width="24.5" style="172" bestFit="1" customWidth="1"/>
    <col min="12048" max="12048" width="24.83203125" style="172" bestFit="1" customWidth="1"/>
    <col min="12049" max="12288" width="9.1640625" style="172"/>
    <col min="12289" max="12289" width="9.5" style="172" bestFit="1" customWidth="1"/>
    <col min="12290" max="12290" width="46.1640625" style="172" bestFit="1" customWidth="1"/>
    <col min="12291" max="12291" width="15.5" style="172" bestFit="1" customWidth="1"/>
    <col min="12292" max="12292" width="20.5" style="172" customWidth="1"/>
    <col min="12293" max="12293" width="21" style="172" bestFit="1" customWidth="1"/>
    <col min="12294" max="12294" width="6.1640625" style="172" bestFit="1" customWidth="1"/>
    <col min="12295" max="12295" width="22.83203125" style="172" customWidth="1"/>
    <col min="12296" max="12296" width="23.5" style="172" customWidth="1"/>
    <col min="12297" max="12297" width="26.83203125" style="172" customWidth="1"/>
    <col min="12298" max="12298" width="19" style="172" customWidth="1"/>
    <col min="12299" max="12299" width="19.83203125" style="172" bestFit="1" customWidth="1"/>
    <col min="12300" max="12300" width="14.5" style="172" customWidth="1"/>
    <col min="12301" max="12302" width="24.83203125" style="172" bestFit="1" customWidth="1"/>
    <col min="12303" max="12303" width="24.5" style="172" bestFit="1" customWidth="1"/>
    <col min="12304" max="12304" width="24.83203125" style="172" bestFit="1" customWidth="1"/>
    <col min="12305" max="12544" width="9.1640625" style="172"/>
    <col min="12545" max="12545" width="9.5" style="172" bestFit="1" customWidth="1"/>
    <col min="12546" max="12546" width="46.1640625" style="172" bestFit="1" customWidth="1"/>
    <col min="12547" max="12547" width="15.5" style="172" bestFit="1" customWidth="1"/>
    <col min="12548" max="12548" width="20.5" style="172" customWidth="1"/>
    <col min="12549" max="12549" width="21" style="172" bestFit="1" customWidth="1"/>
    <col min="12550" max="12550" width="6.1640625" style="172" bestFit="1" customWidth="1"/>
    <col min="12551" max="12551" width="22.83203125" style="172" customWidth="1"/>
    <col min="12552" max="12552" width="23.5" style="172" customWidth="1"/>
    <col min="12553" max="12553" width="26.83203125" style="172" customWidth="1"/>
    <col min="12554" max="12554" width="19" style="172" customWidth="1"/>
    <col min="12555" max="12555" width="19.83203125" style="172" bestFit="1" customWidth="1"/>
    <col min="12556" max="12556" width="14.5" style="172" customWidth="1"/>
    <col min="12557" max="12558" width="24.83203125" style="172" bestFit="1" customWidth="1"/>
    <col min="12559" max="12559" width="24.5" style="172" bestFit="1" customWidth="1"/>
    <col min="12560" max="12560" width="24.83203125" style="172" bestFit="1" customWidth="1"/>
    <col min="12561" max="12800" width="9.1640625" style="172"/>
    <col min="12801" max="12801" width="9.5" style="172" bestFit="1" customWidth="1"/>
    <col min="12802" max="12802" width="46.1640625" style="172" bestFit="1" customWidth="1"/>
    <col min="12803" max="12803" width="15.5" style="172" bestFit="1" customWidth="1"/>
    <col min="12804" max="12804" width="20.5" style="172" customWidth="1"/>
    <col min="12805" max="12805" width="21" style="172" bestFit="1" customWidth="1"/>
    <col min="12806" max="12806" width="6.1640625" style="172" bestFit="1" customWidth="1"/>
    <col min="12807" max="12807" width="22.83203125" style="172" customWidth="1"/>
    <col min="12808" max="12808" width="23.5" style="172" customWidth="1"/>
    <col min="12809" max="12809" width="26.83203125" style="172" customWidth="1"/>
    <col min="12810" max="12810" width="19" style="172" customWidth="1"/>
    <col min="12811" max="12811" width="19.83203125" style="172" bestFit="1" customWidth="1"/>
    <col min="12812" max="12812" width="14.5" style="172" customWidth="1"/>
    <col min="12813" max="12814" width="24.83203125" style="172" bestFit="1" customWidth="1"/>
    <col min="12815" max="12815" width="24.5" style="172" bestFit="1" customWidth="1"/>
    <col min="12816" max="12816" width="24.83203125" style="172" bestFit="1" customWidth="1"/>
    <col min="12817" max="13056" width="9.1640625" style="172"/>
    <col min="13057" max="13057" width="9.5" style="172" bestFit="1" customWidth="1"/>
    <col min="13058" max="13058" width="46.1640625" style="172" bestFit="1" customWidth="1"/>
    <col min="13059" max="13059" width="15.5" style="172" bestFit="1" customWidth="1"/>
    <col min="13060" max="13060" width="20.5" style="172" customWidth="1"/>
    <col min="13061" max="13061" width="21" style="172" bestFit="1" customWidth="1"/>
    <col min="13062" max="13062" width="6.1640625" style="172" bestFit="1" customWidth="1"/>
    <col min="13063" max="13063" width="22.83203125" style="172" customWidth="1"/>
    <col min="13064" max="13064" width="23.5" style="172" customWidth="1"/>
    <col min="13065" max="13065" width="26.83203125" style="172" customWidth="1"/>
    <col min="13066" max="13066" width="19" style="172" customWidth="1"/>
    <col min="13067" max="13067" width="19.83203125" style="172" bestFit="1" customWidth="1"/>
    <col min="13068" max="13068" width="14.5" style="172" customWidth="1"/>
    <col min="13069" max="13070" width="24.83203125" style="172" bestFit="1" customWidth="1"/>
    <col min="13071" max="13071" width="24.5" style="172" bestFit="1" customWidth="1"/>
    <col min="13072" max="13072" width="24.83203125" style="172" bestFit="1" customWidth="1"/>
    <col min="13073" max="13312" width="9.1640625" style="172"/>
    <col min="13313" max="13313" width="9.5" style="172" bestFit="1" customWidth="1"/>
    <col min="13314" max="13314" width="46.1640625" style="172" bestFit="1" customWidth="1"/>
    <col min="13315" max="13315" width="15.5" style="172" bestFit="1" customWidth="1"/>
    <col min="13316" max="13316" width="20.5" style="172" customWidth="1"/>
    <col min="13317" max="13317" width="21" style="172" bestFit="1" customWidth="1"/>
    <col min="13318" max="13318" width="6.1640625" style="172" bestFit="1" customWidth="1"/>
    <col min="13319" max="13319" width="22.83203125" style="172" customWidth="1"/>
    <col min="13320" max="13320" width="23.5" style="172" customWidth="1"/>
    <col min="13321" max="13321" width="26.83203125" style="172" customWidth="1"/>
    <col min="13322" max="13322" width="19" style="172" customWidth="1"/>
    <col min="13323" max="13323" width="19.83203125" style="172" bestFit="1" customWidth="1"/>
    <col min="13324" max="13324" width="14.5" style="172" customWidth="1"/>
    <col min="13325" max="13326" width="24.83203125" style="172" bestFit="1" customWidth="1"/>
    <col min="13327" max="13327" width="24.5" style="172" bestFit="1" customWidth="1"/>
    <col min="13328" max="13328" width="24.83203125" style="172" bestFit="1" customWidth="1"/>
    <col min="13329" max="13568" width="9.1640625" style="172"/>
    <col min="13569" max="13569" width="9.5" style="172" bestFit="1" customWidth="1"/>
    <col min="13570" max="13570" width="46.1640625" style="172" bestFit="1" customWidth="1"/>
    <col min="13571" max="13571" width="15.5" style="172" bestFit="1" customWidth="1"/>
    <col min="13572" max="13572" width="20.5" style="172" customWidth="1"/>
    <col min="13573" max="13573" width="21" style="172" bestFit="1" customWidth="1"/>
    <col min="13574" max="13574" width="6.1640625" style="172" bestFit="1" customWidth="1"/>
    <col min="13575" max="13575" width="22.83203125" style="172" customWidth="1"/>
    <col min="13576" max="13576" width="23.5" style="172" customWidth="1"/>
    <col min="13577" max="13577" width="26.83203125" style="172" customWidth="1"/>
    <col min="13578" max="13578" width="19" style="172" customWidth="1"/>
    <col min="13579" max="13579" width="19.83203125" style="172" bestFit="1" customWidth="1"/>
    <col min="13580" max="13580" width="14.5" style="172" customWidth="1"/>
    <col min="13581" max="13582" width="24.83203125" style="172" bestFit="1" customWidth="1"/>
    <col min="13583" max="13583" width="24.5" style="172" bestFit="1" customWidth="1"/>
    <col min="13584" max="13584" width="24.83203125" style="172" bestFit="1" customWidth="1"/>
    <col min="13585" max="13824" width="9.1640625" style="172"/>
    <col min="13825" max="13825" width="9.5" style="172" bestFit="1" customWidth="1"/>
    <col min="13826" max="13826" width="46.1640625" style="172" bestFit="1" customWidth="1"/>
    <col min="13827" max="13827" width="15.5" style="172" bestFit="1" customWidth="1"/>
    <col min="13828" max="13828" width="20.5" style="172" customWidth="1"/>
    <col min="13829" max="13829" width="21" style="172" bestFit="1" customWidth="1"/>
    <col min="13830" max="13830" width="6.1640625" style="172" bestFit="1" customWidth="1"/>
    <col min="13831" max="13831" width="22.83203125" style="172" customWidth="1"/>
    <col min="13832" max="13832" width="23.5" style="172" customWidth="1"/>
    <col min="13833" max="13833" width="26.83203125" style="172" customWidth="1"/>
    <col min="13834" max="13834" width="19" style="172" customWidth="1"/>
    <col min="13835" max="13835" width="19.83203125" style="172" bestFit="1" customWidth="1"/>
    <col min="13836" max="13836" width="14.5" style="172" customWidth="1"/>
    <col min="13837" max="13838" width="24.83203125" style="172" bestFit="1" customWidth="1"/>
    <col min="13839" max="13839" width="24.5" style="172" bestFit="1" customWidth="1"/>
    <col min="13840" max="13840" width="24.83203125" style="172" bestFit="1" customWidth="1"/>
    <col min="13841" max="14080" width="9.1640625" style="172"/>
    <col min="14081" max="14081" width="9.5" style="172" bestFit="1" customWidth="1"/>
    <col min="14082" max="14082" width="46.1640625" style="172" bestFit="1" customWidth="1"/>
    <col min="14083" max="14083" width="15.5" style="172" bestFit="1" customWidth="1"/>
    <col min="14084" max="14084" width="20.5" style="172" customWidth="1"/>
    <col min="14085" max="14085" width="21" style="172" bestFit="1" customWidth="1"/>
    <col min="14086" max="14086" width="6.1640625" style="172" bestFit="1" customWidth="1"/>
    <col min="14087" max="14087" width="22.83203125" style="172" customWidth="1"/>
    <col min="14088" max="14088" width="23.5" style="172" customWidth="1"/>
    <col min="14089" max="14089" width="26.83203125" style="172" customWidth="1"/>
    <col min="14090" max="14090" width="19" style="172" customWidth="1"/>
    <col min="14091" max="14091" width="19.83203125" style="172" bestFit="1" customWidth="1"/>
    <col min="14092" max="14092" width="14.5" style="172" customWidth="1"/>
    <col min="14093" max="14094" width="24.83203125" style="172" bestFit="1" customWidth="1"/>
    <col min="14095" max="14095" width="24.5" style="172" bestFit="1" customWidth="1"/>
    <col min="14096" max="14096" width="24.83203125" style="172" bestFit="1" customWidth="1"/>
    <col min="14097" max="14336" width="9.1640625" style="172"/>
    <col min="14337" max="14337" width="9.5" style="172" bestFit="1" customWidth="1"/>
    <col min="14338" max="14338" width="46.1640625" style="172" bestFit="1" customWidth="1"/>
    <col min="14339" max="14339" width="15.5" style="172" bestFit="1" customWidth="1"/>
    <col min="14340" max="14340" width="20.5" style="172" customWidth="1"/>
    <col min="14341" max="14341" width="21" style="172" bestFit="1" customWidth="1"/>
    <col min="14342" max="14342" width="6.1640625" style="172" bestFit="1" customWidth="1"/>
    <col min="14343" max="14343" width="22.83203125" style="172" customWidth="1"/>
    <col min="14344" max="14344" width="23.5" style="172" customWidth="1"/>
    <col min="14345" max="14345" width="26.83203125" style="172" customWidth="1"/>
    <col min="14346" max="14346" width="19" style="172" customWidth="1"/>
    <col min="14347" max="14347" width="19.83203125" style="172" bestFit="1" customWidth="1"/>
    <col min="14348" max="14348" width="14.5" style="172" customWidth="1"/>
    <col min="14349" max="14350" width="24.83203125" style="172" bestFit="1" customWidth="1"/>
    <col min="14351" max="14351" width="24.5" style="172" bestFit="1" customWidth="1"/>
    <col min="14352" max="14352" width="24.83203125" style="172" bestFit="1" customWidth="1"/>
    <col min="14353" max="14592" width="9.1640625" style="172"/>
    <col min="14593" max="14593" width="9.5" style="172" bestFit="1" customWidth="1"/>
    <col min="14594" max="14594" width="46.1640625" style="172" bestFit="1" customWidth="1"/>
    <col min="14595" max="14595" width="15.5" style="172" bestFit="1" customWidth="1"/>
    <col min="14596" max="14596" width="20.5" style="172" customWidth="1"/>
    <col min="14597" max="14597" width="21" style="172" bestFit="1" customWidth="1"/>
    <col min="14598" max="14598" width="6.1640625" style="172" bestFit="1" customWidth="1"/>
    <col min="14599" max="14599" width="22.83203125" style="172" customWidth="1"/>
    <col min="14600" max="14600" width="23.5" style="172" customWidth="1"/>
    <col min="14601" max="14601" width="26.83203125" style="172" customWidth="1"/>
    <col min="14602" max="14602" width="19" style="172" customWidth="1"/>
    <col min="14603" max="14603" width="19.83203125" style="172" bestFit="1" customWidth="1"/>
    <col min="14604" max="14604" width="14.5" style="172" customWidth="1"/>
    <col min="14605" max="14606" width="24.83203125" style="172" bestFit="1" customWidth="1"/>
    <col min="14607" max="14607" width="24.5" style="172" bestFit="1" customWidth="1"/>
    <col min="14608" max="14608" width="24.83203125" style="172" bestFit="1" customWidth="1"/>
    <col min="14609" max="14848" width="9.1640625" style="172"/>
    <col min="14849" max="14849" width="9.5" style="172" bestFit="1" customWidth="1"/>
    <col min="14850" max="14850" width="46.1640625" style="172" bestFit="1" customWidth="1"/>
    <col min="14851" max="14851" width="15.5" style="172" bestFit="1" customWidth="1"/>
    <col min="14852" max="14852" width="20.5" style="172" customWidth="1"/>
    <col min="14853" max="14853" width="21" style="172" bestFit="1" customWidth="1"/>
    <col min="14854" max="14854" width="6.1640625" style="172" bestFit="1" customWidth="1"/>
    <col min="14855" max="14855" width="22.83203125" style="172" customWidth="1"/>
    <col min="14856" max="14856" width="23.5" style="172" customWidth="1"/>
    <col min="14857" max="14857" width="26.83203125" style="172" customWidth="1"/>
    <col min="14858" max="14858" width="19" style="172" customWidth="1"/>
    <col min="14859" max="14859" width="19.83203125" style="172" bestFit="1" customWidth="1"/>
    <col min="14860" max="14860" width="14.5" style="172" customWidth="1"/>
    <col min="14861" max="14862" width="24.83203125" style="172" bestFit="1" customWidth="1"/>
    <col min="14863" max="14863" width="24.5" style="172" bestFit="1" customWidth="1"/>
    <col min="14864" max="14864" width="24.83203125" style="172" bestFit="1" customWidth="1"/>
    <col min="14865" max="15104" width="9.1640625" style="172"/>
    <col min="15105" max="15105" width="9.5" style="172" bestFit="1" customWidth="1"/>
    <col min="15106" max="15106" width="46.1640625" style="172" bestFit="1" customWidth="1"/>
    <col min="15107" max="15107" width="15.5" style="172" bestFit="1" customWidth="1"/>
    <col min="15108" max="15108" width="20.5" style="172" customWidth="1"/>
    <col min="15109" max="15109" width="21" style="172" bestFit="1" customWidth="1"/>
    <col min="15110" max="15110" width="6.1640625" style="172" bestFit="1" customWidth="1"/>
    <col min="15111" max="15111" width="22.83203125" style="172" customWidth="1"/>
    <col min="15112" max="15112" width="23.5" style="172" customWidth="1"/>
    <col min="15113" max="15113" width="26.83203125" style="172" customWidth="1"/>
    <col min="15114" max="15114" width="19" style="172" customWidth="1"/>
    <col min="15115" max="15115" width="19.83203125" style="172" bestFit="1" customWidth="1"/>
    <col min="15116" max="15116" width="14.5" style="172" customWidth="1"/>
    <col min="15117" max="15118" width="24.83203125" style="172" bestFit="1" customWidth="1"/>
    <col min="15119" max="15119" width="24.5" style="172" bestFit="1" customWidth="1"/>
    <col min="15120" max="15120" width="24.83203125" style="172" bestFit="1" customWidth="1"/>
    <col min="15121" max="15360" width="9.1640625" style="172"/>
    <col min="15361" max="15361" width="9.5" style="172" bestFit="1" customWidth="1"/>
    <col min="15362" max="15362" width="46.1640625" style="172" bestFit="1" customWidth="1"/>
    <col min="15363" max="15363" width="15.5" style="172" bestFit="1" customWidth="1"/>
    <col min="15364" max="15364" width="20.5" style="172" customWidth="1"/>
    <col min="15365" max="15365" width="21" style="172" bestFit="1" customWidth="1"/>
    <col min="15366" max="15366" width="6.1640625" style="172" bestFit="1" customWidth="1"/>
    <col min="15367" max="15367" width="22.83203125" style="172" customWidth="1"/>
    <col min="15368" max="15368" width="23.5" style="172" customWidth="1"/>
    <col min="15369" max="15369" width="26.83203125" style="172" customWidth="1"/>
    <col min="15370" max="15370" width="19" style="172" customWidth="1"/>
    <col min="15371" max="15371" width="19.83203125" style="172" bestFit="1" customWidth="1"/>
    <col min="15372" max="15372" width="14.5" style="172" customWidth="1"/>
    <col min="15373" max="15374" width="24.83203125" style="172" bestFit="1" customWidth="1"/>
    <col min="15375" max="15375" width="24.5" style="172" bestFit="1" customWidth="1"/>
    <col min="15376" max="15376" width="24.83203125" style="172" bestFit="1" customWidth="1"/>
    <col min="15377" max="15616" width="9.1640625" style="172"/>
    <col min="15617" max="15617" width="9.5" style="172" bestFit="1" customWidth="1"/>
    <col min="15618" max="15618" width="46.1640625" style="172" bestFit="1" customWidth="1"/>
    <col min="15619" max="15619" width="15.5" style="172" bestFit="1" customWidth="1"/>
    <col min="15620" max="15620" width="20.5" style="172" customWidth="1"/>
    <col min="15621" max="15621" width="21" style="172" bestFit="1" customWidth="1"/>
    <col min="15622" max="15622" width="6.1640625" style="172" bestFit="1" customWidth="1"/>
    <col min="15623" max="15623" width="22.83203125" style="172" customWidth="1"/>
    <col min="15624" max="15624" width="23.5" style="172" customWidth="1"/>
    <col min="15625" max="15625" width="26.83203125" style="172" customWidth="1"/>
    <col min="15626" max="15626" width="19" style="172" customWidth="1"/>
    <col min="15627" max="15627" width="19.83203125" style="172" bestFit="1" customWidth="1"/>
    <col min="15628" max="15628" width="14.5" style="172" customWidth="1"/>
    <col min="15629" max="15630" width="24.83203125" style="172" bestFit="1" customWidth="1"/>
    <col min="15631" max="15631" width="24.5" style="172" bestFit="1" customWidth="1"/>
    <col min="15632" max="15632" width="24.83203125" style="172" bestFit="1" customWidth="1"/>
    <col min="15633" max="15872" width="9.1640625" style="172"/>
    <col min="15873" max="15873" width="9.5" style="172" bestFit="1" customWidth="1"/>
    <col min="15874" max="15874" width="46.1640625" style="172" bestFit="1" customWidth="1"/>
    <col min="15875" max="15875" width="15.5" style="172" bestFit="1" customWidth="1"/>
    <col min="15876" max="15876" width="20.5" style="172" customWidth="1"/>
    <col min="15877" max="15877" width="21" style="172" bestFit="1" customWidth="1"/>
    <col min="15878" max="15878" width="6.1640625" style="172" bestFit="1" customWidth="1"/>
    <col min="15879" max="15879" width="22.83203125" style="172" customWidth="1"/>
    <col min="15880" max="15880" width="23.5" style="172" customWidth="1"/>
    <col min="15881" max="15881" width="26.83203125" style="172" customWidth="1"/>
    <col min="15882" max="15882" width="19" style="172" customWidth="1"/>
    <col min="15883" max="15883" width="19.83203125" style="172" bestFit="1" customWidth="1"/>
    <col min="15884" max="15884" width="14.5" style="172" customWidth="1"/>
    <col min="15885" max="15886" width="24.83203125" style="172" bestFit="1" customWidth="1"/>
    <col min="15887" max="15887" width="24.5" style="172" bestFit="1" customWidth="1"/>
    <col min="15888" max="15888" width="24.83203125" style="172" bestFit="1" customWidth="1"/>
    <col min="15889" max="16128" width="9.1640625" style="172"/>
    <col min="16129" max="16129" width="9.5" style="172" bestFit="1" customWidth="1"/>
    <col min="16130" max="16130" width="46.1640625" style="172" bestFit="1" customWidth="1"/>
    <col min="16131" max="16131" width="15.5" style="172" bestFit="1" customWidth="1"/>
    <col min="16132" max="16132" width="20.5" style="172" customWidth="1"/>
    <col min="16133" max="16133" width="21" style="172" bestFit="1" customWidth="1"/>
    <col min="16134" max="16134" width="6.1640625" style="172" bestFit="1" customWidth="1"/>
    <col min="16135" max="16135" width="22.83203125" style="172" customWidth="1"/>
    <col min="16136" max="16136" width="23.5" style="172" customWidth="1"/>
    <col min="16137" max="16137" width="26.83203125" style="172" customWidth="1"/>
    <col min="16138" max="16138" width="19" style="172" customWidth="1"/>
    <col min="16139" max="16139" width="19.83203125" style="172" bestFit="1" customWidth="1"/>
    <col min="16140" max="16140" width="14.5" style="172" customWidth="1"/>
    <col min="16141" max="16142" width="24.83203125" style="172" bestFit="1" customWidth="1"/>
    <col min="16143" max="16143" width="24.5" style="172" bestFit="1" customWidth="1"/>
    <col min="16144" max="16144" width="24.83203125" style="172" bestFit="1" customWidth="1"/>
    <col min="16145" max="16384" width="9.1640625" style="172"/>
  </cols>
  <sheetData>
    <row r="1" spans="1:18" s="204" customFormat="1" ht="19.5" customHeight="1" x14ac:dyDescent="0.15">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15">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15">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ht="12" x14ac:dyDescent="0.15">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4" x14ac:dyDescent="0.15">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ht="12" x14ac:dyDescent="0.15">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15">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15">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15">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5" customHeight="1" x14ac:dyDescent="0.15">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15">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15">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15">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ht="12" x14ac:dyDescent="0.15">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15">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ht="12" x14ac:dyDescent="0.15">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15">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15">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15">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ht="12" x14ac:dyDescent="0.15">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15">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15">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15">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15">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15">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ht="12" x14ac:dyDescent="0.15">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ht="12" x14ac:dyDescent="0.15">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15">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15">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ht="12" x14ac:dyDescent="0.15">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15">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15">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15">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15">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15">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15">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15">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15">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ht="12" x14ac:dyDescent="0.15">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15">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15">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15">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3" x14ac:dyDescent="0.15">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ht="12" x14ac:dyDescent="0.15">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ht="12" x14ac:dyDescent="0.15">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3" x14ac:dyDescent="0.15">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15">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15">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15">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15">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3" x14ac:dyDescent="0.15">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15">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15">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15">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ht="12" x14ac:dyDescent="0.15">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15">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15">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15">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15">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15">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15">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15">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15">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3" x14ac:dyDescent="0.15">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3" x14ac:dyDescent="0.15">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15">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15">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15">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15">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15">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15">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15">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15">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15">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15">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15">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15">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15">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15">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15">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15">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15">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15">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15">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15">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3" x14ac:dyDescent="0.15">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15">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15">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15">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15">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3" x14ac:dyDescent="0.15">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15">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15">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15">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15">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15">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15">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15">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3" x14ac:dyDescent="0.15">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3" x14ac:dyDescent="0.15">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15">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3" x14ac:dyDescent="0.15">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15">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15">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15">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15">
      <c r="A106" s="190"/>
      <c r="B106" s="191"/>
      <c r="C106" s="192"/>
      <c r="D106" s="191"/>
      <c r="E106" s="191"/>
      <c r="F106" s="191"/>
      <c r="G106" s="191"/>
      <c r="H106" s="267"/>
      <c r="I106" s="267"/>
      <c r="J106" s="267"/>
      <c r="K106" s="191"/>
      <c r="L106" s="193"/>
      <c r="M106" s="191"/>
      <c r="N106" s="191"/>
      <c r="O106" s="191"/>
      <c r="P106" s="191"/>
    </row>
    <row r="107" spans="1:16" x14ac:dyDescent="0.15">
      <c r="A107" s="190"/>
      <c r="B107" s="191"/>
      <c r="C107" s="192"/>
      <c r="D107" s="191"/>
      <c r="E107" s="191"/>
      <c r="F107" s="191"/>
      <c r="G107" s="191"/>
      <c r="H107" s="191"/>
      <c r="I107" s="191"/>
      <c r="J107" s="191"/>
      <c r="K107" s="191"/>
      <c r="L107" s="193"/>
      <c r="M107" s="191"/>
      <c r="N107" s="191"/>
      <c r="O107" s="191"/>
      <c r="P107" s="191"/>
    </row>
    <row r="108" spans="1:16" x14ac:dyDescent="0.15">
      <c r="A108" s="190"/>
      <c r="B108" s="191"/>
      <c r="C108" s="192"/>
      <c r="D108" s="191"/>
      <c r="E108" s="191"/>
      <c r="F108" s="191"/>
      <c r="G108" s="191"/>
      <c r="H108" s="191"/>
      <c r="I108" s="191"/>
      <c r="J108" s="191"/>
      <c r="K108" s="191"/>
      <c r="L108" s="193"/>
      <c r="M108" s="191"/>
      <c r="N108" s="191"/>
      <c r="O108" s="191"/>
      <c r="P108" s="191"/>
    </row>
    <row r="109" spans="1:16" x14ac:dyDescent="0.15">
      <c r="A109" s="190"/>
      <c r="B109" s="191"/>
      <c r="C109" s="192"/>
      <c r="D109" s="192"/>
      <c r="E109" s="192"/>
      <c r="F109" s="192"/>
      <c r="G109" s="191"/>
      <c r="H109" s="257"/>
      <c r="I109" s="192"/>
      <c r="J109" s="192"/>
      <c r="K109" s="192"/>
      <c r="L109" s="193"/>
      <c r="M109" s="192"/>
      <c r="N109" s="191"/>
      <c r="O109" s="192"/>
      <c r="P109" s="192"/>
    </row>
    <row r="110" spans="1:16" x14ac:dyDescent="0.15">
      <c r="A110" s="190"/>
      <c r="B110" s="191"/>
      <c r="C110" s="192"/>
      <c r="D110" s="192"/>
      <c r="E110" s="191"/>
      <c r="F110" s="192"/>
      <c r="G110" s="191"/>
      <c r="H110" s="191"/>
      <c r="I110" s="191"/>
      <c r="J110" s="191"/>
      <c r="K110" s="191"/>
      <c r="L110" s="193"/>
      <c r="M110" s="191"/>
      <c r="N110" s="191"/>
      <c r="O110" s="191"/>
      <c r="P110" s="191"/>
    </row>
    <row r="111" spans="1:16" x14ac:dyDescent="0.15">
      <c r="A111" s="190"/>
      <c r="B111" s="191"/>
      <c r="C111" s="192"/>
      <c r="D111" s="191"/>
      <c r="E111" s="191"/>
      <c r="F111" s="191"/>
      <c r="G111" s="191"/>
      <c r="H111" s="191"/>
      <c r="I111" s="191"/>
      <c r="J111" s="191"/>
      <c r="K111" s="191"/>
      <c r="L111" s="307"/>
      <c r="M111" s="310"/>
      <c r="N111" s="191"/>
      <c r="O111" s="191"/>
      <c r="P111" s="310"/>
    </row>
    <row r="112" spans="1:16" x14ac:dyDescent="0.15">
      <c r="A112" s="190"/>
      <c r="B112" s="191"/>
      <c r="C112" s="192"/>
      <c r="D112" s="192"/>
      <c r="E112" s="192"/>
      <c r="F112" s="191"/>
      <c r="G112" s="191"/>
      <c r="H112" s="191"/>
      <c r="I112" s="192"/>
      <c r="J112" s="192"/>
      <c r="K112" s="306"/>
      <c r="L112" s="307"/>
      <c r="M112" s="192"/>
      <c r="N112" s="191"/>
      <c r="O112" s="192"/>
      <c r="P112" s="191"/>
    </row>
    <row r="113" spans="1:16" ht="13" x14ac:dyDescent="0.15">
      <c r="A113" s="190"/>
      <c r="B113" s="191"/>
      <c r="C113" s="192"/>
      <c r="D113" s="192"/>
      <c r="E113" s="191"/>
      <c r="F113" s="191"/>
      <c r="G113" s="191"/>
      <c r="H113" s="303"/>
      <c r="I113" s="191"/>
      <c r="J113" s="191"/>
      <c r="K113" s="267"/>
      <c r="L113" s="307"/>
      <c r="M113" s="191"/>
      <c r="N113" s="301"/>
      <c r="O113" s="191"/>
      <c r="P113" s="192"/>
    </row>
    <row r="114" spans="1:16" x14ac:dyDescent="0.15">
      <c r="A114" s="190"/>
      <c r="B114" s="191"/>
      <c r="C114" s="192"/>
      <c r="D114" s="192"/>
      <c r="E114" s="192"/>
      <c r="F114" s="192"/>
      <c r="G114" s="191"/>
      <c r="H114" s="191"/>
      <c r="I114" s="192"/>
      <c r="J114" s="192"/>
      <c r="K114" s="192"/>
      <c r="L114" s="193"/>
      <c r="M114" s="192"/>
      <c r="N114" s="192"/>
      <c r="O114" s="192"/>
      <c r="P114" s="192"/>
    </row>
    <row r="115" spans="1:16" x14ac:dyDescent="0.15">
      <c r="A115" s="190"/>
      <c r="B115" s="191"/>
      <c r="C115" s="192"/>
      <c r="D115" s="191"/>
      <c r="E115" s="191"/>
      <c r="F115" s="191"/>
      <c r="G115" s="191"/>
      <c r="H115" s="191"/>
      <c r="I115" s="191"/>
      <c r="J115" s="191"/>
      <c r="K115" s="191"/>
      <c r="L115" s="193"/>
      <c r="M115" s="191"/>
      <c r="N115" s="191"/>
      <c r="O115" s="191"/>
      <c r="P115" s="191"/>
    </row>
    <row r="116" spans="1:16" x14ac:dyDescent="0.15">
      <c r="A116" s="190"/>
      <c r="B116" s="191"/>
      <c r="C116" s="192"/>
      <c r="D116" s="192"/>
      <c r="E116" s="192"/>
      <c r="F116" s="192"/>
      <c r="G116" s="191"/>
      <c r="H116" s="191"/>
      <c r="I116" s="192"/>
      <c r="J116" s="192"/>
      <c r="K116" s="192"/>
      <c r="L116" s="193"/>
      <c r="M116" s="192"/>
      <c r="N116" s="191"/>
      <c r="O116" s="192"/>
      <c r="P116" s="191"/>
    </row>
    <row r="117" spans="1:16" x14ac:dyDescent="0.15">
      <c r="A117" s="190"/>
      <c r="B117" s="191"/>
      <c r="C117" s="192"/>
      <c r="D117" s="191"/>
      <c r="E117" s="192"/>
      <c r="F117" s="191"/>
      <c r="G117" s="191"/>
      <c r="H117" s="191"/>
      <c r="I117" s="191"/>
      <c r="J117" s="191"/>
      <c r="K117" s="191"/>
      <c r="L117" s="193"/>
      <c r="M117" s="191"/>
      <c r="N117" s="191"/>
      <c r="O117" s="191"/>
      <c r="P117" s="191"/>
    </row>
    <row r="118" spans="1:16" x14ac:dyDescent="0.15">
      <c r="A118" s="190"/>
      <c r="B118" s="191"/>
      <c r="C118" s="192"/>
      <c r="D118" s="192"/>
      <c r="E118" s="191"/>
      <c r="F118" s="192"/>
      <c r="G118" s="191"/>
      <c r="H118" s="191"/>
      <c r="I118" s="191"/>
      <c r="J118" s="191"/>
      <c r="K118" s="191"/>
      <c r="L118" s="193"/>
      <c r="M118" s="191"/>
      <c r="N118" s="191"/>
      <c r="O118" s="191"/>
      <c r="P118" s="191"/>
    </row>
    <row r="119" spans="1:16" x14ac:dyDescent="0.15">
      <c r="A119" s="190"/>
      <c r="B119" s="191"/>
      <c r="C119" s="192"/>
      <c r="D119" s="192"/>
      <c r="E119" s="191"/>
      <c r="F119" s="192"/>
      <c r="G119" s="191"/>
      <c r="H119" s="191"/>
      <c r="I119" s="191"/>
      <c r="J119" s="191"/>
      <c r="K119" s="191"/>
      <c r="L119" s="193"/>
      <c r="M119" s="191"/>
      <c r="N119" s="191"/>
      <c r="O119" s="191"/>
      <c r="P119" s="191"/>
    </row>
    <row r="120" spans="1:16" x14ac:dyDescent="0.15">
      <c r="A120" s="190"/>
      <c r="B120" s="191"/>
      <c r="C120" s="192"/>
      <c r="D120" s="191"/>
      <c r="E120" s="191"/>
      <c r="F120" s="191"/>
      <c r="G120" s="191"/>
      <c r="H120" s="191"/>
      <c r="I120" s="191"/>
      <c r="J120" s="191"/>
      <c r="K120" s="191"/>
      <c r="L120" s="193"/>
      <c r="M120" s="191"/>
      <c r="N120" s="191"/>
      <c r="O120" s="191"/>
      <c r="P120" s="191"/>
    </row>
    <row r="121" spans="1:16" x14ac:dyDescent="0.15">
      <c r="A121" s="190"/>
      <c r="B121" s="191"/>
      <c r="C121" s="192"/>
      <c r="D121" s="192"/>
      <c r="E121" s="192"/>
      <c r="F121" s="192"/>
      <c r="G121" s="311"/>
      <c r="H121" s="257"/>
      <c r="I121" s="192"/>
      <c r="J121" s="192"/>
      <c r="K121" s="192"/>
      <c r="L121" s="193"/>
      <c r="M121" s="192"/>
      <c r="N121" s="191"/>
      <c r="O121" s="192"/>
      <c r="P121" s="191"/>
    </row>
    <row r="122" spans="1:16" x14ac:dyDescent="0.15">
      <c r="A122" s="190"/>
      <c r="B122" s="191"/>
      <c r="C122" s="192"/>
      <c r="D122" s="191"/>
      <c r="E122" s="191"/>
      <c r="F122" s="191"/>
      <c r="G122" s="191"/>
      <c r="H122" s="191"/>
      <c r="I122" s="191"/>
      <c r="J122" s="191"/>
      <c r="K122" s="191"/>
      <c r="L122" s="193"/>
      <c r="M122" s="191"/>
      <c r="N122" s="191"/>
      <c r="O122" s="191"/>
      <c r="P122" s="191"/>
    </row>
    <row r="123" spans="1:16" x14ac:dyDescent="0.15">
      <c r="A123" s="190"/>
      <c r="B123" s="191"/>
      <c r="C123" s="192"/>
      <c r="D123" s="192"/>
      <c r="E123" s="191"/>
      <c r="F123" s="191"/>
      <c r="G123" s="191"/>
      <c r="H123" s="191"/>
      <c r="I123" s="191"/>
      <c r="J123" s="191"/>
      <c r="K123" s="191"/>
      <c r="L123" s="193"/>
      <c r="M123" s="191"/>
      <c r="N123" s="191"/>
      <c r="O123" s="191"/>
      <c r="P123" s="191"/>
    </row>
    <row r="124" spans="1:16" x14ac:dyDescent="0.15">
      <c r="A124" s="190"/>
      <c r="B124" s="191"/>
      <c r="C124" s="192"/>
      <c r="D124" s="192"/>
      <c r="E124" s="192"/>
      <c r="F124" s="192"/>
      <c r="G124" s="191"/>
      <c r="H124" s="191"/>
      <c r="I124" s="192"/>
      <c r="J124" s="191"/>
      <c r="K124" s="192"/>
      <c r="L124" s="193"/>
      <c r="M124" s="192"/>
      <c r="N124" s="192"/>
      <c r="O124" s="192"/>
      <c r="P124" s="192"/>
    </row>
    <row r="125" spans="1:16" x14ac:dyDescent="0.15">
      <c r="A125" s="190"/>
      <c r="B125" s="191"/>
      <c r="C125" s="192"/>
      <c r="D125" s="192"/>
      <c r="E125" s="191"/>
      <c r="F125" s="192"/>
      <c r="G125" s="191"/>
      <c r="H125" s="191"/>
      <c r="I125" s="191"/>
      <c r="J125" s="191"/>
      <c r="K125" s="191"/>
      <c r="L125" s="193"/>
      <c r="M125" s="191"/>
      <c r="N125" s="191"/>
      <c r="O125" s="191"/>
      <c r="P125" s="191"/>
    </row>
    <row r="126" spans="1:16" x14ac:dyDescent="0.15">
      <c r="A126" s="190"/>
      <c r="B126" s="191"/>
      <c r="C126" s="192"/>
      <c r="D126" s="191"/>
      <c r="E126" s="191"/>
      <c r="F126" s="191"/>
      <c r="G126" s="191"/>
      <c r="H126" s="191"/>
      <c r="I126" s="191"/>
      <c r="J126" s="191"/>
      <c r="K126" s="191"/>
      <c r="L126" s="193"/>
      <c r="M126" s="191"/>
      <c r="N126" s="191"/>
      <c r="O126" s="191"/>
      <c r="P126" s="191"/>
    </row>
    <row r="127" spans="1:16" x14ac:dyDescent="0.15">
      <c r="A127" s="190"/>
      <c r="B127" s="191"/>
      <c r="C127" s="192"/>
      <c r="D127" s="192"/>
      <c r="E127" s="191"/>
      <c r="F127" s="191"/>
      <c r="G127" s="191"/>
      <c r="H127" s="191"/>
      <c r="I127" s="191"/>
      <c r="J127" s="191"/>
      <c r="K127" s="191"/>
      <c r="L127" s="193"/>
      <c r="M127" s="191"/>
      <c r="N127" s="191"/>
      <c r="O127" s="191"/>
      <c r="P127" s="191"/>
    </row>
    <row r="128" spans="1:16" ht="13" x14ac:dyDescent="0.15">
      <c r="A128" s="190"/>
      <c r="B128" s="191"/>
      <c r="C128" s="192"/>
      <c r="D128" s="192"/>
      <c r="E128" s="191"/>
      <c r="F128" s="191"/>
      <c r="G128" s="312"/>
      <c r="H128" s="312"/>
      <c r="I128" s="191"/>
      <c r="J128" s="191"/>
      <c r="K128" s="191"/>
      <c r="L128" s="193"/>
      <c r="M128" s="191"/>
      <c r="N128" s="191"/>
      <c r="O128" s="191"/>
      <c r="P128" s="191"/>
    </row>
    <row r="129" spans="1:16" ht="13" x14ac:dyDescent="0.15">
      <c r="A129" s="190"/>
      <c r="B129" s="191"/>
      <c r="C129" s="192"/>
      <c r="D129" s="192"/>
      <c r="E129" s="191"/>
      <c r="F129" s="192"/>
      <c r="G129" s="303"/>
      <c r="H129" s="191"/>
      <c r="I129" s="191"/>
      <c r="J129" s="191"/>
      <c r="K129" s="191"/>
      <c r="L129" s="193"/>
      <c r="M129" s="191"/>
      <c r="N129" s="192"/>
      <c r="O129" s="192"/>
      <c r="P129" s="192"/>
    </row>
    <row r="130" spans="1:16" x14ac:dyDescent="0.15">
      <c r="A130" s="190"/>
      <c r="B130" s="191"/>
      <c r="C130" s="192"/>
      <c r="D130" s="192"/>
      <c r="E130" s="192"/>
      <c r="F130" s="192"/>
      <c r="G130" s="191"/>
      <c r="H130" s="191"/>
      <c r="I130" s="192"/>
      <c r="J130" s="192"/>
      <c r="K130" s="192"/>
      <c r="L130" s="193"/>
      <c r="M130" s="192"/>
      <c r="N130" s="191"/>
      <c r="O130" s="192"/>
      <c r="P130" s="191"/>
    </row>
    <row r="131" spans="1:16" x14ac:dyDescent="0.15">
      <c r="A131" s="190"/>
      <c r="B131" s="191"/>
      <c r="C131" s="192"/>
      <c r="D131" s="191"/>
      <c r="E131" s="191"/>
      <c r="F131" s="191"/>
      <c r="G131" s="191"/>
      <c r="H131" s="191"/>
      <c r="I131" s="191"/>
      <c r="J131" s="191"/>
      <c r="K131" s="191"/>
      <c r="L131" s="193"/>
      <c r="M131" s="191"/>
      <c r="N131" s="191"/>
      <c r="O131" s="192"/>
      <c r="P131" s="191"/>
    </row>
    <row r="132" spans="1:16" x14ac:dyDescent="0.15">
      <c r="A132" s="190"/>
      <c r="B132" s="191"/>
      <c r="C132" s="192"/>
      <c r="D132" s="191"/>
      <c r="E132" s="191"/>
      <c r="F132" s="191"/>
      <c r="G132" s="257"/>
      <c r="H132" s="257"/>
      <c r="I132" s="191"/>
      <c r="J132" s="191"/>
      <c r="K132" s="191"/>
      <c r="L132" s="193"/>
      <c r="M132" s="191"/>
      <c r="N132" s="191"/>
      <c r="O132" s="192"/>
      <c r="P132" s="191"/>
    </row>
    <row r="133" spans="1:16" x14ac:dyDescent="0.15">
      <c r="A133" s="190"/>
      <c r="B133" s="191"/>
      <c r="C133" s="192"/>
      <c r="D133" s="192"/>
      <c r="E133" s="192"/>
      <c r="F133" s="192"/>
      <c r="G133" s="257"/>
      <c r="H133" s="191"/>
      <c r="I133" s="192"/>
      <c r="J133" s="192"/>
      <c r="K133" s="192"/>
      <c r="L133" s="193"/>
      <c r="M133" s="192"/>
      <c r="N133" s="192"/>
      <c r="O133" s="192"/>
      <c r="P133" s="191"/>
    </row>
    <row r="134" spans="1:16" x14ac:dyDescent="0.15">
      <c r="A134" s="190"/>
      <c r="B134" s="191"/>
      <c r="C134" s="192"/>
      <c r="D134" s="191"/>
      <c r="E134" s="191"/>
      <c r="F134" s="191"/>
      <c r="G134" s="257"/>
      <c r="H134" s="257"/>
      <c r="I134" s="191"/>
      <c r="J134" s="191"/>
      <c r="K134" s="191"/>
      <c r="L134" s="193"/>
      <c r="M134" s="191"/>
      <c r="N134" s="191"/>
      <c r="O134" s="191"/>
      <c r="P134" s="191"/>
    </row>
    <row r="135" spans="1:16" x14ac:dyDescent="0.15">
      <c r="A135" s="190"/>
      <c r="B135" s="191"/>
      <c r="C135" s="192"/>
      <c r="D135" s="192"/>
      <c r="E135" s="191"/>
      <c r="F135" s="192"/>
      <c r="G135" s="191"/>
      <c r="H135" s="191"/>
      <c r="I135" s="191"/>
      <c r="J135" s="191"/>
      <c r="K135" s="267"/>
      <c r="L135" s="307"/>
      <c r="M135" s="191"/>
      <c r="N135" s="191"/>
      <c r="O135" s="191"/>
      <c r="P135" s="191"/>
    </row>
    <row r="136" spans="1:16" x14ac:dyDescent="0.15">
      <c r="A136" s="170"/>
      <c r="B136" s="269"/>
      <c r="C136" s="192"/>
      <c r="D136" s="269"/>
      <c r="E136" s="269"/>
      <c r="F136" s="269"/>
      <c r="G136" s="269"/>
      <c r="H136" s="269"/>
      <c r="I136" s="269"/>
      <c r="J136" s="191"/>
      <c r="K136" s="269"/>
      <c r="L136" s="313"/>
      <c r="M136" s="269"/>
      <c r="N136" s="269"/>
      <c r="O136" s="269"/>
      <c r="P136" s="269"/>
    </row>
    <row r="137" spans="1:16" x14ac:dyDescent="0.15">
      <c r="A137" s="195"/>
      <c r="B137" s="277"/>
      <c r="C137" s="277"/>
      <c r="D137" s="277"/>
      <c r="E137" s="277"/>
      <c r="F137" s="277"/>
      <c r="G137" s="277"/>
      <c r="H137" s="277"/>
      <c r="I137" s="277"/>
      <c r="J137" s="277"/>
      <c r="K137" s="277"/>
      <c r="L137" s="278"/>
      <c r="M137" s="277"/>
      <c r="N137" s="277"/>
      <c r="O137" s="277"/>
      <c r="P137" s="277"/>
    </row>
    <row r="138" spans="1:16" x14ac:dyDescent="0.15">
      <c r="A138" s="190"/>
      <c r="B138" s="191"/>
      <c r="C138" s="192"/>
      <c r="D138" s="191"/>
      <c r="E138" s="191"/>
      <c r="F138" s="191"/>
      <c r="G138" s="191"/>
      <c r="H138" s="191"/>
      <c r="I138" s="191"/>
      <c r="J138" s="191"/>
      <c r="K138" s="191"/>
      <c r="L138" s="193"/>
      <c r="M138" s="191"/>
      <c r="N138" s="270"/>
      <c r="O138" s="191"/>
      <c r="P138" s="191"/>
    </row>
    <row r="139" spans="1:16" x14ac:dyDescent="0.15">
      <c r="A139" s="190"/>
      <c r="B139" s="191"/>
      <c r="C139" s="192"/>
      <c r="D139" s="192"/>
      <c r="E139" s="191"/>
      <c r="F139" s="192"/>
      <c r="G139" s="257"/>
      <c r="H139" s="191"/>
      <c r="I139" s="191"/>
      <c r="J139" s="191"/>
      <c r="K139" s="191"/>
      <c r="L139" s="193"/>
      <c r="M139" s="191"/>
      <c r="N139" s="191"/>
      <c r="O139" s="191"/>
      <c r="P139" s="191"/>
    </row>
    <row r="140" spans="1:16" x14ac:dyDescent="0.15">
      <c r="A140" s="190"/>
      <c r="B140" s="191"/>
      <c r="C140" s="192"/>
      <c r="D140" s="191"/>
      <c r="E140" s="191"/>
      <c r="F140" s="191"/>
      <c r="G140" s="191"/>
      <c r="H140" s="191"/>
      <c r="I140" s="191"/>
      <c r="J140" s="191"/>
      <c r="K140" s="191"/>
      <c r="L140" s="193"/>
      <c r="M140" s="191"/>
      <c r="N140" s="191"/>
      <c r="O140" s="191"/>
      <c r="P140" s="191"/>
    </row>
    <row r="141" spans="1:16" x14ac:dyDescent="0.15">
      <c r="A141" s="190"/>
      <c r="B141" s="191"/>
      <c r="C141" s="192"/>
      <c r="D141" s="192"/>
      <c r="E141" s="191"/>
      <c r="F141" s="191"/>
      <c r="G141" s="191"/>
      <c r="H141" s="191"/>
      <c r="I141" s="191"/>
      <c r="J141" s="191"/>
      <c r="K141" s="191"/>
      <c r="L141" s="193"/>
      <c r="M141" s="191"/>
      <c r="N141" s="191"/>
      <c r="O141" s="191"/>
      <c r="P141" s="191"/>
    </row>
    <row r="142" spans="1:16" x14ac:dyDescent="0.15">
      <c r="A142" s="170"/>
      <c r="B142" s="269"/>
      <c r="C142" s="192"/>
      <c r="D142" s="269"/>
      <c r="E142" s="269"/>
      <c r="F142" s="269"/>
      <c r="G142" s="269"/>
      <c r="H142" s="269"/>
      <c r="I142" s="269"/>
      <c r="J142" s="269"/>
      <c r="K142" s="269"/>
      <c r="L142" s="313"/>
      <c r="M142" s="269"/>
      <c r="N142" s="269"/>
      <c r="O142" s="269"/>
      <c r="P142" s="269"/>
    </row>
    <row r="143" spans="1:16" x14ac:dyDescent="0.15">
      <c r="A143" s="195"/>
      <c r="B143" s="277"/>
      <c r="C143" s="277"/>
      <c r="D143" s="277"/>
      <c r="E143" s="277"/>
      <c r="F143" s="277"/>
      <c r="G143" s="277"/>
      <c r="H143" s="277"/>
      <c r="I143" s="277"/>
      <c r="J143" s="277"/>
      <c r="K143" s="277"/>
      <c r="L143" s="278"/>
      <c r="M143" s="277"/>
      <c r="N143" s="277"/>
      <c r="O143" s="277"/>
      <c r="P143" s="277"/>
    </row>
    <row r="144" spans="1:16" x14ac:dyDescent="0.15">
      <c r="A144" s="190"/>
      <c r="B144" s="191"/>
      <c r="C144" s="192"/>
      <c r="D144" s="191"/>
      <c r="E144" s="191"/>
      <c r="F144" s="191"/>
      <c r="G144" s="191"/>
      <c r="H144" s="257"/>
      <c r="I144" s="191"/>
      <c r="J144" s="191"/>
      <c r="K144" s="191"/>
      <c r="L144" s="193"/>
      <c r="M144" s="191"/>
      <c r="N144" s="191"/>
      <c r="O144" s="191"/>
      <c r="P144" s="191"/>
    </row>
    <row r="145" spans="1:16" x14ac:dyDescent="0.15">
      <c r="A145" s="190"/>
      <c r="B145" s="191"/>
      <c r="C145" s="192"/>
      <c r="D145" s="191"/>
      <c r="E145" s="191"/>
      <c r="F145" s="191"/>
      <c r="G145" s="191"/>
      <c r="H145" s="191"/>
      <c r="I145" s="191"/>
      <c r="J145" s="191"/>
      <c r="K145" s="191"/>
      <c r="L145" s="193"/>
      <c r="M145" s="191"/>
      <c r="N145" s="191"/>
      <c r="O145" s="191"/>
      <c r="P145" s="301"/>
    </row>
    <row r="146" spans="1:16" x14ac:dyDescent="0.15">
      <c r="A146" s="190"/>
      <c r="B146" s="191"/>
      <c r="C146" s="192"/>
      <c r="D146" s="191"/>
      <c r="E146" s="191"/>
      <c r="F146" s="191"/>
      <c r="G146" s="191"/>
      <c r="H146" s="191"/>
      <c r="I146" s="191"/>
      <c r="J146" s="191"/>
      <c r="K146" s="191"/>
      <c r="L146" s="193"/>
      <c r="M146" s="191"/>
      <c r="N146" s="191"/>
      <c r="O146" s="191"/>
      <c r="P146" s="191"/>
    </row>
    <row r="147" spans="1:16" x14ac:dyDescent="0.15">
      <c r="A147" s="190"/>
      <c r="B147" s="191"/>
      <c r="C147" s="192"/>
      <c r="D147" s="191"/>
      <c r="E147" s="191"/>
      <c r="F147" s="191"/>
      <c r="G147" s="191"/>
      <c r="H147" s="191"/>
      <c r="I147" s="191"/>
      <c r="J147" s="191"/>
      <c r="K147" s="191"/>
      <c r="L147" s="193"/>
      <c r="M147" s="191"/>
      <c r="N147" s="191"/>
      <c r="O147" s="191"/>
      <c r="P147" s="191"/>
    </row>
    <row r="148" spans="1:16" x14ac:dyDescent="0.15">
      <c r="A148" s="190"/>
      <c r="B148" s="191"/>
      <c r="C148" s="192"/>
      <c r="D148" s="191"/>
      <c r="E148" s="191"/>
      <c r="F148" s="191"/>
      <c r="G148" s="191"/>
      <c r="H148" s="191"/>
      <c r="I148" s="191"/>
      <c r="J148" s="191"/>
      <c r="K148" s="191"/>
      <c r="L148" s="193"/>
      <c r="M148" s="191"/>
      <c r="N148" s="191"/>
      <c r="O148" s="191"/>
      <c r="P148" s="191"/>
    </row>
    <row r="149" spans="1:16" x14ac:dyDescent="0.15">
      <c r="A149" s="190"/>
      <c r="B149" s="191"/>
      <c r="C149" s="192"/>
      <c r="D149" s="191"/>
      <c r="E149" s="191"/>
      <c r="F149" s="191"/>
      <c r="G149" s="191"/>
      <c r="H149" s="257"/>
      <c r="I149" s="191"/>
      <c r="J149" s="191"/>
      <c r="K149" s="191"/>
      <c r="L149" s="193"/>
      <c r="M149" s="191"/>
      <c r="N149" s="191"/>
      <c r="O149" s="191"/>
      <c r="P149" s="191"/>
    </row>
    <row r="150" spans="1:16" x14ac:dyDescent="0.15">
      <c r="A150" s="190"/>
      <c r="B150" s="191"/>
      <c r="C150" s="192"/>
      <c r="D150" s="191"/>
      <c r="E150" s="191"/>
      <c r="F150" s="191"/>
      <c r="G150" s="257"/>
      <c r="H150" s="191"/>
      <c r="I150" s="191"/>
      <c r="J150" s="191"/>
      <c r="K150" s="191"/>
      <c r="L150" s="193"/>
      <c r="M150" s="191"/>
      <c r="N150" s="191"/>
      <c r="O150" s="191"/>
      <c r="P150" s="191"/>
    </row>
    <row r="151" spans="1:16" x14ac:dyDescent="0.15">
      <c r="A151" s="190"/>
      <c r="B151" s="191"/>
      <c r="C151" s="192"/>
      <c r="D151" s="192"/>
      <c r="E151" s="191"/>
      <c r="F151" s="192"/>
      <c r="G151" s="191"/>
      <c r="H151" s="191"/>
      <c r="I151" s="191"/>
      <c r="J151" s="191"/>
      <c r="K151" s="191"/>
      <c r="L151" s="193"/>
      <c r="M151" s="191"/>
      <c r="N151" s="191"/>
      <c r="O151" s="191"/>
      <c r="P151" s="191"/>
    </row>
    <row r="152" spans="1:16" x14ac:dyDescent="0.15">
      <c r="A152" s="190"/>
      <c r="B152" s="191"/>
      <c r="C152" s="192"/>
      <c r="D152" s="191"/>
      <c r="E152" s="191"/>
      <c r="F152" s="191"/>
      <c r="G152" s="191"/>
      <c r="H152" s="257"/>
      <c r="I152" s="191"/>
      <c r="J152" s="191"/>
      <c r="K152" s="191"/>
      <c r="L152" s="193"/>
      <c r="M152" s="191"/>
      <c r="N152" s="191"/>
      <c r="O152" s="191"/>
      <c r="P152" s="191"/>
    </row>
    <row r="153" spans="1:16" x14ac:dyDescent="0.15">
      <c r="A153" s="190"/>
      <c r="B153" s="191"/>
      <c r="C153" s="192"/>
      <c r="D153" s="191"/>
      <c r="E153" s="191"/>
      <c r="F153" s="191"/>
      <c r="G153" s="191"/>
      <c r="H153" s="191"/>
      <c r="I153" s="191"/>
      <c r="J153" s="191"/>
      <c r="K153" s="191"/>
      <c r="L153" s="193"/>
      <c r="M153" s="191"/>
      <c r="N153" s="191"/>
      <c r="O153" s="191"/>
      <c r="P153" s="191"/>
    </row>
    <row r="154" spans="1:16" x14ac:dyDescent="0.15">
      <c r="A154" s="190"/>
      <c r="B154" s="191"/>
      <c r="C154" s="192"/>
      <c r="D154" s="191"/>
      <c r="E154" s="191"/>
      <c r="F154" s="191"/>
      <c r="G154" s="191"/>
      <c r="H154" s="191"/>
      <c r="I154" s="191"/>
      <c r="J154" s="191"/>
      <c r="K154" s="267"/>
      <c r="L154" s="307"/>
      <c r="M154" s="191"/>
      <c r="N154" s="191"/>
      <c r="O154" s="191"/>
      <c r="P154" s="191"/>
    </row>
    <row r="155" spans="1:16" x14ac:dyDescent="0.15">
      <c r="A155" s="190"/>
      <c r="B155" s="191"/>
      <c r="C155" s="192"/>
      <c r="D155" s="191"/>
      <c r="E155" s="191"/>
      <c r="F155" s="191"/>
      <c r="G155" s="191"/>
      <c r="H155" s="191"/>
      <c r="I155" s="191"/>
      <c r="J155" s="191"/>
      <c r="K155" s="191"/>
      <c r="L155" s="193"/>
      <c r="M155" s="191"/>
      <c r="N155" s="191"/>
      <c r="O155" s="191"/>
      <c r="P155" s="191"/>
    </row>
    <row r="156" spans="1:16" x14ac:dyDescent="0.15">
      <c r="A156" s="190"/>
      <c r="B156" s="191"/>
      <c r="C156" s="192"/>
      <c r="D156" s="192"/>
      <c r="E156" s="191"/>
      <c r="F156" s="192"/>
      <c r="G156" s="191"/>
      <c r="H156" s="257"/>
      <c r="I156" s="191"/>
      <c r="J156" s="191"/>
      <c r="K156" s="191"/>
      <c r="L156" s="193"/>
      <c r="M156" s="191"/>
      <c r="N156" s="191"/>
      <c r="O156" s="191"/>
      <c r="P156" s="191"/>
    </row>
    <row r="157" spans="1:16" x14ac:dyDescent="0.15">
      <c r="A157" s="190"/>
      <c r="B157" s="191"/>
      <c r="C157" s="192"/>
      <c r="D157" s="192"/>
      <c r="E157" s="192"/>
      <c r="F157" s="192"/>
      <c r="G157" s="257"/>
      <c r="H157" s="257"/>
      <c r="I157" s="192"/>
      <c r="J157" s="192"/>
      <c r="K157" s="192"/>
      <c r="L157" s="307"/>
      <c r="M157" s="192"/>
      <c r="N157" s="192"/>
      <c r="O157" s="192"/>
      <c r="P157" s="192"/>
    </row>
    <row r="158" spans="1:16" x14ac:dyDescent="0.15">
      <c r="A158" s="190"/>
      <c r="B158" s="191"/>
      <c r="C158" s="192"/>
      <c r="D158" s="192"/>
      <c r="E158" s="191"/>
      <c r="F158" s="191"/>
      <c r="G158" s="191"/>
      <c r="H158" s="191"/>
      <c r="I158" s="191"/>
      <c r="J158" s="191"/>
      <c r="K158" s="191"/>
      <c r="L158" s="193"/>
      <c r="M158" s="191"/>
      <c r="N158" s="191"/>
      <c r="O158" s="191"/>
      <c r="P158" s="191"/>
    </row>
    <row r="159" spans="1:16" x14ac:dyDescent="0.15">
      <c r="A159" s="190"/>
      <c r="B159" s="191"/>
      <c r="C159" s="192"/>
      <c r="D159" s="192"/>
      <c r="E159" s="192"/>
      <c r="F159" s="192"/>
      <c r="G159" s="257"/>
      <c r="H159" s="257"/>
      <c r="I159" s="192"/>
      <c r="J159" s="192"/>
      <c r="K159" s="192"/>
      <c r="L159" s="307"/>
      <c r="M159" s="192"/>
      <c r="N159" s="192"/>
      <c r="O159" s="192"/>
      <c r="P159" s="192"/>
    </row>
    <row r="160" spans="1:16" x14ac:dyDescent="0.15">
      <c r="A160" s="190"/>
      <c r="B160" s="191"/>
      <c r="C160" s="192"/>
      <c r="D160" s="192"/>
      <c r="E160" s="191"/>
      <c r="F160" s="191"/>
      <c r="G160" s="191"/>
      <c r="H160" s="191"/>
      <c r="I160" s="191"/>
      <c r="J160" s="191"/>
      <c r="K160" s="191"/>
      <c r="L160" s="193"/>
      <c r="M160" s="191"/>
      <c r="N160" s="191"/>
      <c r="O160" s="191"/>
      <c r="P160" s="191"/>
    </row>
    <row r="161" spans="1:16" x14ac:dyDescent="0.15">
      <c r="A161" s="190"/>
      <c r="B161" s="191"/>
      <c r="C161" s="192"/>
      <c r="D161" s="192"/>
      <c r="E161" s="192"/>
      <c r="F161" s="192"/>
      <c r="G161" s="191"/>
      <c r="H161" s="191"/>
      <c r="I161" s="192"/>
      <c r="J161" s="191"/>
      <c r="K161" s="192"/>
      <c r="L161" s="193"/>
      <c r="M161" s="192"/>
      <c r="N161" s="191"/>
      <c r="O161" s="192"/>
      <c r="P161" s="191"/>
    </row>
    <row r="162" spans="1:16" x14ac:dyDescent="0.15">
      <c r="A162" s="195"/>
      <c r="B162" s="277"/>
      <c r="C162" s="277"/>
      <c r="D162" s="277"/>
      <c r="E162" s="277"/>
      <c r="F162" s="277"/>
      <c r="G162" s="277"/>
      <c r="H162" s="277"/>
      <c r="I162" s="277"/>
      <c r="J162" s="277"/>
      <c r="K162" s="277"/>
      <c r="L162" s="278"/>
      <c r="M162" s="277"/>
      <c r="N162" s="277"/>
      <c r="O162" s="277"/>
      <c r="P162" s="277"/>
    </row>
    <row r="163" spans="1:16" x14ac:dyDescent="0.15">
      <c r="A163" s="190"/>
      <c r="B163" s="191"/>
      <c r="C163" s="192"/>
      <c r="D163" s="192"/>
      <c r="E163" s="191"/>
      <c r="F163" s="192"/>
      <c r="G163" s="257"/>
      <c r="H163" s="257"/>
      <c r="I163" s="191"/>
      <c r="J163" s="191"/>
      <c r="K163" s="191"/>
      <c r="L163" s="193"/>
      <c r="M163" s="191"/>
      <c r="N163" s="191"/>
      <c r="O163" s="191"/>
      <c r="P163" s="191"/>
    </row>
    <row r="164" spans="1:16" x14ac:dyDescent="0.15">
      <c r="A164" s="190"/>
      <c r="B164" s="191"/>
      <c r="C164" s="192"/>
      <c r="D164" s="192"/>
      <c r="E164" s="192"/>
      <c r="F164" s="192"/>
      <c r="G164" s="191"/>
      <c r="H164" s="257"/>
      <c r="I164" s="192"/>
      <c r="J164" s="192"/>
      <c r="K164" s="192"/>
      <c r="L164" s="193"/>
      <c r="M164" s="192"/>
      <c r="N164" s="192"/>
      <c r="O164" s="192"/>
      <c r="P164" s="192"/>
    </row>
    <row r="165" spans="1:16" x14ac:dyDescent="0.15">
      <c r="A165" s="190"/>
      <c r="B165" s="191"/>
      <c r="C165" s="192"/>
      <c r="D165" s="192"/>
      <c r="E165" s="192"/>
      <c r="F165" s="192"/>
      <c r="G165" s="257"/>
      <c r="H165" s="257"/>
      <c r="I165" s="192"/>
      <c r="J165" s="192"/>
      <c r="K165" s="192"/>
      <c r="L165" s="193"/>
      <c r="M165" s="192"/>
      <c r="N165" s="191"/>
      <c r="O165" s="192"/>
      <c r="P165" s="191"/>
    </row>
    <row r="166" spans="1:16" x14ac:dyDescent="0.15">
      <c r="A166" s="190"/>
      <c r="B166" s="191"/>
      <c r="C166" s="192"/>
      <c r="D166" s="191"/>
      <c r="E166" s="191"/>
      <c r="F166" s="191"/>
      <c r="G166" s="257"/>
      <c r="H166" s="257"/>
      <c r="I166" s="191"/>
      <c r="J166" s="191"/>
      <c r="K166" s="191"/>
      <c r="L166" s="193"/>
      <c r="M166" s="191"/>
      <c r="N166" s="191"/>
      <c r="O166" s="191"/>
      <c r="P166" s="191"/>
    </row>
    <row r="167" spans="1:16" x14ac:dyDescent="0.15">
      <c r="A167" s="190"/>
      <c r="B167" s="191"/>
      <c r="C167" s="192"/>
      <c r="D167" s="192"/>
      <c r="E167" s="192"/>
      <c r="F167" s="192"/>
      <c r="G167" s="191"/>
      <c r="H167" s="191"/>
      <c r="I167" s="192"/>
      <c r="J167" s="192"/>
      <c r="K167" s="192"/>
      <c r="L167" s="193"/>
      <c r="M167" s="192"/>
      <c r="N167" s="192"/>
      <c r="O167" s="192"/>
      <c r="P167" s="192"/>
    </row>
    <row r="168" spans="1:16" x14ac:dyDescent="0.15">
      <c r="A168" s="190"/>
      <c r="B168" s="191"/>
      <c r="C168" s="192"/>
      <c r="D168" s="192"/>
      <c r="E168" s="192"/>
      <c r="F168" s="192"/>
      <c r="G168" s="191"/>
      <c r="H168" s="191"/>
      <c r="I168" s="192"/>
      <c r="J168" s="192"/>
      <c r="K168" s="192"/>
      <c r="L168" s="193"/>
      <c r="M168" s="192"/>
      <c r="N168" s="191"/>
      <c r="O168" s="192"/>
      <c r="P168" s="191"/>
    </row>
    <row r="169" spans="1:16" x14ac:dyDescent="0.15">
      <c r="A169" s="190"/>
      <c r="B169" s="191"/>
      <c r="C169" s="192"/>
      <c r="D169" s="191"/>
      <c r="E169" s="191"/>
      <c r="F169" s="191"/>
      <c r="G169" s="191"/>
      <c r="H169" s="191"/>
      <c r="I169" s="191"/>
      <c r="J169" s="191"/>
      <c r="K169" s="191"/>
      <c r="L169" s="193"/>
      <c r="M169" s="191"/>
      <c r="N169" s="191"/>
      <c r="O169" s="191"/>
      <c r="P169" s="191"/>
    </row>
    <row r="170" spans="1:16" x14ac:dyDescent="0.15">
      <c r="A170" s="170"/>
      <c r="B170" s="269"/>
      <c r="C170" s="192"/>
      <c r="D170" s="269"/>
      <c r="E170" s="269"/>
      <c r="F170" s="269"/>
      <c r="G170" s="269"/>
      <c r="H170" s="269"/>
      <c r="I170" s="269"/>
      <c r="J170" s="269"/>
      <c r="K170" s="269"/>
      <c r="L170" s="313"/>
      <c r="M170" s="270"/>
      <c r="N170" s="269"/>
      <c r="O170" s="270"/>
      <c r="P170" s="269"/>
    </row>
    <row r="171" spans="1:16" x14ac:dyDescent="0.15">
      <c r="A171" s="170"/>
      <c r="B171" s="269"/>
      <c r="C171" s="192"/>
      <c r="D171" s="269"/>
      <c r="E171" s="269"/>
      <c r="F171" s="269"/>
      <c r="G171" s="269"/>
      <c r="H171" s="269"/>
      <c r="I171" s="269"/>
      <c r="J171" s="269"/>
      <c r="K171" s="269"/>
      <c r="L171" s="313"/>
      <c r="M171" s="269"/>
      <c r="N171" s="269"/>
      <c r="O171" s="270"/>
      <c r="P171" s="269"/>
    </row>
    <row r="172" spans="1:16" x14ac:dyDescent="0.15">
      <c r="A172" s="190"/>
      <c r="B172" s="191"/>
      <c r="C172" s="192"/>
      <c r="D172" s="191"/>
      <c r="E172" s="191"/>
      <c r="F172" s="191"/>
      <c r="G172" s="257"/>
      <c r="H172" s="257"/>
      <c r="I172" s="191"/>
      <c r="J172" s="191"/>
      <c r="K172" s="191"/>
      <c r="L172" s="193"/>
      <c r="M172" s="191"/>
      <c r="N172" s="191"/>
      <c r="O172" s="191"/>
      <c r="P172" s="191"/>
    </row>
    <row r="173" spans="1:16" x14ac:dyDescent="0.15">
      <c r="A173" s="190"/>
      <c r="B173" s="191"/>
      <c r="C173" s="192"/>
      <c r="D173" s="191"/>
      <c r="E173" s="191"/>
      <c r="F173" s="191"/>
      <c r="G173" s="191"/>
      <c r="H173" s="191"/>
      <c r="I173" s="191"/>
      <c r="J173" s="191"/>
      <c r="K173" s="191"/>
      <c r="L173" s="193"/>
      <c r="M173" s="191"/>
      <c r="N173" s="191"/>
      <c r="O173" s="191"/>
      <c r="P173" s="191"/>
    </row>
    <row r="174" spans="1:16" x14ac:dyDescent="0.15">
      <c r="A174" s="190"/>
      <c r="B174" s="191"/>
      <c r="C174" s="192"/>
      <c r="D174" s="192"/>
      <c r="E174" s="192"/>
      <c r="F174" s="192"/>
      <c r="G174" s="257"/>
      <c r="H174" s="191"/>
      <c r="I174" s="192"/>
      <c r="J174" s="192"/>
      <c r="K174" s="192"/>
      <c r="L174" s="193"/>
      <c r="M174" s="192"/>
      <c r="N174" s="191"/>
      <c r="O174" s="192"/>
      <c r="P174" s="191"/>
    </row>
    <row r="175" spans="1:16" x14ac:dyDescent="0.15">
      <c r="A175" s="190"/>
      <c r="B175" s="191"/>
      <c r="C175" s="192"/>
      <c r="D175" s="191"/>
      <c r="E175" s="191"/>
      <c r="F175" s="191"/>
      <c r="G175" s="191"/>
      <c r="H175" s="191"/>
      <c r="I175" s="191"/>
      <c r="J175" s="191"/>
      <c r="K175" s="191"/>
      <c r="L175" s="193"/>
      <c r="M175" s="191"/>
      <c r="N175" s="191"/>
      <c r="O175" s="191"/>
      <c r="P175" s="191"/>
    </row>
    <row r="176" spans="1:16" x14ac:dyDescent="0.15">
      <c r="A176" s="190"/>
      <c r="B176" s="191"/>
      <c r="C176" s="192"/>
      <c r="D176" s="191"/>
      <c r="E176" s="191"/>
      <c r="F176" s="191"/>
      <c r="G176" s="191"/>
      <c r="H176" s="191"/>
      <c r="I176" s="191"/>
      <c r="J176" s="191"/>
      <c r="K176" s="191"/>
      <c r="L176" s="193"/>
      <c r="M176" s="191"/>
      <c r="N176" s="191"/>
      <c r="O176" s="191"/>
      <c r="P176" s="191"/>
    </row>
    <row r="177" spans="1:16" x14ac:dyDescent="0.15">
      <c r="A177" s="190"/>
      <c r="B177" s="191"/>
      <c r="C177" s="192"/>
      <c r="D177" s="191"/>
      <c r="E177" s="269"/>
      <c r="F177" s="191"/>
      <c r="G177" s="257"/>
      <c r="H177" s="257"/>
      <c r="I177" s="191"/>
      <c r="J177" s="191"/>
      <c r="K177" s="191"/>
      <c r="L177" s="193"/>
      <c r="M177" s="191"/>
      <c r="N177" s="191"/>
      <c r="O177" s="191"/>
      <c r="P177" s="191"/>
    </row>
    <row r="178" spans="1:16" x14ac:dyDescent="0.15">
      <c r="A178" s="170"/>
      <c r="B178" s="269"/>
      <c r="C178" s="192"/>
      <c r="D178" s="192"/>
      <c r="E178" s="269"/>
      <c r="F178" s="192"/>
      <c r="G178" s="269"/>
      <c r="H178" s="269"/>
      <c r="I178" s="269"/>
      <c r="J178" s="269"/>
      <c r="K178" s="269"/>
      <c r="L178" s="313"/>
      <c r="M178" s="269"/>
      <c r="N178" s="269"/>
      <c r="O178" s="269"/>
      <c r="P178" s="269"/>
    </row>
    <row r="179" spans="1:16" x14ac:dyDescent="0.15">
      <c r="A179" s="170"/>
      <c r="B179" s="309"/>
      <c r="C179" s="192"/>
      <c r="D179" s="269"/>
      <c r="E179" s="269"/>
      <c r="F179" s="269"/>
      <c r="G179" s="269"/>
      <c r="H179" s="269"/>
      <c r="I179" s="269"/>
      <c r="J179" s="269"/>
      <c r="K179" s="269"/>
      <c r="L179" s="314"/>
      <c r="M179" s="269"/>
      <c r="N179" s="269"/>
      <c r="O179" s="269"/>
      <c r="P179" s="269"/>
    </row>
    <row r="180" spans="1:16" x14ac:dyDescent="0.15">
      <c r="A180" s="170"/>
      <c r="B180" s="269"/>
      <c r="C180" s="269"/>
      <c r="D180" s="192"/>
      <c r="E180" s="269"/>
      <c r="F180" s="192"/>
      <c r="G180" s="269"/>
      <c r="H180" s="269"/>
      <c r="I180" s="269"/>
      <c r="J180" s="269"/>
      <c r="K180" s="269"/>
      <c r="L180" s="313"/>
      <c r="M180" s="269"/>
      <c r="N180" s="269"/>
      <c r="O180" s="269"/>
      <c r="P180" s="269"/>
    </row>
    <row r="181" spans="1:16" x14ac:dyDescent="0.15">
      <c r="A181" s="190"/>
      <c r="B181" s="191"/>
      <c r="C181" s="192"/>
      <c r="D181" s="191"/>
      <c r="E181" s="191"/>
      <c r="F181" s="191"/>
      <c r="G181" s="191"/>
      <c r="H181" s="257"/>
      <c r="I181" s="191"/>
      <c r="J181" s="191"/>
      <c r="K181" s="191"/>
      <c r="L181" s="193"/>
      <c r="M181" s="191"/>
      <c r="N181" s="191"/>
      <c r="O181" s="191"/>
      <c r="P181" s="191"/>
    </row>
    <row r="182" spans="1:16" x14ac:dyDescent="0.15">
      <c r="A182" s="170"/>
      <c r="B182" s="269"/>
      <c r="C182" s="269"/>
      <c r="D182" s="192"/>
      <c r="E182" s="269"/>
      <c r="F182" s="192"/>
      <c r="G182" s="269"/>
      <c r="H182" s="315"/>
      <c r="I182" s="269"/>
      <c r="J182" s="269"/>
      <c r="K182" s="269"/>
      <c r="L182" s="313"/>
      <c r="M182" s="269"/>
      <c r="N182" s="269"/>
      <c r="O182" s="269"/>
      <c r="P182" s="269"/>
    </row>
    <row r="183" spans="1:16" ht="13" x14ac:dyDescent="0.15">
      <c r="A183" s="170"/>
      <c r="B183" s="269"/>
      <c r="C183" s="269"/>
      <c r="D183" s="192"/>
      <c r="E183" s="269"/>
      <c r="F183" s="192"/>
      <c r="G183" s="316"/>
      <c r="H183" s="315"/>
      <c r="I183" s="269"/>
      <c r="J183" s="269"/>
      <c r="K183" s="269"/>
      <c r="L183" s="313"/>
      <c r="M183" s="269"/>
      <c r="N183" s="269"/>
      <c r="O183" s="269"/>
      <c r="P183" s="269"/>
    </row>
    <row r="184" spans="1:16" x14ac:dyDescent="0.15">
      <c r="A184" s="195"/>
      <c r="B184" s="277"/>
      <c r="C184" s="277"/>
      <c r="D184" s="277"/>
      <c r="E184" s="277"/>
      <c r="F184" s="277"/>
      <c r="G184" s="277"/>
      <c r="H184" s="277"/>
      <c r="I184" s="277"/>
      <c r="J184" s="277"/>
      <c r="K184" s="277"/>
      <c r="L184" s="278"/>
      <c r="M184" s="277"/>
      <c r="N184" s="277"/>
      <c r="O184" s="277"/>
      <c r="P184" s="277"/>
    </row>
    <row r="185" spans="1:16" x14ac:dyDescent="0.15">
      <c r="A185" s="195"/>
      <c r="B185" s="277"/>
      <c r="C185" s="277"/>
      <c r="D185" s="277"/>
      <c r="E185" s="277"/>
      <c r="F185" s="277"/>
      <c r="G185" s="277"/>
      <c r="H185" s="277"/>
      <c r="I185" s="277"/>
      <c r="J185" s="277"/>
      <c r="K185" s="277"/>
      <c r="L185" s="278"/>
      <c r="M185" s="277"/>
      <c r="N185" s="277"/>
      <c r="O185" s="277"/>
      <c r="P185" s="277"/>
    </row>
    <row r="186" spans="1:16" x14ac:dyDescent="0.15">
      <c r="A186" s="195"/>
      <c r="B186" s="277"/>
      <c r="C186" s="277"/>
      <c r="D186" s="277"/>
      <c r="E186" s="277"/>
      <c r="F186" s="277"/>
      <c r="G186" s="277"/>
      <c r="H186" s="277"/>
      <c r="I186" s="277"/>
      <c r="J186" s="277"/>
      <c r="K186" s="277"/>
      <c r="L186" s="278"/>
      <c r="M186" s="277"/>
      <c r="N186" s="277"/>
      <c r="O186" s="277"/>
      <c r="P186" s="277"/>
    </row>
    <row r="187" spans="1:16" x14ac:dyDescent="0.15">
      <c r="A187" s="195"/>
      <c r="B187" s="277"/>
      <c r="C187" s="277"/>
      <c r="D187" s="277"/>
      <c r="E187" s="277"/>
      <c r="F187" s="277"/>
      <c r="G187" s="277"/>
      <c r="H187" s="277"/>
      <c r="I187" s="277"/>
      <c r="J187" s="277"/>
      <c r="K187" s="277"/>
      <c r="L187" s="278"/>
      <c r="M187" s="277"/>
      <c r="N187" s="277"/>
      <c r="O187" s="277"/>
      <c r="P187" s="277"/>
    </row>
    <row r="188" spans="1:16" ht="13" x14ac:dyDescent="0.15">
      <c r="A188" s="195"/>
      <c r="B188" s="277"/>
      <c r="C188" s="277"/>
      <c r="D188" s="277"/>
      <c r="E188" s="277"/>
      <c r="F188" s="277"/>
      <c r="G188" s="304"/>
      <c r="H188" s="277"/>
      <c r="I188" s="277"/>
      <c r="J188" s="277"/>
      <c r="K188" s="277"/>
      <c r="L188" s="278"/>
      <c r="M188" s="277"/>
      <c r="N188" s="277"/>
      <c r="O188" s="277"/>
      <c r="P188" s="277"/>
    </row>
    <row r="189" spans="1:16" x14ac:dyDescent="0.15">
      <c r="A189" s="195"/>
      <c r="B189" s="277"/>
      <c r="C189" s="277"/>
      <c r="D189" s="277"/>
      <c r="E189" s="277"/>
      <c r="F189" s="277"/>
      <c r="G189" s="277"/>
      <c r="H189" s="277"/>
      <c r="I189" s="277"/>
      <c r="J189" s="277"/>
      <c r="K189" s="277"/>
      <c r="L189" s="278"/>
      <c r="M189" s="277"/>
      <c r="N189" s="277"/>
      <c r="O189" s="277"/>
      <c r="P189" s="277"/>
    </row>
    <row r="190" spans="1:16" x14ac:dyDescent="0.15">
      <c r="A190" s="195"/>
      <c r="B190" s="277"/>
      <c r="C190" s="277"/>
      <c r="D190" s="277"/>
      <c r="E190" s="277"/>
      <c r="F190" s="277"/>
      <c r="G190" s="277"/>
      <c r="H190" s="277"/>
      <c r="I190" s="277"/>
      <c r="J190" s="269"/>
      <c r="K190" s="277"/>
      <c r="L190" s="278"/>
      <c r="M190" s="277"/>
      <c r="N190" s="277"/>
      <c r="O190" s="277"/>
      <c r="P190" s="277"/>
    </row>
    <row r="191" spans="1:16" x14ac:dyDescent="0.15">
      <c r="A191" s="195"/>
      <c r="B191" s="277"/>
      <c r="C191" s="277"/>
      <c r="D191" s="277"/>
      <c r="E191" s="277"/>
      <c r="F191" s="277"/>
      <c r="G191" s="277"/>
      <c r="H191" s="277"/>
      <c r="I191" s="277"/>
      <c r="J191" s="277"/>
      <c r="K191" s="277"/>
      <c r="L191" s="278"/>
      <c r="M191" s="277"/>
      <c r="N191" s="277"/>
      <c r="O191" s="277"/>
      <c r="P191" s="277"/>
    </row>
    <row r="192" spans="1:16" x14ac:dyDescent="0.15">
      <c r="A192" s="195"/>
      <c r="B192" s="277"/>
      <c r="C192" s="277"/>
      <c r="D192" s="277"/>
      <c r="E192" s="277"/>
      <c r="F192" s="277"/>
      <c r="G192" s="277"/>
      <c r="H192" s="277"/>
      <c r="I192" s="277"/>
      <c r="J192" s="277"/>
      <c r="K192" s="277"/>
      <c r="L192" s="278"/>
      <c r="M192" s="277"/>
      <c r="N192" s="277"/>
      <c r="O192" s="277"/>
      <c r="P192" s="277"/>
    </row>
    <row r="193" spans="1:16" x14ac:dyDescent="0.15">
      <c r="A193" s="195"/>
      <c r="B193" s="277"/>
      <c r="C193" s="277"/>
      <c r="D193" s="277"/>
      <c r="E193" s="277"/>
      <c r="F193" s="277"/>
      <c r="G193" s="277"/>
      <c r="H193" s="277"/>
      <c r="I193" s="277"/>
      <c r="J193" s="277"/>
      <c r="K193" s="277"/>
      <c r="L193" s="278"/>
      <c r="M193" s="277"/>
      <c r="N193" s="277"/>
      <c r="O193" s="277"/>
      <c r="P193" s="277"/>
    </row>
    <row r="194" spans="1:16" x14ac:dyDescent="0.15">
      <c r="A194" s="195"/>
      <c r="B194" s="277"/>
      <c r="C194" s="277"/>
      <c r="D194" s="277"/>
      <c r="E194" s="277"/>
      <c r="F194" s="277"/>
      <c r="G194" s="277"/>
      <c r="H194" s="277"/>
      <c r="I194" s="277"/>
      <c r="J194" s="277"/>
      <c r="K194" s="277"/>
      <c r="L194" s="278"/>
      <c r="M194" s="277"/>
      <c r="N194" s="277"/>
      <c r="O194" s="277"/>
      <c r="P194" s="277"/>
    </row>
    <row r="195" spans="1:16" x14ac:dyDescent="0.15">
      <c r="A195" s="195"/>
      <c r="B195" s="277"/>
      <c r="C195" s="277"/>
      <c r="D195" s="277"/>
      <c r="E195" s="277"/>
      <c r="F195" s="277"/>
      <c r="G195" s="277"/>
      <c r="H195" s="277"/>
      <c r="I195" s="277"/>
      <c r="J195" s="277"/>
      <c r="K195" s="277"/>
      <c r="L195" s="278"/>
      <c r="M195" s="277"/>
      <c r="N195" s="277"/>
      <c r="O195" s="277"/>
      <c r="P195" s="277"/>
    </row>
    <row r="196" spans="1:16" x14ac:dyDescent="0.15">
      <c r="A196" s="190"/>
      <c r="B196" s="191"/>
      <c r="C196" s="192"/>
      <c r="D196" s="191"/>
      <c r="E196" s="191"/>
      <c r="F196" s="191"/>
      <c r="G196" s="191"/>
      <c r="H196" s="191"/>
      <c r="I196" s="191"/>
      <c r="J196" s="191"/>
      <c r="K196" s="191"/>
      <c r="L196" s="193"/>
      <c r="M196" s="191"/>
      <c r="N196" s="191"/>
      <c r="O196" s="191"/>
      <c r="P196" s="191"/>
    </row>
    <row r="197" spans="1:16" x14ac:dyDescent="0.15">
      <c r="A197" s="195"/>
      <c r="B197" s="277"/>
      <c r="C197" s="277"/>
      <c r="D197" s="277"/>
      <c r="E197" s="277"/>
      <c r="F197" s="277"/>
      <c r="G197" s="277"/>
      <c r="H197" s="277"/>
      <c r="I197" s="277"/>
      <c r="J197" s="277"/>
      <c r="K197" s="277"/>
      <c r="L197" s="278"/>
      <c r="M197" s="277"/>
      <c r="N197" s="277"/>
      <c r="O197" s="277"/>
      <c r="P197" s="277"/>
    </row>
    <row r="198" spans="1:16" x14ac:dyDescent="0.15">
      <c r="A198" s="195"/>
      <c r="B198" s="277"/>
      <c r="C198" s="277"/>
      <c r="D198" s="277"/>
      <c r="E198" s="277"/>
      <c r="F198" s="277"/>
      <c r="G198" s="277"/>
      <c r="H198" s="277"/>
      <c r="I198" s="277"/>
      <c r="J198" s="277"/>
      <c r="K198" s="277"/>
      <c r="L198" s="278"/>
      <c r="M198" s="277"/>
      <c r="N198" s="277"/>
      <c r="O198" s="277"/>
      <c r="P198" s="277"/>
    </row>
    <row r="199" spans="1:16" x14ac:dyDescent="0.15">
      <c r="A199" s="195"/>
      <c r="B199" s="277"/>
      <c r="C199" s="277"/>
      <c r="D199" s="277"/>
      <c r="E199" s="277"/>
      <c r="F199" s="277"/>
      <c r="G199" s="277"/>
      <c r="H199" s="277"/>
      <c r="I199" s="277"/>
      <c r="J199" s="277"/>
      <c r="K199" s="277"/>
      <c r="L199" s="278"/>
      <c r="M199" s="277"/>
      <c r="N199" s="277"/>
      <c r="O199" s="277"/>
      <c r="P199" s="277"/>
    </row>
    <row r="200" spans="1:16" x14ac:dyDescent="0.15">
      <c r="A200" s="195"/>
      <c r="B200" s="277"/>
      <c r="C200" s="277"/>
      <c r="D200" s="277"/>
      <c r="E200" s="277"/>
      <c r="F200" s="277"/>
      <c r="G200" s="277"/>
      <c r="H200" s="277"/>
      <c r="I200" s="277"/>
      <c r="J200" s="277"/>
      <c r="K200" s="277"/>
      <c r="L200" s="278"/>
      <c r="M200" s="277"/>
      <c r="N200" s="277"/>
      <c r="O200" s="277"/>
      <c r="P200" s="277"/>
    </row>
    <row r="201" spans="1:16" x14ac:dyDescent="0.15">
      <c r="A201" s="195"/>
      <c r="B201" s="277"/>
      <c r="C201" s="277"/>
      <c r="D201" s="277"/>
      <c r="E201" s="277"/>
      <c r="F201" s="277"/>
      <c r="G201" s="277"/>
      <c r="H201" s="277"/>
      <c r="I201" s="277"/>
      <c r="J201" s="277"/>
      <c r="K201" s="277"/>
      <c r="L201" s="278"/>
      <c r="M201" s="277"/>
      <c r="N201" s="277"/>
      <c r="O201" s="277"/>
      <c r="P201" s="277"/>
    </row>
    <row r="202" spans="1:16" x14ac:dyDescent="0.15">
      <c r="A202" s="195"/>
      <c r="B202" s="277"/>
      <c r="C202" s="277"/>
      <c r="D202" s="277"/>
      <c r="E202" s="277"/>
      <c r="F202" s="277"/>
      <c r="G202" s="277"/>
      <c r="H202" s="277"/>
      <c r="I202" s="277"/>
      <c r="J202" s="277"/>
      <c r="K202" s="277"/>
      <c r="L202" s="278"/>
      <c r="M202" s="277"/>
      <c r="N202" s="277"/>
      <c r="O202" s="277"/>
      <c r="P202" s="277"/>
    </row>
    <row r="203" spans="1:16" x14ac:dyDescent="0.15">
      <c r="A203" s="195"/>
      <c r="B203" s="277"/>
      <c r="C203" s="277"/>
      <c r="D203" s="277"/>
      <c r="E203" s="277"/>
      <c r="F203" s="277"/>
      <c r="G203" s="277"/>
      <c r="H203" s="277"/>
      <c r="I203" s="277"/>
      <c r="J203" s="277"/>
      <c r="K203" s="277"/>
      <c r="L203" s="278"/>
      <c r="M203" s="277"/>
      <c r="N203" s="277"/>
      <c r="O203" s="277"/>
      <c r="P203" s="277"/>
    </row>
    <row r="204" spans="1:16" x14ac:dyDescent="0.15">
      <c r="A204" s="195"/>
      <c r="B204" s="277"/>
      <c r="C204" s="277"/>
      <c r="D204" s="277"/>
      <c r="E204" s="277"/>
      <c r="F204" s="277"/>
      <c r="G204" s="277"/>
      <c r="H204" s="277"/>
      <c r="I204" s="277"/>
      <c r="J204" s="277"/>
      <c r="K204" s="277"/>
      <c r="L204" s="278"/>
      <c r="M204" s="277"/>
      <c r="N204" s="277"/>
      <c r="O204" s="277"/>
      <c r="P204" s="277"/>
    </row>
    <row r="205" spans="1:16" x14ac:dyDescent="0.15">
      <c r="A205" s="195"/>
      <c r="B205" s="277"/>
      <c r="C205" s="277"/>
      <c r="D205" s="277"/>
      <c r="E205" s="277"/>
      <c r="F205" s="277"/>
      <c r="G205" s="277"/>
      <c r="H205" s="277"/>
      <c r="I205" s="277"/>
      <c r="J205" s="277"/>
      <c r="K205" s="277"/>
      <c r="L205" s="278"/>
      <c r="M205" s="277"/>
      <c r="N205" s="277"/>
      <c r="O205" s="277"/>
      <c r="P205" s="277"/>
    </row>
    <row r="206" spans="1:16" x14ac:dyDescent="0.15">
      <c r="A206" s="195"/>
      <c r="B206" s="277"/>
      <c r="C206" s="277"/>
      <c r="D206" s="277"/>
      <c r="E206" s="277"/>
      <c r="F206" s="277"/>
      <c r="G206" s="277"/>
      <c r="H206" s="277"/>
      <c r="I206" s="277"/>
      <c r="J206" s="277"/>
      <c r="K206" s="277"/>
      <c r="L206" s="278"/>
      <c r="M206" s="277"/>
      <c r="N206" s="277"/>
      <c r="O206" s="277"/>
      <c r="P206" s="277"/>
    </row>
    <row r="207" spans="1:16" x14ac:dyDescent="0.15">
      <c r="A207" s="195"/>
      <c r="B207" s="277"/>
      <c r="C207" s="277"/>
      <c r="D207" s="277"/>
      <c r="E207" s="277"/>
      <c r="F207" s="277"/>
      <c r="G207" s="277"/>
      <c r="H207" s="277"/>
      <c r="I207" s="277"/>
      <c r="J207" s="277"/>
      <c r="K207" s="277"/>
      <c r="L207" s="278"/>
      <c r="M207" s="277"/>
      <c r="N207" s="277"/>
      <c r="O207" s="277"/>
      <c r="P207" s="277"/>
    </row>
    <row r="208" spans="1:16" x14ac:dyDescent="0.15">
      <c r="A208" s="195"/>
      <c r="B208" s="277"/>
      <c r="C208" s="277"/>
      <c r="D208" s="277"/>
      <c r="E208" s="277"/>
      <c r="F208" s="277"/>
      <c r="G208" s="277"/>
      <c r="H208" s="277"/>
      <c r="I208" s="277"/>
      <c r="J208" s="277"/>
      <c r="K208" s="277"/>
      <c r="L208" s="278"/>
      <c r="M208" s="277"/>
      <c r="N208" s="277"/>
      <c r="O208" s="277"/>
      <c r="P208" s="277"/>
    </row>
    <row r="209" spans="1:16" x14ac:dyDescent="0.15">
      <c r="A209" s="195"/>
      <c r="B209" s="277"/>
      <c r="C209" s="277"/>
      <c r="D209" s="277"/>
      <c r="E209" s="277"/>
      <c r="F209" s="277"/>
      <c r="G209" s="277"/>
      <c r="H209" s="277"/>
      <c r="I209" s="277"/>
      <c r="J209" s="277"/>
      <c r="K209" s="277"/>
      <c r="L209" s="278"/>
      <c r="M209" s="277"/>
      <c r="N209" s="277"/>
      <c r="O209" s="277"/>
      <c r="P209" s="277"/>
    </row>
    <row r="210" spans="1:16" x14ac:dyDescent="0.15">
      <c r="A210" s="195"/>
      <c r="B210" s="277"/>
      <c r="C210" s="277"/>
      <c r="D210" s="277"/>
      <c r="E210" s="277"/>
      <c r="F210" s="277"/>
      <c r="G210" s="277"/>
      <c r="H210" s="277"/>
      <c r="I210" s="277"/>
      <c r="J210" s="277"/>
      <c r="K210" s="277"/>
      <c r="L210" s="278"/>
      <c r="M210" s="277"/>
      <c r="N210" s="277"/>
      <c r="O210" s="277"/>
      <c r="P210" s="277"/>
    </row>
    <row r="211" spans="1:16" ht="13" x14ac:dyDescent="0.15">
      <c r="A211" s="195"/>
      <c r="B211" s="277"/>
      <c r="C211" s="277"/>
      <c r="D211" s="277"/>
      <c r="E211" s="191"/>
      <c r="F211" s="277"/>
      <c r="G211" s="304"/>
      <c r="H211" s="304"/>
      <c r="I211" s="277"/>
      <c r="J211" s="277"/>
      <c r="K211" s="277"/>
      <c r="L211" s="278"/>
      <c r="M211" s="277"/>
      <c r="N211" s="277"/>
      <c r="O211" s="277"/>
      <c r="P211" s="277"/>
    </row>
    <row r="212" spans="1:16" x14ac:dyDescent="0.15">
      <c r="A212" s="195"/>
      <c r="B212" s="277"/>
      <c r="C212" s="277"/>
      <c r="D212" s="277"/>
      <c r="E212" s="277"/>
      <c r="F212" s="277"/>
      <c r="G212" s="277"/>
      <c r="H212" s="277"/>
      <c r="I212" s="277"/>
      <c r="J212" s="277"/>
      <c r="K212" s="277"/>
      <c r="L212" s="278"/>
      <c r="M212" s="277"/>
      <c r="N212" s="277"/>
      <c r="O212" s="277"/>
      <c r="P212" s="277"/>
    </row>
    <row r="213" spans="1:16" x14ac:dyDescent="0.15">
      <c r="A213" s="195"/>
      <c r="B213" s="277"/>
      <c r="C213" s="277"/>
      <c r="D213" s="277"/>
      <c r="E213" s="277"/>
      <c r="F213" s="277"/>
      <c r="G213" s="277"/>
      <c r="H213" s="277"/>
      <c r="I213" s="277"/>
      <c r="J213" s="277"/>
      <c r="K213" s="277"/>
      <c r="L213" s="278"/>
      <c r="M213" s="277"/>
      <c r="N213" s="277"/>
      <c r="O213" s="277"/>
      <c r="P213" s="277"/>
    </row>
    <row r="214" spans="1:16" x14ac:dyDescent="0.15">
      <c r="A214" s="195"/>
      <c r="B214" s="277"/>
      <c r="C214" s="277"/>
      <c r="D214" s="277"/>
      <c r="E214" s="277"/>
      <c r="F214" s="277"/>
      <c r="G214" s="277"/>
      <c r="H214" s="277"/>
      <c r="I214" s="277"/>
      <c r="J214" s="277"/>
      <c r="K214" s="277"/>
      <c r="L214" s="278"/>
      <c r="M214" s="277"/>
      <c r="N214" s="277"/>
      <c r="O214" s="277"/>
      <c r="P214" s="277"/>
    </row>
    <row r="215" spans="1:16" ht="13" x14ac:dyDescent="0.15">
      <c r="A215" s="195"/>
      <c r="B215" s="277"/>
      <c r="C215" s="277"/>
      <c r="D215" s="277"/>
      <c r="E215" s="277"/>
      <c r="F215" s="277"/>
      <c r="G215" s="304"/>
      <c r="H215" s="277"/>
      <c r="I215" s="277"/>
      <c r="J215" s="277"/>
      <c r="K215" s="277"/>
      <c r="L215" s="278"/>
      <c r="M215" s="277"/>
      <c r="N215" s="277"/>
      <c r="O215" s="277"/>
      <c r="P215" s="277"/>
    </row>
    <row r="216" spans="1:16" x14ac:dyDescent="0.15">
      <c r="A216" s="195"/>
      <c r="B216" s="277"/>
      <c r="C216" s="277"/>
      <c r="D216" s="277"/>
      <c r="E216" s="277"/>
      <c r="F216" s="277"/>
      <c r="G216" s="277"/>
      <c r="H216" s="277"/>
      <c r="I216" s="277"/>
      <c r="J216" s="277"/>
      <c r="K216" s="277"/>
      <c r="L216" s="278"/>
      <c r="M216" s="277"/>
      <c r="N216" s="277"/>
      <c r="O216" s="277"/>
      <c r="P216" s="277"/>
    </row>
    <row r="217" spans="1:16" ht="13" x14ac:dyDescent="0.15">
      <c r="A217" s="195"/>
      <c r="B217" s="277"/>
      <c r="C217" s="277"/>
      <c r="D217" s="277"/>
      <c r="E217" s="277"/>
      <c r="F217" s="277"/>
      <c r="G217" s="304"/>
      <c r="H217" s="277"/>
      <c r="I217" s="277"/>
      <c r="J217" s="277"/>
      <c r="K217" s="277"/>
      <c r="L217" s="278"/>
      <c r="M217" s="277"/>
      <c r="N217" s="277"/>
      <c r="O217" s="277"/>
      <c r="P217" s="277"/>
    </row>
    <row r="218" spans="1:16" ht="13" x14ac:dyDescent="0.15">
      <c r="A218" s="195"/>
      <c r="B218" s="277"/>
      <c r="C218" s="277"/>
      <c r="D218" s="277"/>
      <c r="E218" s="277"/>
      <c r="F218" s="277"/>
      <c r="G218" s="304"/>
      <c r="H218" s="277"/>
      <c r="I218" s="277"/>
      <c r="J218" s="277"/>
      <c r="K218" s="277"/>
      <c r="L218" s="278"/>
      <c r="M218" s="277"/>
      <c r="N218" s="277"/>
      <c r="O218" s="277"/>
      <c r="P218" s="277"/>
    </row>
    <row r="219" spans="1:16" ht="13" x14ac:dyDescent="0.15">
      <c r="A219" s="195"/>
      <c r="B219" s="277"/>
      <c r="C219" s="277"/>
      <c r="D219" s="277"/>
      <c r="E219" s="277"/>
      <c r="F219" s="277"/>
      <c r="G219" s="304"/>
      <c r="H219" s="277"/>
      <c r="I219" s="277"/>
      <c r="J219" s="277"/>
      <c r="K219" s="277"/>
      <c r="L219" s="278"/>
      <c r="M219" s="277"/>
      <c r="N219" s="277"/>
      <c r="O219" s="277"/>
      <c r="P219" s="277"/>
    </row>
    <row r="220" spans="1:16" x14ac:dyDescent="0.15">
      <c r="A220" s="195"/>
      <c r="B220" s="277"/>
      <c r="C220" s="277"/>
      <c r="D220" s="277"/>
      <c r="E220" s="277"/>
      <c r="F220" s="277"/>
      <c r="G220" s="277"/>
      <c r="H220" s="277"/>
      <c r="I220" s="277"/>
      <c r="J220" s="277"/>
      <c r="K220" s="277"/>
      <c r="L220" s="278"/>
      <c r="M220" s="277"/>
      <c r="N220" s="277"/>
      <c r="O220" s="277"/>
      <c r="P220" s="277"/>
    </row>
    <row r="221" spans="1:16" x14ac:dyDescent="0.15">
      <c r="A221" s="195"/>
      <c r="B221" s="277"/>
      <c r="C221" s="277"/>
      <c r="D221" s="277"/>
      <c r="E221" s="277"/>
      <c r="F221" s="277"/>
      <c r="G221" s="277"/>
      <c r="H221" s="277"/>
      <c r="I221" s="277"/>
      <c r="J221" s="277"/>
      <c r="K221" s="277"/>
      <c r="L221" s="278"/>
      <c r="M221" s="277"/>
      <c r="N221" s="277"/>
      <c r="O221" s="277"/>
      <c r="P221" s="277"/>
    </row>
    <row r="222" spans="1:16" x14ac:dyDescent="0.15">
      <c r="A222" s="195"/>
      <c r="B222" s="277"/>
      <c r="C222" s="277"/>
      <c r="D222" s="277"/>
      <c r="E222" s="277"/>
      <c r="F222" s="277"/>
      <c r="G222" s="277"/>
      <c r="H222" s="277"/>
      <c r="I222" s="277"/>
      <c r="J222" s="277"/>
      <c r="K222" s="277"/>
      <c r="L222" s="278"/>
      <c r="M222" s="277"/>
      <c r="N222" s="277"/>
      <c r="O222" s="277"/>
      <c r="P222" s="277"/>
    </row>
    <row r="223" spans="1:16" ht="13" x14ac:dyDescent="0.15">
      <c r="A223" s="195"/>
      <c r="B223" s="277"/>
      <c r="C223" s="277"/>
      <c r="D223" s="277"/>
      <c r="E223" s="277"/>
      <c r="F223" s="277"/>
      <c r="G223" s="304"/>
      <c r="H223" s="277"/>
      <c r="I223" s="277"/>
      <c r="J223" s="277"/>
      <c r="K223" s="277"/>
      <c r="L223" s="278"/>
      <c r="M223" s="277"/>
      <c r="N223" s="277"/>
      <c r="O223" s="277"/>
      <c r="P223" s="277"/>
    </row>
    <row r="224" spans="1:16" x14ac:dyDescent="0.15">
      <c r="A224" s="195"/>
      <c r="B224" s="277"/>
      <c r="C224" s="277"/>
      <c r="D224" s="277"/>
      <c r="E224" s="277"/>
      <c r="F224" s="277"/>
      <c r="G224" s="277"/>
      <c r="H224" s="277"/>
      <c r="I224" s="277"/>
      <c r="J224" s="277"/>
      <c r="K224" s="277"/>
      <c r="L224" s="278"/>
      <c r="M224" s="277"/>
      <c r="N224" s="277"/>
      <c r="O224" s="277"/>
      <c r="P224" s="277"/>
    </row>
    <row r="225" spans="1:16" x14ac:dyDescent="0.15">
      <c r="A225" s="190"/>
      <c r="B225" s="191"/>
      <c r="C225" s="192"/>
      <c r="D225" s="191"/>
      <c r="E225" s="191"/>
      <c r="F225" s="191"/>
      <c r="G225" s="257"/>
      <c r="H225" s="257"/>
      <c r="I225" s="191"/>
      <c r="J225" s="191"/>
      <c r="K225" s="191"/>
      <c r="L225" s="193"/>
      <c r="M225" s="191"/>
      <c r="N225" s="191"/>
      <c r="O225" s="191"/>
      <c r="P225" s="191"/>
    </row>
    <row r="226" spans="1:16" ht="13" x14ac:dyDescent="0.15">
      <c r="A226" s="195"/>
      <c r="B226" s="277"/>
      <c r="C226" s="277"/>
      <c r="D226" s="277"/>
      <c r="E226" s="277"/>
      <c r="F226" s="277"/>
      <c r="G226" s="304"/>
      <c r="H226" s="277"/>
      <c r="I226" s="277"/>
      <c r="J226" s="277"/>
      <c r="K226" s="277"/>
      <c r="L226" s="278"/>
      <c r="M226" s="277"/>
      <c r="N226" s="277"/>
      <c r="O226" s="277"/>
      <c r="P226" s="277"/>
    </row>
    <row r="227" spans="1:16" ht="13" x14ac:dyDescent="0.15">
      <c r="A227" s="195"/>
      <c r="B227" s="277"/>
      <c r="C227" s="277"/>
      <c r="D227" s="277"/>
      <c r="E227" s="277"/>
      <c r="F227" s="277"/>
      <c r="G227" s="304"/>
      <c r="H227" s="277"/>
      <c r="I227" s="277"/>
      <c r="J227" s="277"/>
      <c r="K227" s="277"/>
      <c r="L227" s="278"/>
      <c r="M227" s="277"/>
      <c r="N227" s="277"/>
      <c r="O227" s="277"/>
      <c r="P227" s="277"/>
    </row>
    <row r="228" spans="1:16" x14ac:dyDescent="0.15">
      <c r="A228" s="195"/>
      <c r="B228" s="277"/>
      <c r="C228" s="277"/>
      <c r="D228" s="277"/>
      <c r="E228" s="277"/>
      <c r="F228" s="277"/>
      <c r="G228" s="277"/>
      <c r="H228" s="277"/>
      <c r="I228" s="277"/>
      <c r="J228" s="277"/>
      <c r="K228" s="277"/>
      <c r="L228" s="278"/>
      <c r="M228" s="277"/>
      <c r="N228" s="277"/>
      <c r="O228" s="277"/>
      <c r="P228" s="277"/>
    </row>
    <row r="229" spans="1:16" x14ac:dyDescent="0.15">
      <c r="A229" s="195"/>
      <c r="B229" s="277"/>
      <c r="C229" s="277"/>
      <c r="D229" s="277"/>
      <c r="E229" s="277"/>
      <c r="F229" s="277"/>
      <c r="G229" s="277"/>
      <c r="H229" s="277"/>
      <c r="I229" s="277"/>
      <c r="J229" s="277"/>
      <c r="K229" s="277"/>
      <c r="L229" s="278"/>
      <c r="M229" s="277"/>
      <c r="N229" s="277"/>
      <c r="O229" s="277"/>
      <c r="P229" s="277"/>
    </row>
    <row r="230" spans="1:16" x14ac:dyDescent="0.15">
      <c r="A230" s="195"/>
      <c r="B230" s="277"/>
      <c r="C230" s="277"/>
      <c r="D230" s="277"/>
      <c r="E230" s="277"/>
      <c r="F230" s="277"/>
      <c r="G230" s="277"/>
      <c r="H230" s="277"/>
      <c r="I230" s="277"/>
      <c r="J230" s="277"/>
      <c r="K230" s="277"/>
      <c r="L230" s="278"/>
      <c r="M230" s="277"/>
      <c r="N230" s="277"/>
      <c r="O230" s="277"/>
      <c r="P230" s="277"/>
    </row>
    <row r="231" spans="1:16" ht="13" x14ac:dyDescent="0.15">
      <c r="A231" s="195"/>
      <c r="B231" s="277"/>
      <c r="C231" s="277"/>
      <c r="D231" s="277"/>
      <c r="E231" s="277"/>
      <c r="F231" s="277"/>
      <c r="G231" s="304"/>
      <c r="H231" s="277"/>
      <c r="I231" s="277"/>
      <c r="J231" s="277"/>
      <c r="K231" s="277"/>
      <c r="L231" s="278"/>
      <c r="M231" s="277"/>
      <c r="N231" s="277"/>
      <c r="O231" s="277"/>
      <c r="P231" s="277"/>
    </row>
    <row r="232" spans="1:16" x14ac:dyDescent="0.15">
      <c r="A232" s="195"/>
      <c r="B232" s="277"/>
      <c r="C232" s="277"/>
      <c r="D232" s="277"/>
      <c r="E232" s="277"/>
      <c r="F232" s="277"/>
      <c r="G232" s="277"/>
      <c r="H232" s="277"/>
      <c r="I232" s="277"/>
      <c r="J232" s="277"/>
      <c r="K232" s="277"/>
      <c r="L232" s="278"/>
      <c r="M232" s="277"/>
      <c r="N232" s="277"/>
      <c r="O232" s="277"/>
      <c r="P232" s="277"/>
    </row>
    <row r="233" spans="1:16" x14ac:dyDescent="0.15">
      <c r="A233" s="190"/>
      <c r="B233" s="191"/>
      <c r="C233" s="192"/>
      <c r="D233" s="191"/>
      <c r="E233" s="191"/>
      <c r="F233" s="191"/>
      <c r="G233" s="191"/>
      <c r="H233" s="191"/>
      <c r="I233" s="191"/>
      <c r="J233" s="191"/>
      <c r="K233" s="191"/>
      <c r="L233" s="193"/>
      <c r="M233" s="191"/>
      <c r="N233" s="191"/>
      <c r="O233" s="191"/>
      <c r="P233" s="191"/>
    </row>
    <row r="234" spans="1:16" x14ac:dyDescent="0.15">
      <c r="A234" s="170"/>
      <c r="B234" s="269"/>
      <c r="C234" s="192"/>
      <c r="D234" s="269"/>
      <c r="E234" s="269"/>
      <c r="F234" s="269"/>
      <c r="G234" s="269"/>
      <c r="H234" s="269"/>
      <c r="I234" s="269"/>
      <c r="J234" s="269"/>
      <c r="K234" s="269"/>
      <c r="L234" s="313"/>
      <c r="M234" s="269"/>
      <c r="N234" s="269"/>
      <c r="O234" s="269"/>
      <c r="P234" s="269"/>
    </row>
    <row r="235" spans="1:16" x14ac:dyDescent="0.15">
      <c r="A235" s="170"/>
      <c r="B235" s="269"/>
      <c r="C235" s="192"/>
      <c r="D235" s="269"/>
      <c r="E235" s="269"/>
      <c r="F235" s="269"/>
      <c r="G235" s="315"/>
      <c r="H235" s="315"/>
      <c r="I235" s="269"/>
      <c r="J235" s="269"/>
      <c r="K235" s="269"/>
      <c r="L235" s="313"/>
      <c r="M235" s="269"/>
      <c r="N235" s="269"/>
      <c r="O235" s="269"/>
      <c r="P235" s="269"/>
    </row>
    <row r="236" spans="1:16" x14ac:dyDescent="0.15">
      <c r="A236" s="190"/>
      <c r="B236" s="191"/>
      <c r="C236" s="192"/>
      <c r="D236" s="191"/>
      <c r="E236" s="191"/>
      <c r="F236" s="191"/>
      <c r="G236" s="191"/>
      <c r="H236" s="191"/>
      <c r="I236" s="191"/>
      <c r="J236" s="191"/>
      <c r="K236" s="191"/>
      <c r="L236" s="193"/>
      <c r="M236" s="191"/>
      <c r="N236" s="191"/>
      <c r="O236" s="191"/>
      <c r="P236" s="191"/>
    </row>
    <row r="237" spans="1:16" x14ac:dyDescent="0.15">
      <c r="A237" s="195"/>
      <c r="B237" s="277"/>
      <c r="C237" s="277"/>
      <c r="D237" s="277"/>
      <c r="E237" s="277"/>
      <c r="F237" s="277"/>
      <c r="G237" s="277"/>
      <c r="H237" s="277"/>
      <c r="I237" s="277"/>
      <c r="J237" s="277"/>
      <c r="K237" s="277"/>
      <c r="L237" s="278"/>
      <c r="M237" s="277"/>
      <c r="N237" s="277"/>
      <c r="O237" s="277"/>
      <c r="P237" s="277"/>
    </row>
    <row r="238" spans="1:16" ht="19.5" customHeight="1" x14ac:dyDescent="0.15">
      <c r="A238" s="195"/>
      <c r="B238" s="277"/>
      <c r="C238" s="277"/>
      <c r="D238" s="277"/>
      <c r="E238" s="277"/>
      <c r="F238" s="277"/>
      <c r="G238" s="277"/>
      <c r="H238" s="277"/>
      <c r="I238" s="277"/>
      <c r="J238" s="277"/>
      <c r="K238" s="277"/>
      <c r="L238" s="278"/>
      <c r="M238" s="277"/>
      <c r="N238" s="277"/>
      <c r="O238" s="277"/>
      <c r="P238" s="277"/>
    </row>
    <row r="239" spans="1:16" ht="19.5" customHeight="1" x14ac:dyDescent="0.15">
      <c r="A239" s="195"/>
      <c r="B239" s="277"/>
      <c r="C239" s="277"/>
      <c r="D239" s="277"/>
      <c r="E239" s="277"/>
      <c r="F239" s="277"/>
      <c r="G239" s="277"/>
      <c r="H239" s="277"/>
      <c r="I239" s="277"/>
      <c r="J239" s="277"/>
      <c r="K239" s="277"/>
      <c r="L239" s="278"/>
      <c r="M239" s="277"/>
      <c r="N239" s="277"/>
      <c r="O239" s="277"/>
      <c r="P239" s="277"/>
    </row>
    <row r="240" spans="1:16" ht="19.5" customHeight="1" x14ac:dyDescent="0.15">
      <c r="A240" s="195"/>
      <c r="B240" s="277"/>
      <c r="C240" s="277"/>
      <c r="D240" s="277"/>
      <c r="E240" s="277"/>
      <c r="F240" s="277"/>
      <c r="G240" s="277"/>
      <c r="H240" s="277"/>
      <c r="I240" s="277"/>
      <c r="J240" s="277"/>
      <c r="K240" s="277"/>
      <c r="L240" s="278"/>
      <c r="M240" s="277"/>
      <c r="N240" s="277"/>
      <c r="O240" s="277"/>
      <c r="P240" s="277"/>
    </row>
    <row r="241" spans="1:16" ht="19.5" customHeight="1" x14ac:dyDescent="0.15">
      <c r="A241" s="195"/>
      <c r="B241" s="277"/>
      <c r="C241" s="277"/>
      <c r="D241" s="277"/>
      <c r="E241" s="277"/>
      <c r="F241" s="277"/>
      <c r="G241" s="277"/>
      <c r="H241" s="277"/>
      <c r="I241" s="277"/>
      <c r="J241" s="277"/>
      <c r="K241" s="277"/>
      <c r="L241" s="278"/>
      <c r="M241" s="277"/>
      <c r="N241" s="277"/>
      <c r="O241" s="277"/>
      <c r="P241" s="277"/>
    </row>
    <row r="242" spans="1:16" ht="19.5" customHeight="1" x14ac:dyDescent="0.15">
      <c r="A242" s="195"/>
      <c r="B242" s="277"/>
      <c r="C242" s="277"/>
      <c r="D242" s="277"/>
      <c r="E242" s="277"/>
      <c r="F242" s="277"/>
      <c r="G242" s="277"/>
      <c r="H242" s="277"/>
      <c r="I242" s="277"/>
      <c r="J242" s="277"/>
      <c r="K242" s="277"/>
      <c r="L242" s="278"/>
      <c r="M242" s="277"/>
      <c r="N242" s="277"/>
      <c r="O242" s="277"/>
      <c r="P242" s="277"/>
    </row>
    <row r="243" spans="1:16" ht="19.5" customHeight="1" x14ac:dyDescent="0.15">
      <c r="A243" s="195"/>
      <c r="B243" s="277"/>
      <c r="C243" s="277"/>
      <c r="D243" s="277"/>
      <c r="E243" s="277"/>
      <c r="F243" s="277"/>
      <c r="G243" s="277"/>
      <c r="H243" s="277"/>
      <c r="I243" s="277"/>
      <c r="J243" s="277"/>
      <c r="K243" s="277"/>
      <c r="L243" s="278"/>
      <c r="M243" s="277"/>
      <c r="N243" s="277"/>
      <c r="O243" s="277"/>
      <c r="P243" s="277"/>
    </row>
    <row r="244" spans="1:16" ht="19.5" customHeight="1" x14ac:dyDescent="0.15">
      <c r="A244" s="195"/>
      <c r="B244" s="277"/>
      <c r="C244" s="277"/>
      <c r="D244" s="277"/>
      <c r="E244" s="277"/>
      <c r="F244" s="277"/>
      <c r="G244" s="277"/>
      <c r="H244" s="277"/>
      <c r="I244" s="277"/>
      <c r="J244" s="277"/>
      <c r="K244" s="277"/>
      <c r="L244" s="278"/>
      <c r="M244" s="277"/>
      <c r="N244" s="277"/>
      <c r="O244" s="277"/>
      <c r="P244" s="277"/>
    </row>
    <row r="245" spans="1:16" ht="19.5" customHeight="1" x14ac:dyDescent="0.15">
      <c r="A245" s="195"/>
      <c r="B245" s="277"/>
      <c r="C245" s="277"/>
      <c r="D245" s="277"/>
      <c r="E245" s="277"/>
      <c r="F245" s="277"/>
      <c r="G245" s="277"/>
      <c r="H245" s="277"/>
      <c r="I245" s="277"/>
      <c r="J245" s="277"/>
      <c r="K245" s="277"/>
      <c r="L245" s="278"/>
      <c r="M245" s="277"/>
      <c r="N245" s="277"/>
      <c r="O245" s="277"/>
      <c r="P245" s="277"/>
    </row>
    <row r="246" spans="1:16" ht="19.5" customHeight="1" x14ac:dyDescent="0.15">
      <c r="A246" s="195"/>
      <c r="B246" s="277"/>
      <c r="C246" s="277"/>
      <c r="D246" s="277"/>
      <c r="E246" s="277"/>
      <c r="F246" s="277"/>
      <c r="G246" s="277"/>
      <c r="H246" s="277"/>
      <c r="I246" s="277"/>
      <c r="J246" s="277"/>
      <c r="K246" s="277"/>
      <c r="L246" s="278"/>
      <c r="M246" s="277"/>
      <c r="N246" s="277"/>
      <c r="O246" s="277"/>
      <c r="P246" s="277"/>
    </row>
    <row r="247" spans="1:16" ht="19.5" customHeight="1" x14ac:dyDescent="0.15">
      <c r="A247" s="195"/>
      <c r="B247" s="277"/>
      <c r="C247" s="277"/>
      <c r="D247" s="277"/>
      <c r="E247" s="277"/>
      <c r="F247" s="277"/>
      <c r="G247" s="277"/>
      <c r="H247" s="277"/>
      <c r="I247" s="277"/>
      <c r="J247" s="277"/>
      <c r="K247" s="277"/>
      <c r="L247" s="278"/>
      <c r="M247" s="277"/>
      <c r="N247" s="277"/>
      <c r="O247" s="277"/>
      <c r="P247" s="277"/>
    </row>
    <row r="248" spans="1:16" ht="19.5" customHeight="1" x14ac:dyDescent="0.15">
      <c r="A248" s="195"/>
      <c r="B248" s="277"/>
      <c r="C248" s="277"/>
      <c r="D248" s="277"/>
      <c r="E248" s="277"/>
      <c r="F248" s="277"/>
      <c r="G248" s="277"/>
      <c r="H248" s="277"/>
      <c r="I248" s="277"/>
      <c r="J248" s="277"/>
      <c r="K248" s="277"/>
      <c r="L248" s="278"/>
      <c r="M248" s="277"/>
      <c r="N248" s="277"/>
      <c r="O248" s="277"/>
      <c r="P248" s="277"/>
    </row>
    <row r="249" spans="1:16" ht="19.5" customHeight="1" x14ac:dyDescent="0.15">
      <c r="A249" s="195"/>
      <c r="B249" s="277"/>
      <c r="C249" s="277"/>
      <c r="D249" s="277"/>
      <c r="E249" s="277"/>
      <c r="F249" s="277"/>
      <c r="G249" s="277"/>
      <c r="H249" s="277"/>
      <c r="I249" s="277"/>
      <c r="J249" s="277"/>
      <c r="K249" s="277"/>
      <c r="L249" s="278"/>
      <c r="M249" s="277"/>
      <c r="N249" s="277"/>
      <c r="O249" s="277"/>
      <c r="P249" s="277"/>
    </row>
    <row r="250" spans="1:16" ht="19.5" customHeight="1" x14ac:dyDescent="0.15">
      <c r="A250" s="195"/>
      <c r="B250" s="277"/>
      <c r="C250" s="277"/>
      <c r="D250" s="277"/>
      <c r="E250" s="277"/>
      <c r="F250" s="277"/>
      <c r="G250" s="277"/>
      <c r="H250" s="277"/>
      <c r="I250" s="277"/>
      <c r="J250" s="277"/>
      <c r="K250" s="277"/>
      <c r="L250" s="278"/>
      <c r="M250" s="277"/>
      <c r="N250" s="277"/>
      <c r="O250" s="277"/>
      <c r="P250" s="277"/>
    </row>
    <row r="251" spans="1:16" ht="19.5" customHeight="1" x14ac:dyDescent="0.15">
      <c r="A251" s="195"/>
      <c r="B251" s="277"/>
      <c r="C251" s="277"/>
      <c r="D251" s="277"/>
      <c r="E251" s="277"/>
      <c r="F251" s="277"/>
      <c r="G251" s="277"/>
      <c r="H251" s="277"/>
      <c r="I251" s="277"/>
      <c r="J251" s="277"/>
      <c r="K251" s="277"/>
      <c r="L251" s="278"/>
      <c r="M251" s="277"/>
      <c r="N251" s="277"/>
      <c r="O251" s="277"/>
      <c r="P251" s="277"/>
    </row>
    <row r="252" spans="1:16" ht="19.5" customHeight="1" x14ac:dyDescent="0.15">
      <c r="A252" s="195"/>
      <c r="B252" s="277"/>
      <c r="C252" s="277"/>
      <c r="D252" s="277"/>
      <c r="E252" s="277"/>
      <c r="F252" s="277"/>
      <c r="G252" s="277"/>
      <c r="H252" s="277"/>
      <c r="I252" s="277"/>
      <c r="J252" s="277"/>
      <c r="K252" s="277"/>
      <c r="L252" s="278"/>
      <c r="M252" s="277"/>
      <c r="N252" s="277"/>
      <c r="O252" s="277"/>
      <c r="P252" s="277"/>
    </row>
    <row r="253" spans="1:16" ht="19.5" customHeight="1" x14ac:dyDescent="0.15">
      <c r="A253" s="195"/>
      <c r="B253" s="277"/>
      <c r="C253" s="277"/>
      <c r="D253" s="277"/>
      <c r="E253" s="277"/>
      <c r="F253" s="277"/>
      <c r="G253" s="277"/>
      <c r="H253" s="277"/>
      <c r="I253" s="277"/>
      <c r="J253" s="277"/>
      <c r="K253" s="277"/>
      <c r="L253" s="278"/>
      <c r="M253" s="277"/>
      <c r="N253" s="277"/>
      <c r="O253" s="277"/>
      <c r="P253" s="277"/>
    </row>
    <row r="254" spans="1:16" ht="19.5" customHeight="1" x14ac:dyDescent="0.15">
      <c r="A254" s="195"/>
      <c r="B254" s="277"/>
      <c r="C254" s="277"/>
      <c r="D254" s="277"/>
      <c r="E254" s="277"/>
      <c r="F254" s="277"/>
      <c r="G254" s="277"/>
      <c r="H254" s="277"/>
      <c r="I254" s="277"/>
      <c r="J254" s="277"/>
      <c r="K254" s="277"/>
      <c r="L254" s="278"/>
      <c r="M254" s="277"/>
      <c r="N254" s="277"/>
      <c r="O254" s="277"/>
      <c r="P254" s="277"/>
    </row>
    <row r="255" spans="1:16" ht="19.5" customHeight="1" x14ac:dyDescent="0.15">
      <c r="A255" s="195"/>
      <c r="B255" s="277"/>
      <c r="C255" s="277"/>
      <c r="D255" s="277"/>
      <c r="E255" s="277"/>
      <c r="F255" s="277"/>
      <c r="G255" s="277"/>
      <c r="H255" s="277"/>
      <c r="I255" s="277"/>
      <c r="J255" s="277"/>
      <c r="K255" s="277"/>
      <c r="L255" s="278"/>
      <c r="M255" s="277"/>
      <c r="N255" s="277"/>
      <c r="O255" s="277"/>
      <c r="P255" s="277"/>
    </row>
    <row r="256" spans="1:16" ht="19.5" customHeight="1" x14ac:dyDescent="0.15">
      <c r="A256" s="195"/>
      <c r="B256" s="277"/>
      <c r="C256" s="277"/>
      <c r="D256" s="277"/>
      <c r="E256" s="277"/>
      <c r="F256" s="277"/>
      <c r="G256" s="277"/>
      <c r="H256" s="277"/>
      <c r="I256" s="277"/>
      <c r="J256" s="277"/>
      <c r="K256" s="277"/>
      <c r="L256" s="278"/>
      <c r="M256" s="277"/>
      <c r="N256" s="277"/>
      <c r="O256" s="277"/>
      <c r="P256" s="277"/>
    </row>
    <row r="257" spans="1:16" ht="19.5" customHeight="1" x14ac:dyDescent="0.15">
      <c r="A257" s="195"/>
      <c r="B257" s="277"/>
      <c r="C257" s="277"/>
      <c r="D257" s="277"/>
      <c r="E257" s="277"/>
      <c r="F257" s="277"/>
      <c r="G257" s="277"/>
      <c r="H257" s="277"/>
      <c r="I257" s="277"/>
      <c r="J257" s="277"/>
      <c r="K257" s="277"/>
      <c r="L257" s="278"/>
      <c r="M257" s="277"/>
      <c r="N257" s="277"/>
      <c r="O257" s="277"/>
      <c r="P257" s="277"/>
    </row>
    <row r="258" spans="1:16" ht="19.5" customHeight="1" x14ac:dyDescent="0.15">
      <c r="A258" s="195"/>
      <c r="B258" s="277"/>
      <c r="C258" s="277"/>
      <c r="D258" s="277"/>
      <c r="E258" s="277"/>
      <c r="F258" s="277"/>
      <c r="G258" s="277"/>
      <c r="H258" s="277"/>
      <c r="I258" s="277"/>
      <c r="J258" s="277"/>
      <c r="K258" s="277"/>
      <c r="L258" s="278"/>
      <c r="M258" s="277"/>
      <c r="N258" s="277"/>
      <c r="O258" s="277"/>
      <c r="P258" s="277"/>
    </row>
    <row r="259" spans="1:16" ht="19.5" customHeight="1" x14ac:dyDescent="0.15">
      <c r="A259" s="195"/>
      <c r="B259" s="277"/>
      <c r="C259" s="277"/>
      <c r="D259" s="277"/>
      <c r="E259" s="277"/>
      <c r="F259" s="277"/>
      <c r="G259" s="277"/>
      <c r="H259" s="277"/>
      <c r="I259" s="277"/>
      <c r="J259" s="277"/>
      <c r="K259" s="277"/>
      <c r="L259" s="278"/>
      <c r="M259" s="277"/>
      <c r="N259" s="277"/>
      <c r="O259" s="277"/>
      <c r="P259" s="277"/>
    </row>
    <row r="260" spans="1:16" ht="19.5" customHeight="1" x14ac:dyDescent="0.15">
      <c r="A260" s="195"/>
      <c r="B260" s="277"/>
      <c r="C260" s="277"/>
      <c r="D260" s="277"/>
      <c r="E260" s="277"/>
      <c r="F260" s="277"/>
      <c r="G260" s="277"/>
      <c r="H260" s="277"/>
      <c r="I260" s="277"/>
      <c r="J260" s="277"/>
      <c r="K260" s="277"/>
      <c r="L260" s="278"/>
      <c r="M260" s="277"/>
      <c r="N260" s="277"/>
      <c r="O260" s="277"/>
      <c r="P260" s="277"/>
    </row>
    <row r="261" spans="1:16" ht="19.5" customHeight="1" x14ac:dyDescent="0.15">
      <c r="A261" s="195"/>
      <c r="B261" s="277"/>
      <c r="C261" s="277"/>
      <c r="D261" s="277"/>
      <c r="E261" s="277"/>
      <c r="F261" s="277"/>
      <c r="G261" s="277"/>
      <c r="H261" s="277"/>
      <c r="I261" s="277"/>
      <c r="J261" s="277"/>
      <c r="K261" s="277"/>
      <c r="L261" s="278"/>
      <c r="M261" s="277"/>
      <c r="N261" s="277"/>
      <c r="O261" s="277"/>
      <c r="P261" s="277"/>
    </row>
    <row r="262" spans="1:16" ht="19.5" customHeight="1" x14ac:dyDescent="0.15">
      <c r="A262" s="195"/>
      <c r="B262" s="277"/>
      <c r="C262" s="277"/>
      <c r="D262" s="277"/>
      <c r="E262" s="277"/>
      <c r="F262" s="277"/>
      <c r="G262" s="277"/>
      <c r="H262" s="277"/>
      <c r="I262" s="277"/>
      <c r="J262" s="277"/>
      <c r="K262" s="277"/>
      <c r="L262" s="278"/>
      <c r="M262" s="277"/>
      <c r="N262" s="277"/>
      <c r="O262" s="277"/>
      <c r="P262" s="277"/>
    </row>
    <row r="263" spans="1:16" ht="19.5" customHeight="1" x14ac:dyDescent="0.15">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baseColWidth="10" defaultColWidth="9.1640625" defaultRowHeight="11" x14ac:dyDescent="0.15"/>
  <cols>
    <col min="1" max="1" width="11.83203125" style="175" bestFit="1" customWidth="1"/>
    <col min="2" max="2" width="47.5" style="176" bestFit="1" customWidth="1"/>
    <col min="3" max="3" width="49.83203125" style="176" customWidth="1"/>
    <col min="4" max="4" width="11.5" style="180" customWidth="1"/>
    <col min="5" max="5" width="6" style="181" bestFit="1" customWidth="1"/>
    <col min="6" max="6" width="4.5" style="175" bestFit="1" customWidth="1"/>
    <col min="7" max="7" width="5.5" style="176" bestFit="1" customWidth="1"/>
    <col min="8" max="8" width="5.5" style="176"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15">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15">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ht="12" x14ac:dyDescent="0.15">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15">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ht="12" x14ac:dyDescent="0.15">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ht="12" x14ac:dyDescent="0.15">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15">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15">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15">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ht="12" x14ac:dyDescent="0.15">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15">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15">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15">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15">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ht="12" x14ac:dyDescent="0.15">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ht="12" x14ac:dyDescent="0.15">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15">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15">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ht="12" x14ac:dyDescent="0.15">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ht="12" x14ac:dyDescent="0.15">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15">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15">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15">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15">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15">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15">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ht="12" x14ac:dyDescent="0.15">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15">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15">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15">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ht="12" x14ac:dyDescent="0.15">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ht="12" x14ac:dyDescent="0.15">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15">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15">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ht="12" x14ac:dyDescent="0.15">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15">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ht="12" x14ac:dyDescent="0.15">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15">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15">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15">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ht="12" x14ac:dyDescent="0.15">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15">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ht="12" x14ac:dyDescent="0.15">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15">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ht="12" x14ac:dyDescent="0.15">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15">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15">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ht="12" x14ac:dyDescent="0.15">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15">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15">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15">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ht="12" x14ac:dyDescent="0.15">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15">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ht="12" x14ac:dyDescent="0.15">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ht="12" x14ac:dyDescent="0.15">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ht="12" x14ac:dyDescent="0.15">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ht="12" x14ac:dyDescent="0.15">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15">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15">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15">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15">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15">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15">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15">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15">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15">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ht="12" x14ac:dyDescent="0.15">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15">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15">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15">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ht="12" x14ac:dyDescent="0.15">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15">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ht="12" x14ac:dyDescent="0.15">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ht="12" x14ac:dyDescent="0.15">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15">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15">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15">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15">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15">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15">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15">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15">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ht="12" x14ac:dyDescent="0.15">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15">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15">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15">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ht="12" x14ac:dyDescent="0.15">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ht="12" x14ac:dyDescent="0.15">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15">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ht="12" x14ac:dyDescent="0.15">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ht="12" x14ac:dyDescent="0.15">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15">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15">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ht="12" x14ac:dyDescent="0.15">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ht="12" x14ac:dyDescent="0.15">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15">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15">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15">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15">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15">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15">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15">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15">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15">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15">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ht="12" x14ac:dyDescent="0.15">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15">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ht="12" x14ac:dyDescent="0.15">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ht="12" x14ac:dyDescent="0.15">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ht="12" x14ac:dyDescent="0.15">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ht="12" x14ac:dyDescent="0.15">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ht="12" x14ac:dyDescent="0.15">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15">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15">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ht="12" x14ac:dyDescent="0.15">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15">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15">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15">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ht="12" x14ac:dyDescent="0.15">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15">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ht="12" x14ac:dyDescent="0.15">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ht="12" x14ac:dyDescent="0.15">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ht="12" x14ac:dyDescent="0.15">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15">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15">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ht="12" x14ac:dyDescent="0.15">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ht="12" x14ac:dyDescent="0.15">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ht="12" x14ac:dyDescent="0.15">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ht="12" x14ac:dyDescent="0.15">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15">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15">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15">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15">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15">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15">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15">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15">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15">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15">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15">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ht="12" x14ac:dyDescent="0.15">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ht="12" x14ac:dyDescent="0.15">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15">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ht="12" x14ac:dyDescent="0.15">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15">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ht="12" x14ac:dyDescent="0.15">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15">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ht="12" x14ac:dyDescent="0.15">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15">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15">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ht="12" x14ac:dyDescent="0.15">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15">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ht="12" x14ac:dyDescent="0.15">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15">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15">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15">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15">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ht="12" x14ac:dyDescent="0.15">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15">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15">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15">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ht="12" x14ac:dyDescent="0.15">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15">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ht="12" x14ac:dyDescent="0.15">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15">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ht="12" x14ac:dyDescent="0.15">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15">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15">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15">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15">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15">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ht="12" x14ac:dyDescent="0.15">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15">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12" x14ac:dyDescent="0.15">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15">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15">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15">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15">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15">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15">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ht="12" x14ac:dyDescent="0.15">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15">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15">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ht="12" x14ac:dyDescent="0.15">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4" x14ac:dyDescent="0.15">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15">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15">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ht="12" x14ac:dyDescent="0.15">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ht="12" x14ac:dyDescent="0.15">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ht="12" x14ac:dyDescent="0.15">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ht="12" x14ac:dyDescent="0.15">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15">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15">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ht="12" x14ac:dyDescent="0.15">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ht="12" x14ac:dyDescent="0.15">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ht="12" x14ac:dyDescent="0.15">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ht="12" x14ac:dyDescent="0.15">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15">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ht="12" x14ac:dyDescent="0.15">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15">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15">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ht="12" x14ac:dyDescent="0.15">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ht="12" x14ac:dyDescent="0.15">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ht="12" x14ac:dyDescent="0.15">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ht="12" x14ac:dyDescent="0.15">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15">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ht="12" x14ac:dyDescent="0.15">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15">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ht="12" x14ac:dyDescent="0.15">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15">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ht="12" x14ac:dyDescent="0.15">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ht="12" x14ac:dyDescent="0.15">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ht="12" x14ac:dyDescent="0.15">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15">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15">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ht="12" x14ac:dyDescent="0.15">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ht="12" x14ac:dyDescent="0.15">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15">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15">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ht="12" x14ac:dyDescent="0.15">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15">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15">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15">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ht="12" x14ac:dyDescent="0.15">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ht="12" x14ac:dyDescent="0.15">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15">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15">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ht="12" x14ac:dyDescent="0.15">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15">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15">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ht="12" x14ac:dyDescent="0.15">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ht="12" x14ac:dyDescent="0.15">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ht="12" x14ac:dyDescent="0.15">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ht="12" x14ac:dyDescent="0.15">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ht="12" x14ac:dyDescent="0.15">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15">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15">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ht="12" x14ac:dyDescent="0.15">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15">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15">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ht="12" x14ac:dyDescent="0.15">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15">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15">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15">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15">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15">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ht="12" x14ac:dyDescent="0.15">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ht="12" x14ac:dyDescent="0.15">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15">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15">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15">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ht="12" x14ac:dyDescent="0.15">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15">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ht="12" x14ac:dyDescent="0.15">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15">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ht="12" x14ac:dyDescent="0.15">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15">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15">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ht="12" x14ac:dyDescent="0.15">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15">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15">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15">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15">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15">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ht="12" x14ac:dyDescent="0.15">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15">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15">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15">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15">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15">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15">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15">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15">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15">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15">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15">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ht="12" x14ac:dyDescent="0.15">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ht="12" x14ac:dyDescent="0.15">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ht="12" x14ac:dyDescent="0.15">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15">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15">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ht="12" x14ac:dyDescent="0.15">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15">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15">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15">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15">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15">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ht="12" x14ac:dyDescent="0.15">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15">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15">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ht="12" x14ac:dyDescent="0.15">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15">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ht="12" x14ac:dyDescent="0.15">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ht="12" x14ac:dyDescent="0.15">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15">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15">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15">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15">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15">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15">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15">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ht="12" x14ac:dyDescent="0.15">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15">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ht="12" x14ac:dyDescent="0.15">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ht="12" x14ac:dyDescent="0.15">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ht="12" x14ac:dyDescent="0.15">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ht="12" x14ac:dyDescent="0.15">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15">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ht="12" x14ac:dyDescent="0.15">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15">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ht="12" x14ac:dyDescent="0.15">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15">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15">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15">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15">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ht="12" x14ac:dyDescent="0.15">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ht="12" x14ac:dyDescent="0.15">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ht="12" x14ac:dyDescent="0.15">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15">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ht="12" x14ac:dyDescent="0.15">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15">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15">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ht="12" x14ac:dyDescent="0.15">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15">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ht="12" x14ac:dyDescent="0.15">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15">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15">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15">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15">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15">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ht="12" x14ac:dyDescent="0.15">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15">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ht="12" x14ac:dyDescent="0.15">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ht="12" x14ac:dyDescent="0.15">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15">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ht="12" x14ac:dyDescent="0.15">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15">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15">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15">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15">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15">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15">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15">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15">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15">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15">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15">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15">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15">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15">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15">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15">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15">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15">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15">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15">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15">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15">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15">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15">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15">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15">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15">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15">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15">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15">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15">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15">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15">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15">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15">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15">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15">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15">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15">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15">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15">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15">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15">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15">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15">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15">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15">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15">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15">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15">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15">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15">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15">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15">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15">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15">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15">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15">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15">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15">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15">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15">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15">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15">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15">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15">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15">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15">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15">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15">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15">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15">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15">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15">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15">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15">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15">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15">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15">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15">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15">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15">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15">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15">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15">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15">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15">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15">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15">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15">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15">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15">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15">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15">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15">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15">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15">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15">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15">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15">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15">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15">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15">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15">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15">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15">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15">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15">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15">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15">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15">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15">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15">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15">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15">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15">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15">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15">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15">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15">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15">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15">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15">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15">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15">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15">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15">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15">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15">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15">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15">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15">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15">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15">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15">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15">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15">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15">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15">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15">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15">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15">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15">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15">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15">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15">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15">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15">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15">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15">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15">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15">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15">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15">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15">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15">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15">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15">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15">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15">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15">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15">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15">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15">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15">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15">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15">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15">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15">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15">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15">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15">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15">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15">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15">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15">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15">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15">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15">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15">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15">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15">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15">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15">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15">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15">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15">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15">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15">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15">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15">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15">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15">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15">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15">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15">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15">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15">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15">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15">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15">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15">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15">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15">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15">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15">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15">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15">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15">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15">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15">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15">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15">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15">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15">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15">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15">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15">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15">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15">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15">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15">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15">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15">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15">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15">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15">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15">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15">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15">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15">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15">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15">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15">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15">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15">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15">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15">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15">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15">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15">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15">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15">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15">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15">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15">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15">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15">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15">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15">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15">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15">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15">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15">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15">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15">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15">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15">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15">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15">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15">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15">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15">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15">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15">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15">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15">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15">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15">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15">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15">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15">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15">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15">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15">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15">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15">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15">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15">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15">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15">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15">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15">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15">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15">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15">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15">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15">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15">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15">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15">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15">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15">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15">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15">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15">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15">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15">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15">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15">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15">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15">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15">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15">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15">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15">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15">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15">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15">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15">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15">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15">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15">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15">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15">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15">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15">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15">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15">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15">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15">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15">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15">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15">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15">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15">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15">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15">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15">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15">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15">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15">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15">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15">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15">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15">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15">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15">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15">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15">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15">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15">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15">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15">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15">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15">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15">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15">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15">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15">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15">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15">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15">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15">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15">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15">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15">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15">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15">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15">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15">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15">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15">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15">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15">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15">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15">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15">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15">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15">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15">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15">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15">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15">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15">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15">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15">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15">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15">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15">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15">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15">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15">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15">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15">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15">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15">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15">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15">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15">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15">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15">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15">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15">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15">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15">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15">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15">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15">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15">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15">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15">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15">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15">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15">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15">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15">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15">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15">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15">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15">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15">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15">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15">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15">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15">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15">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15">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15">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15">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15">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15">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15">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15">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15">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15">
      <c r="C763" s="188"/>
      <c r="G763" s="177"/>
      <c r="H763" s="177"/>
    </row>
    <row r="764" spans="1:14" x14ac:dyDescent="0.15">
      <c r="C764" s="188"/>
      <c r="G764" s="177"/>
      <c r="H764" s="177"/>
    </row>
    <row r="765" spans="1:14" x14ac:dyDescent="0.15">
      <c r="G765" s="177"/>
      <c r="H765" s="177"/>
    </row>
    <row r="766" spans="1:14" x14ac:dyDescent="0.15">
      <c r="G766" s="177"/>
      <c r="H766" s="177"/>
    </row>
    <row r="767" spans="1:14" x14ac:dyDescent="0.15">
      <c r="G767" s="177"/>
      <c r="H767" s="177"/>
    </row>
    <row r="768" spans="1:14" x14ac:dyDescent="0.15">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913</v>
      </c>
      <c r="B1" s="2"/>
      <c r="C1" s="2" t="s">
        <v>237</v>
      </c>
      <c r="D1" s="2" t="s">
        <v>1080</v>
      </c>
      <c r="E1" s="2" t="s">
        <v>1081</v>
      </c>
      <c r="F1" s="2" t="s">
        <v>217</v>
      </c>
      <c r="G1" s="2" t="s">
        <v>1082</v>
      </c>
      <c r="H1" s="2"/>
      <c r="I1" s="2" t="s">
        <v>217</v>
      </c>
      <c r="J1" s="2" t="s">
        <v>1083</v>
      </c>
      <c r="K1" s="2"/>
      <c r="L1" s="2"/>
      <c r="M1" s="2"/>
      <c r="N1" s="2"/>
    </row>
    <row r="2" spans="1:14" x14ac:dyDescent="0.15">
      <c r="A2" t="s">
        <v>1084</v>
      </c>
      <c r="C2" t="s">
        <v>240</v>
      </c>
      <c r="D2" t="s">
        <v>1085</v>
      </c>
      <c r="E2">
        <v>1</v>
      </c>
      <c r="F2" t="s">
        <v>221</v>
      </c>
      <c r="G2" t="s">
        <v>1086</v>
      </c>
      <c r="I2" t="s">
        <v>219</v>
      </c>
      <c r="J2" t="s">
        <v>1087</v>
      </c>
    </row>
    <row r="3" spans="1:14" x14ac:dyDescent="0.15">
      <c r="A3" t="s">
        <v>919</v>
      </c>
      <c r="C3" t="s">
        <v>242</v>
      </c>
      <c r="D3" t="s">
        <v>1088</v>
      </c>
      <c r="E3">
        <v>1</v>
      </c>
      <c r="F3" t="s">
        <v>221</v>
      </c>
      <c r="G3" t="s">
        <v>1086</v>
      </c>
      <c r="I3" t="s">
        <v>221</v>
      </c>
      <c r="J3" t="s">
        <v>222</v>
      </c>
    </row>
    <row r="4" spans="1:14" x14ac:dyDescent="0.15">
      <c r="A4" t="s">
        <v>984</v>
      </c>
      <c r="C4" t="s">
        <v>244</v>
      </c>
      <c r="D4" t="s">
        <v>1089</v>
      </c>
      <c r="E4">
        <v>1</v>
      </c>
      <c r="F4" t="s">
        <v>221</v>
      </c>
      <c r="G4" t="s">
        <v>1086</v>
      </c>
      <c r="I4" t="s">
        <v>223</v>
      </c>
      <c r="J4" t="s">
        <v>224</v>
      </c>
    </row>
    <row r="5" spans="1:14" x14ac:dyDescent="0.15">
      <c r="A5" t="s">
        <v>939</v>
      </c>
      <c r="C5" t="s">
        <v>246</v>
      </c>
      <c r="D5" t="s">
        <v>1090</v>
      </c>
      <c r="E5">
        <v>1</v>
      </c>
      <c r="F5" t="s">
        <v>221</v>
      </c>
      <c r="G5" t="s">
        <v>1086</v>
      </c>
      <c r="I5" t="s">
        <v>225</v>
      </c>
      <c r="J5" t="s">
        <v>226</v>
      </c>
    </row>
    <row r="6" spans="1:14" x14ac:dyDescent="0.15">
      <c r="A6" t="s">
        <v>1091</v>
      </c>
      <c r="C6" t="s">
        <v>248</v>
      </c>
      <c r="D6" t="s">
        <v>1092</v>
      </c>
      <c r="E6">
        <v>1</v>
      </c>
      <c r="F6" t="s">
        <v>221</v>
      </c>
      <c r="G6" t="s">
        <v>1086</v>
      </c>
      <c r="I6" t="s">
        <v>227</v>
      </c>
      <c r="J6" t="s">
        <v>1093</v>
      </c>
    </row>
    <row r="7" spans="1:14" x14ac:dyDescent="0.15">
      <c r="A7" t="s">
        <v>1094</v>
      </c>
      <c r="C7" t="s">
        <v>250</v>
      </c>
      <c r="D7" t="s">
        <v>1095</v>
      </c>
      <c r="E7">
        <v>2</v>
      </c>
      <c r="F7" t="s">
        <v>223</v>
      </c>
      <c r="G7" t="s">
        <v>1096</v>
      </c>
    </row>
    <row r="8" spans="1:14" x14ac:dyDescent="0.15">
      <c r="A8" t="s">
        <v>948</v>
      </c>
      <c r="C8" t="s">
        <v>252</v>
      </c>
      <c r="D8" t="s">
        <v>1097</v>
      </c>
      <c r="E8">
        <v>3</v>
      </c>
      <c r="F8" t="s">
        <v>223</v>
      </c>
      <c r="G8" t="s">
        <v>1098</v>
      </c>
    </row>
    <row r="9" spans="1:14" x14ac:dyDescent="0.15">
      <c r="A9" t="s">
        <v>1099</v>
      </c>
      <c r="C9" t="s">
        <v>254</v>
      </c>
      <c r="D9" t="s">
        <v>1100</v>
      </c>
      <c r="E9">
        <v>3</v>
      </c>
      <c r="F9" t="s">
        <v>223</v>
      </c>
      <c r="G9" t="s">
        <v>1101</v>
      </c>
    </row>
    <row r="10" spans="1:14" x14ac:dyDescent="0.15">
      <c r="A10" t="s">
        <v>1023</v>
      </c>
      <c r="C10" t="s">
        <v>256</v>
      </c>
      <c r="D10" t="s">
        <v>1102</v>
      </c>
      <c r="E10">
        <v>4</v>
      </c>
      <c r="F10" t="s">
        <v>223</v>
      </c>
      <c r="G10" t="s">
        <v>1103</v>
      </c>
    </row>
    <row r="11" spans="1:14" x14ac:dyDescent="0.15">
      <c r="A11" t="s">
        <v>1025</v>
      </c>
      <c r="C11" t="s">
        <v>257</v>
      </c>
      <c r="D11" t="s">
        <v>1104</v>
      </c>
      <c r="E11">
        <v>4</v>
      </c>
      <c r="F11" t="s">
        <v>219</v>
      </c>
      <c r="G11" t="s">
        <v>1103</v>
      </c>
    </row>
    <row r="12" spans="1:14" x14ac:dyDescent="0.15">
      <c r="A12" t="s">
        <v>986</v>
      </c>
      <c r="C12" t="s">
        <v>259</v>
      </c>
      <c r="D12" t="s">
        <v>1105</v>
      </c>
      <c r="E12">
        <v>4</v>
      </c>
      <c r="F12" t="s">
        <v>219</v>
      </c>
      <c r="G12" t="s">
        <v>1103</v>
      </c>
    </row>
    <row r="13" spans="1:14" x14ac:dyDescent="0.15">
      <c r="A13" t="s">
        <v>1027</v>
      </c>
      <c r="C13" t="s">
        <v>261</v>
      </c>
      <c r="D13" t="s">
        <v>1106</v>
      </c>
      <c r="E13">
        <v>4</v>
      </c>
      <c r="F13" t="s">
        <v>227</v>
      </c>
      <c r="G13" t="s">
        <v>1103</v>
      </c>
    </row>
    <row r="14" spans="1:14" x14ac:dyDescent="0.15">
      <c r="A14" t="s">
        <v>921</v>
      </c>
      <c r="C14" t="s">
        <v>263</v>
      </c>
      <c r="D14" t="s">
        <v>1107</v>
      </c>
      <c r="E14">
        <v>4</v>
      </c>
      <c r="F14" t="s">
        <v>223</v>
      </c>
      <c r="G14" t="s">
        <v>1103</v>
      </c>
    </row>
    <row r="15" spans="1:14" x14ac:dyDescent="0.15">
      <c r="A15" t="s">
        <v>923</v>
      </c>
      <c r="C15" t="s">
        <v>265</v>
      </c>
    </row>
    <row r="16" spans="1:14" x14ac:dyDescent="0.15">
      <c r="A16" t="s">
        <v>988</v>
      </c>
      <c r="C16" t="s">
        <v>266</v>
      </c>
    </row>
    <row r="17" spans="1:3" x14ac:dyDescent="0.15">
      <c r="A17" t="s">
        <v>950</v>
      </c>
      <c r="C17" t="s">
        <v>267</v>
      </c>
    </row>
    <row r="18" spans="1:3" x14ac:dyDescent="0.15">
      <c r="A18" t="s">
        <v>990</v>
      </c>
      <c r="C18" t="s">
        <v>268</v>
      </c>
    </row>
    <row r="19" spans="1:3" x14ac:dyDescent="0.15">
      <c r="A19" t="s">
        <v>992</v>
      </c>
      <c r="C19" t="s">
        <v>269</v>
      </c>
    </row>
    <row r="20" spans="1:3" x14ac:dyDescent="0.15">
      <c r="A20" t="s">
        <v>1029</v>
      </c>
      <c r="C20" t="s">
        <v>1108</v>
      </c>
    </row>
    <row r="21" spans="1:3" x14ac:dyDescent="0.15">
      <c r="A21" t="s">
        <v>1109</v>
      </c>
      <c r="C21" t="s">
        <v>1110</v>
      </c>
    </row>
    <row r="22" spans="1:3" x14ac:dyDescent="0.15">
      <c r="A22" t="s">
        <v>1111</v>
      </c>
      <c r="C22" t="s">
        <v>1112</v>
      </c>
    </row>
    <row r="23" spans="1:3" x14ac:dyDescent="0.15">
      <c r="A23" t="s">
        <v>1031</v>
      </c>
      <c r="C23" t="s">
        <v>1113</v>
      </c>
    </row>
    <row r="24" spans="1:3" x14ac:dyDescent="0.15">
      <c r="A24" t="s">
        <v>1114</v>
      </c>
      <c r="C24" t="s">
        <v>1115</v>
      </c>
    </row>
    <row r="25" spans="1:3" x14ac:dyDescent="0.15">
      <c r="A25" t="s">
        <v>1033</v>
      </c>
      <c r="C25" t="s">
        <v>1116</v>
      </c>
    </row>
    <row r="26" spans="1:3" x14ac:dyDescent="0.15">
      <c r="A26" t="s">
        <v>994</v>
      </c>
      <c r="C26" t="s">
        <v>1117</v>
      </c>
    </row>
    <row r="27" spans="1:3" x14ac:dyDescent="0.15">
      <c r="A27" t="s">
        <v>935</v>
      </c>
      <c r="C27" t="s">
        <v>1118</v>
      </c>
    </row>
    <row r="28" spans="1:3" x14ac:dyDescent="0.15">
      <c r="A28" t="s">
        <v>954</v>
      </c>
    </row>
    <row r="29" spans="1:3" x14ac:dyDescent="0.15">
      <c r="A29" t="s">
        <v>956</v>
      </c>
    </row>
    <row r="30" spans="1:3" x14ac:dyDescent="0.15">
      <c r="A30" t="s">
        <v>1035</v>
      </c>
    </row>
    <row r="31" spans="1:3" x14ac:dyDescent="0.15">
      <c r="A31" t="s">
        <v>996</v>
      </c>
    </row>
    <row r="32" spans="1:3" x14ac:dyDescent="0.15">
      <c r="A32" t="s">
        <v>1037</v>
      </c>
    </row>
    <row r="33" spans="1:1" x14ac:dyDescent="0.15">
      <c r="A33" t="s">
        <v>960</v>
      </c>
    </row>
    <row r="34" spans="1:1" x14ac:dyDescent="0.15">
      <c r="A34" t="s">
        <v>1039</v>
      </c>
    </row>
    <row r="35" spans="1:1" x14ac:dyDescent="0.15">
      <c r="A35" t="s">
        <v>1059</v>
      </c>
    </row>
    <row r="36" spans="1:1" x14ac:dyDescent="0.15">
      <c r="A36" t="s">
        <v>962</v>
      </c>
    </row>
    <row r="37" spans="1:1" x14ac:dyDescent="0.15">
      <c r="A37" t="s">
        <v>1041</v>
      </c>
    </row>
    <row r="38" spans="1:1" x14ac:dyDescent="0.15">
      <c r="A38" t="s">
        <v>1119</v>
      </c>
    </row>
    <row r="39" spans="1:1" x14ac:dyDescent="0.15">
      <c r="A39" t="s">
        <v>1043</v>
      </c>
    </row>
    <row r="40" spans="1:1" x14ac:dyDescent="0.15">
      <c r="A40" t="s">
        <v>1077</v>
      </c>
    </row>
    <row r="41" spans="1:1" x14ac:dyDescent="0.15">
      <c r="A41" t="s">
        <v>937</v>
      </c>
    </row>
    <row r="42" spans="1:1" x14ac:dyDescent="0.15">
      <c r="A42" t="s">
        <v>1000</v>
      </c>
    </row>
    <row r="43" spans="1:1" x14ac:dyDescent="0.15">
      <c r="A43" t="s">
        <v>1120</v>
      </c>
    </row>
    <row r="44" spans="1:1" x14ac:dyDescent="0.15">
      <c r="A44" t="s">
        <v>1121</v>
      </c>
    </row>
    <row r="45" spans="1:1" x14ac:dyDescent="0.15">
      <c r="A45" t="s">
        <v>1122</v>
      </c>
    </row>
    <row r="46" spans="1:1" x14ac:dyDescent="0.15">
      <c r="A46" t="s">
        <v>1045</v>
      </c>
    </row>
    <row r="47" spans="1:1" x14ac:dyDescent="0.15">
      <c r="A47" t="s">
        <v>964</v>
      </c>
    </row>
    <row r="48" spans="1:1" x14ac:dyDescent="0.15">
      <c r="A48" t="s">
        <v>1004</v>
      </c>
    </row>
    <row r="49" spans="1:1" x14ac:dyDescent="0.15">
      <c r="A49" t="s">
        <v>1002</v>
      </c>
    </row>
    <row r="50" spans="1:1" x14ac:dyDescent="0.15">
      <c r="A50" t="s">
        <v>1079</v>
      </c>
    </row>
    <row r="51" spans="1:1" x14ac:dyDescent="0.15">
      <c r="A51" t="s">
        <v>1047</v>
      </c>
    </row>
    <row r="52" spans="1:1" x14ac:dyDescent="0.15">
      <c r="A52" t="s">
        <v>966</v>
      </c>
    </row>
    <row r="53" spans="1:1" x14ac:dyDescent="0.15">
      <c r="A53" t="s">
        <v>1123</v>
      </c>
    </row>
    <row r="54" spans="1:1" x14ac:dyDescent="0.15">
      <c r="A54" t="s">
        <v>1049</v>
      </c>
    </row>
    <row r="55" spans="1:1" x14ac:dyDescent="0.15">
      <c r="A55" t="s">
        <v>1124</v>
      </c>
    </row>
    <row r="56" spans="1:1" x14ac:dyDescent="0.15">
      <c r="A56" t="s">
        <v>970</v>
      </c>
    </row>
    <row r="57" spans="1:1" x14ac:dyDescent="0.15">
      <c r="A57" t="s">
        <v>1125</v>
      </c>
    </row>
    <row r="58" spans="1:1" x14ac:dyDescent="0.15">
      <c r="A58" t="s">
        <v>1075</v>
      </c>
    </row>
    <row r="59" spans="1:1" x14ac:dyDescent="0.15">
      <c r="A59" t="s">
        <v>1126</v>
      </c>
    </row>
    <row r="60" spans="1:1" x14ac:dyDescent="0.15">
      <c r="A60" t="s">
        <v>1051</v>
      </c>
    </row>
    <row r="61" spans="1:1" x14ac:dyDescent="0.15">
      <c r="A61" t="s">
        <v>1127</v>
      </c>
    </row>
    <row r="62" spans="1:1" x14ac:dyDescent="0.15">
      <c r="A62" t="s">
        <v>1053</v>
      </c>
    </row>
    <row r="63" spans="1:1" x14ac:dyDescent="0.15">
      <c r="A63" t="s">
        <v>1128</v>
      </c>
    </row>
    <row r="64" spans="1:1" x14ac:dyDescent="0.15">
      <c r="A64" t="s">
        <v>972</v>
      </c>
    </row>
    <row r="65" spans="1:1" x14ac:dyDescent="0.15">
      <c r="A65" t="s">
        <v>1055</v>
      </c>
    </row>
    <row r="66" spans="1:1" x14ac:dyDescent="0.15">
      <c r="A66" t="s">
        <v>1007</v>
      </c>
    </row>
    <row r="67" spans="1:1" x14ac:dyDescent="0.15">
      <c r="A67" t="s">
        <v>1129</v>
      </c>
    </row>
    <row r="68" spans="1:1" x14ac:dyDescent="0.15">
      <c r="A68" t="s">
        <v>1057</v>
      </c>
    </row>
    <row r="69" spans="1:1" x14ac:dyDescent="0.15">
      <c r="A69" t="s">
        <v>1130</v>
      </c>
    </row>
    <row r="70" spans="1:1" x14ac:dyDescent="0.15">
      <c r="A70" t="s">
        <v>1131</v>
      </c>
    </row>
    <row r="71" spans="1:1" x14ac:dyDescent="0.15">
      <c r="A71" t="s">
        <v>931</v>
      </c>
    </row>
    <row r="72" spans="1:1" x14ac:dyDescent="0.15">
      <c r="A72" t="s">
        <v>974</v>
      </c>
    </row>
    <row r="73" spans="1:1" x14ac:dyDescent="0.15">
      <c r="A73" t="s">
        <v>1132</v>
      </c>
    </row>
    <row r="74" spans="1:1" x14ac:dyDescent="0.15">
      <c r="A74" t="s">
        <v>976</v>
      </c>
    </row>
    <row r="75" spans="1:1" x14ac:dyDescent="0.15">
      <c r="A75" t="s">
        <v>978</v>
      </c>
    </row>
    <row r="76" spans="1:1" x14ac:dyDescent="0.15">
      <c r="A76" t="s">
        <v>1009</v>
      </c>
    </row>
    <row r="77" spans="1:1" x14ac:dyDescent="0.15">
      <c r="A77" t="s">
        <v>1011</v>
      </c>
    </row>
    <row r="78" spans="1:1" x14ac:dyDescent="0.15">
      <c r="A78" t="s">
        <v>1133</v>
      </c>
    </row>
    <row r="79" spans="1:1" x14ac:dyDescent="0.15">
      <c r="A79" t="s">
        <v>1134</v>
      </c>
    </row>
    <row r="80" spans="1:1" x14ac:dyDescent="0.15">
      <c r="A80" t="s">
        <v>1013</v>
      </c>
    </row>
    <row r="81" spans="1:1" x14ac:dyDescent="0.15">
      <c r="A81" t="s">
        <v>1015</v>
      </c>
    </row>
    <row r="82" spans="1:1" x14ac:dyDescent="0.15">
      <c r="A82" t="s">
        <v>1073</v>
      </c>
    </row>
    <row r="83" spans="1:1" x14ac:dyDescent="0.15">
      <c r="A83" t="s">
        <v>1135</v>
      </c>
    </row>
    <row r="84" spans="1:1" x14ac:dyDescent="0.15">
      <c r="A84" t="s">
        <v>1061</v>
      </c>
    </row>
    <row r="85" spans="1:1" x14ac:dyDescent="0.15">
      <c r="A85" t="s">
        <v>933</v>
      </c>
    </row>
    <row r="86" spans="1:1" x14ac:dyDescent="0.15">
      <c r="A86" t="s">
        <v>944</v>
      </c>
    </row>
    <row r="87" spans="1:1" x14ac:dyDescent="0.15">
      <c r="A87" t="s">
        <v>1063</v>
      </c>
    </row>
    <row r="88" spans="1:1" x14ac:dyDescent="0.15">
      <c r="A88" t="s">
        <v>1017</v>
      </c>
    </row>
    <row r="89" spans="1:1" x14ac:dyDescent="0.15">
      <c r="A89" t="s">
        <v>968</v>
      </c>
    </row>
    <row r="90" spans="1:1" x14ac:dyDescent="0.15">
      <c r="A90" t="s">
        <v>980</v>
      </c>
    </row>
    <row r="91" spans="1:1" x14ac:dyDescent="0.15">
      <c r="A91" t="s">
        <v>1019</v>
      </c>
    </row>
    <row r="92" spans="1:1" x14ac:dyDescent="0.15">
      <c r="A92" t="s">
        <v>1065</v>
      </c>
    </row>
    <row r="93" spans="1:1" x14ac:dyDescent="0.15">
      <c r="A93" t="s">
        <v>1136</v>
      </c>
    </row>
    <row r="94" spans="1:1" x14ac:dyDescent="0.15">
      <c r="A94" t="s">
        <v>1067</v>
      </c>
    </row>
    <row r="95" spans="1:1" x14ac:dyDescent="0.15">
      <c r="A95" t="s">
        <v>982</v>
      </c>
    </row>
    <row r="96" spans="1:1" x14ac:dyDescent="0.15">
      <c r="A96" t="s">
        <v>1069</v>
      </c>
    </row>
    <row r="97" spans="1:1" x14ac:dyDescent="0.15">
      <c r="A97" t="s">
        <v>925</v>
      </c>
    </row>
    <row r="98" spans="1:1" x14ac:dyDescent="0.15">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74" t="str">
        <f>Spolu!C3&amp;", "&amp;Spolu!C6</f>
        <v>Slovenská asociácia taekwondo WT, Hlavná 37/68, Košice, 040 01</v>
      </c>
      <c r="B1" s="374"/>
      <c r="C1" s="374"/>
      <c r="N1" s="137" t="str">
        <f>O1&amp;" - "&amp;P1</f>
        <v>a - príspevok uznaným športom</v>
      </c>
      <c r="O1" s="137" t="s">
        <v>240</v>
      </c>
      <c r="P1" s="137" t="s">
        <v>241</v>
      </c>
    </row>
    <row r="2" spans="1:16" x14ac:dyDescent="0.15">
      <c r="N2" s="137" t="str">
        <f t="shared" ref="N2:N18" si="0">O2&amp;" - "&amp;P2</f>
        <v>b - príspevok Slovenskému olympijskému a športovému výboru</v>
      </c>
      <c r="O2" s="137" t="s">
        <v>242</v>
      </c>
      <c r="P2" s="137" t="s">
        <v>243</v>
      </c>
    </row>
    <row r="3" spans="1:16" x14ac:dyDescent="0.15">
      <c r="E3" s="375" t="s">
        <v>1137</v>
      </c>
      <c r="F3" s="376"/>
      <c r="N3" s="137" t="str">
        <f t="shared" si="0"/>
        <v>c - príspevok Slovenskému paralympijskému výboru</v>
      </c>
      <c r="O3" s="137" t="s">
        <v>244</v>
      </c>
      <c r="P3" s="137" t="s">
        <v>245</v>
      </c>
    </row>
    <row r="4" spans="1:16" ht="45.75" customHeight="1" x14ac:dyDescent="0.15">
      <c r="E4" s="376"/>
      <c r="F4" s="376"/>
      <c r="N4" s="137" t="str">
        <f t="shared" si="0"/>
        <v>d - príspevok športovcom top tímu</v>
      </c>
      <c r="O4" s="137" t="s">
        <v>246</v>
      </c>
      <c r="P4" s="137" t="s">
        <v>247</v>
      </c>
    </row>
    <row r="5" spans="1:16" ht="30.75" customHeight="1" x14ac:dyDescent="0.15">
      <c r="C5" s="138" t="s">
        <v>1138</v>
      </c>
      <c r="N5" s="137" t="str">
        <f t="shared" si="0"/>
        <v>e - rozvoj športov, ktoré nie sú uznanými podľa zákona č. 440/2015 Z. z.</v>
      </c>
      <c r="O5" s="137" t="s">
        <v>248</v>
      </c>
      <c r="P5" s="137" t="s">
        <v>253</v>
      </c>
    </row>
    <row r="6" spans="1:16" ht="34" x14ac:dyDescent="0.15">
      <c r="C6" s="138" t="s">
        <v>1139</v>
      </c>
      <c r="E6" s="140" t="s">
        <v>1140</v>
      </c>
      <c r="F6" s="149"/>
      <c r="N6" s="137" t="str">
        <f t="shared" si="0"/>
        <v>f - organizovanie významných a tradičných športových podujatí na území SR v roku 2020</v>
      </c>
      <c r="O6" s="137" t="s">
        <v>250</v>
      </c>
      <c r="P6" s="137" t="s">
        <v>1141</v>
      </c>
    </row>
    <row r="7" spans="1:16" ht="17" x14ac:dyDescent="0.15">
      <c r="C7" s="138" t="s">
        <v>1142</v>
      </c>
      <c r="E7" s="140" t="s">
        <v>1143</v>
      </c>
      <c r="F7" s="150"/>
      <c r="N7" s="137" t="str">
        <f t="shared" si="0"/>
        <v>g - projekty školského, univerzitného športu a športu pre všetkých</v>
      </c>
      <c r="O7" s="137" t="s">
        <v>252</v>
      </c>
      <c r="P7" s="137" t="s">
        <v>1144</v>
      </c>
    </row>
    <row r="8" spans="1:16" ht="17" x14ac:dyDescent="0.15">
      <c r="C8" s="138" t="s">
        <v>1433</v>
      </c>
      <c r="E8" s="140" t="s">
        <v>1145</v>
      </c>
      <c r="F8" s="151"/>
      <c r="N8" s="137" t="str">
        <f t="shared" si="0"/>
        <v>h - podpora a rozvoj turistických a cykloturistických trás</v>
      </c>
      <c r="O8" s="137" t="s">
        <v>254</v>
      </c>
      <c r="P8" s="137" t="s">
        <v>255</v>
      </c>
    </row>
    <row r="9" spans="1:16" x14ac:dyDescent="0.15">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15">
      <c r="N10" s="137" t="str">
        <f t="shared" si="0"/>
        <v>j - projekty pre popularizáciu pohybových aktivít detí, mládeže a seniorov</v>
      </c>
      <c r="O10" s="137" t="s">
        <v>257</v>
      </c>
      <c r="P10" s="137" t="s">
        <v>1148</v>
      </c>
    </row>
    <row r="11" spans="1:16" x14ac:dyDescent="0.15">
      <c r="N11" s="137" t="str">
        <f t="shared" si="0"/>
        <v>k - výstavba, modernizácia a rekonštrukcia športovej infraštruktúry národného významu</v>
      </c>
      <c r="O11" s="137" t="s">
        <v>259</v>
      </c>
      <c r="P11" s="137" t="s">
        <v>260</v>
      </c>
    </row>
    <row r="12" spans="1:16" ht="54.75" customHeight="1" x14ac:dyDescent="0.2">
      <c r="A12" s="377" t="s">
        <v>1149</v>
      </c>
      <c r="B12" s="377"/>
      <c r="C12" s="377"/>
      <c r="D12" s="138"/>
      <c r="E12" s="138"/>
      <c r="F12" s="141"/>
      <c r="G12" s="138"/>
      <c r="N12" s="137" t="str">
        <f t="shared" si="0"/>
        <v>l - podpora zdravotne postihnutých športovcov</v>
      </c>
      <c r="O12" s="137" t="s">
        <v>261</v>
      </c>
      <c r="P12" s="137" t="s">
        <v>262</v>
      </c>
    </row>
    <row r="13" spans="1:16" ht="45" customHeight="1" x14ac:dyDescent="0.15">
      <c r="F13" s="141"/>
      <c r="N13" s="137" t="str">
        <f t="shared" si="0"/>
        <v>m - plnenie úloh verejného záujmu v športe národnými športovými organizáciami</v>
      </c>
      <c r="O13" s="137" t="s">
        <v>263</v>
      </c>
      <c r="P13" s="137" t="s">
        <v>1150</v>
      </c>
    </row>
    <row r="14" spans="1:16" ht="45" customHeight="1" x14ac:dyDescent="0.15">
      <c r="A14" s="378"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8"/>
      <c r="C14" s="378"/>
      <c r="F14" s="141"/>
      <c r="N14" s="137" t="str">
        <f t="shared" si="0"/>
        <v>n - organizovanie významnej súťaže podľa § 55 ods. 1 písm. b)</v>
      </c>
      <c r="O14" s="137" t="s">
        <v>265</v>
      </c>
      <c r="P14" s="137" t="s">
        <v>1151</v>
      </c>
    </row>
    <row r="15" spans="1:16" ht="32.25" customHeight="1" thickBot="1" x14ac:dyDescent="0.2">
      <c r="A15" s="139" t="s">
        <v>1152</v>
      </c>
      <c r="B15" s="379" t="s">
        <v>1153</v>
      </c>
      <c r="C15" s="380"/>
      <c r="N15" s="137" t="str">
        <f t="shared" si="0"/>
        <v>o - účasť na významnej súťaži podľa § 3 písm. h) druhého až štvrtého bodu Zákona o športe vrátane prípravy na túto súťaž</v>
      </c>
      <c r="O15" s="137" t="s">
        <v>266</v>
      </c>
      <c r="P15" s="137" t="s">
        <v>1154</v>
      </c>
    </row>
    <row r="16" spans="1:16" x14ac:dyDescent="0.15">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15">
      <c r="A17" s="139" t="s">
        <v>1158</v>
      </c>
      <c r="B17" s="246" t="s">
        <v>1159</v>
      </c>
      <c r="C17" s="186"/>
      <c r="E17" s="147"/>
      <c r="F17" s="274"/>
      <c r="N17" s="137" t="str">
        <f t="shared" si="0"/>
        <v xml:space="preserve">q - </v>
      </c>
      <c r="O17" s="137" t="s">
        <v>268</v>
      </c>
    </row>
    <row r="18" spans="1:16" x14ac:dyDescent="0.15">
      <c r="B18" s="185" t="s">
        <v>1160</v>
      </c>
      <c r="C18" s="142" t="str">
        <f>Spolu!C4</f>
        <v>30814910</v>
      </c>
      <c r="E18" s="147" t="s">
        <v>1161</v>
      </c>
      <c r="F18" s="274">
        <v>421947749446</v>
      </c>
      <c r="N18" s="137" t="str">
        <f t="shared" si="0"/>
        <v xml:space="preserve">r - </v>
      </c>
      <c r="O18" s="137" t="s">
        <v>269</v>
      </c>
    </row>
    <row r="19" spans="1:16" x14ac:dyDescent="0.15">
      <c r="E19" s="147" t="s">
        <v>1162</v>
      </c>
      <c r="F19" s="274">
        <v>421947749756</v>
      </c>
    </row>
    <row r="20" spans="1:16" ht="17" thickBot="1" x14ac:dyDescent="0.2">
      <c r="A20" s="139" t="s">
        <v>292</v>
      </c>
      <c r="B20" s="143">
        <f>F6</f>
        <v>0</v>
      </c>
      <c r="E20" s="200"/>
      <c r="F20" s="275"/>
    </row>
    <row r="21" spans="1:16" ht="189" customHeight="1" x14ac:dyDescent="0.15">
      <c r="B21" s="203"/>
      <c r="C21" s="144"/>
    </row>
    <row r="22" spans="1:16" ht="39.75" customHeight="1" x14ac:dyDescent="0.15">
      <c r="B22" s="373" t="s">
        <v>1163</v>
      </c>
      <c r="C22" s="373"/>
      <c r="N22" s="137" t="str">
        <f>O22&amp;" - "&amp;P22</f>
        <v>026 01 - Šport pre všetkých, školský a univerzitný šport</v>
      </c>
      <c r="O22" s="137" t="s">
        <v>219</v>
      </c>
      <c r="P22" s="137" t="s">
        <v>220</v>
      </c>
    </row>
    <row r="23" spans="1:16" x14ac:dyDescent="0.15">
      <c r="N23" s="137" t="str">
        <f>O23&amp;" - "&amp;P23</f>
        <v>026 02 - Uznané športy</v>
      </c>
      <c r="O23" s="137" t="s">
        <v>221</v>
      </c>
      <c r="P23" s="137" t="s">
        <v>222</v>
      </c>
    </row>
    <row r="24" spans="1:16" x14ac:dyDescent="0.15">
      <c r="N24" s="137" t="str">
        <f>O24&amp;" - "&amp;P24</f>
        <v>026 03 - Národné športové projekty</v>
      </c>
      <c r="O24" s="137" t="s">
        <v>223</v>
      </c>
      <c r="P24" s="137" t="s">
        <v>224</v>
      </c>
    </row>
    <row r="25" spans="1:16" x14ac:dyDescent="0.15">
      <c r="N25" s="137" t="str">
        <f>O25&amp;" - "&amp;P25</f>
        <v>026 04 - Športová infraštruktúra</v>
      </c>
      <c r="O25" s="137" t="s">
        <v>225</v>
      </c>
      <c r="P25" s="137" t="s">
        <v>226</v>
      </c>
    </row>
    <row r="26" spans="1:16" x14ac:dyDescent="0.15">
      <c r="N26" s="137" t="str">
        <f>O26&amp;" - "&amp;P26</f>
        <v>026 05 - Prierezové činnosti v športe</v>
      </c>
      <c r="O26" s="137" t="s">
        <v>227</v>
      </c>
      <c r="P26" s="137" t="s">
        <v>228</v>
      </c>
    </row>
    <row r="28" spans="1:16" x14ac:dyDescent="0.15">
      <c r="N28" s="137" t="s">
        <v>1164</v>
      </c>
    </row>
    <row r="29" spans="1:16" x14ac:dyDescent="0.15">
      <c r="N29" s="137" t="s">
        <v>1165</v>
      </c>
    </row>
    <row r="30" spans="1:16" x14ac:dyDescent="0.15">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Alexandra Filipová | EU v Bratislave</cp:lastModifiedBy>
  <cp:revision/>
  <cp:lastPrinted>2026-01-22T08:18:11Z</cp:lastPrinted>
  <dcterms:created xsi:type="dcterms:W3CDTF">2017-02-20T06:20:12Z</dcterms:created>
  <dcterms:modified xsi:type="dcterms:W3CDTF">2026-03-04T09:24:56Z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