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codeName="Tento_zošit" defaultThemeVersion="124226"/>
  <mc:AlternateContent xmlns:mc="http://schemas.openxmlformats.org/markup-compatibility/2006">
    <mc:Choice Requires="x15">
      <x15ac:absPath xmlns:x15ac="http://schemas.microsoft.com/office/spreadsheetml/2010/11/ac" url="/Users/alexandrafilipova/Library/Mobile Documents/com~apple~CloudDocs/Documents/SATKD/2025/vyúčtovanie/FINAL/priečinok bez názvu/"/>
    </mc:Choice>
  </mc:AlternateContent>
  <xr:revisionPtr revIDLastSave="0" documentId="13_ncr:1_{A1B81E9B-2476-2340-95E0-EEBCF9F28A80}" xr6:coauthVersionLast="47" xr6:coauthVersionMax="47" xr10:uidLastSave="{00000000-0000-0000-0000-000000000000}"/>
  <bookViews>
    <workbookView xWindow="260" yWindow="760" windowWidth="18880" windowHeight="16540" activeTab="3" xr2:uid="{EC8A2856-8220-4009-B1AF-87C99018A1F0}"/>
  </bookViews>
  <sheets>
    <sheet name="Usmernenie" sheetId="5" r:id="rId1"/>
    <sheet name="Príklady" sheetId="7" r:id="rId2"/>
    <sheet name="Príjmy" sheetId="6" r:id="rId3"/>
    <sheet name="Spolu" sheetId="9" r:id="rId4"/>
    <sheet name="Doklady" sheetId="4" r:id="rId5"/>
    <sheet name="Adr" sheetId="2" state="hidden" r:id="rId6"/>
    <sheet name="FP" sheetId="1" state="hidden" r:id="rId7"/>
    <sheet name="Cis" sheetId="3" state="hidden" r:id="rId8"/>
    <sheet name="Avízo - výnosy" sheetId="10" r:id="rId9"/>
    <sheet name="Avízo - vratka" sheetId="11" r:id="rId10"/>
    <sheet name="Skratky" sheetId="8" r:id="rId11"/>
  </sheets>
  <definedNames>
    <definedName name="_xlnm._FilterDatabase" localSheetId="4" hidden="1">Doklady!$A$107:$K$317</definedName>
    <definedName name="_xlnm.Print_Titles" localSheetId="4">Doklady!$104:$104</definedName>
    <definedName name="_xlnm.Print_Titles" localSheetId="1">Príklady!$7:$7</definedName>
    <definedName name="_xlnm.Print_Titles" localSheetId="3">Spolu!$52:$52</definedName>
    <definedName name="_xlnm.Print_Area" localSheetId="9">'Avízo - vratka'!$A$1:$C$25</definedName>
    <definedName name="_xlnm.Print_Area" localSheetId="8">'Avízo - výnosy'!$A$1:$C$23</definedName>
    <definedName name="_xlnm.Print_Area" localSheetId="4">Doklady!$A:$J</definedName>
    <definedName name="_xlnm.Print_Area" localSheetId="2">Príjmy!$A$1:$D$17</definedName>
    <definedName name="_xlnm.Print_Area" localSheetId="1">Príklady!$A$1:$I$2913</definedName>
    <definedName name="_xlnm.Print_Area" localSheetId="10">Skratky!$A$1:$B$57</definedName>
    <definedName name="_xlnm.Print_Area" localSheetId="3">Spolu!$A$1:$I$146</definedName>
    <definedName name="_xlnm.Print_Area" localSheetId="0">Usmernenie!$A$1:$A$137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6" i="4" l="1"/>
  <c r="I255" i="4" l="1"/>
  <c r="I312" i="4" l="1"/>
  <c r="I279" i="4"/>
  <c r="I292" i="4" l="1"/>
  <c r="I233" i="4"/>
  <c r="I311" i="4" l="1"/>
  <c r="I206" i="4" l="1"/>
  <c r="I268" i="1" l="1"/>
  <c r="N268" i="1" s="1"/>
  <c r="J268" i="1"/>
  <c r="L268" i="1"/>
  <c r="M268" i="1"/>
  <c r="I269" i="1"/>
  <c r="N269" i="1" s="1"/>
  <c r="J269" i="1"/>
  <c r="L269" i="1"/>
  <c r="M269" i="1"/>
  <c r="I270" i="1"/>
  <c r="N270" i="1" s="1"/>
  <c r="J270" i="1"/>
  <c r="L270" i="1"/>
  <c r="M270" i="1"/>
  <c r="B268" i="1"/>
  <c r="B269" i="1"/>
  <c r="B270" i="1"/>
  <c r="B271" i="1"/>
  <c r="M271" i="1" s="1"/>
  <c r="I271" i="1"/>
  <c r="N271" i="1" s="1"/>
  <c r="J271" i="1"/>
  <c r="L271" i="1"/>
  <c r="I272" i="1"/>
  <c r="N272" i="1" s="1"/>
  <c r="J272" i="1"/>
  <c r="L272" i="1"/>
  <c r="B272" i="1"/>
  <c r="M272" i="1" s="1"/>
  <c r="C6" i="9"/>
  <c r="C5" i="9"/>
  <c r="C4" i="9"/>
  <c r="C3" i="9"/>
  <c r="J89" i="1" l="1"/>
  <c r="J19" i="1"/>
  <c r="J35" i="1"/>
  <c r="J42" i="1"/>
  <c r="J45" i="1"/>
  <c r="J84" i="1"/>
  <c r="J87" i="1"/>
  <c r="J88" i="1"/>
  <c r="J134" i="1"/>
  <c r="J249" i="1"/>
  <c r="J255" i="1"/>
  <c r="J256" i="1"/>
  <c r="J377" i="1"/>
  <c r="J388" i="1"/>
  <c r="J448" i="1"/>
  <c r="J450" i="1"/>
  <c r="J456" i="1"/>
  <c r="J459" i="1"/>
  <c r="J460" i="1"/>
  <c r="J461" i="1"/>
  <c r="J469" i="1"/>
  <c r="J472" i="1"/>
  <c r="J473" i="1"/>
  <c r="J480" i="1"/>
  <c r="J370" i="1"/>
  <c r="J371" i="1"/>
  <c r="R77" i="2"/>
  <c r="R76" i="2"/>
  <c r="R75" i="2"/>
  <c r="R74" i="2"/>
  <c r="R73" i="2"/>
  <c r="R72" i="2"/>
  <c r="R71" i="2"/>
  <c r="R69" i="2"/>
  <c r="R68" i="2"/>
  <c r="R67" i="2"/>
  <c r="R66" i="2"/>
  <c r="R65" i="2"/>
  <c r="R64" i="2"/>
  <c r="R63" i="2"/>
  <c r="R62" i="2"/>
  <c r="R60" i="2"/>
  <c r="R59" i="2"/>
  <c r="R58" i="2"/>
  <c r="R57" i="2"/>
  <c r="R56" i="2"/>
  <c r="R55" i="2"/>
  <c r="R54" i="2"/>
  <c r="R53" i="2"/>
  <c r="R52" i="2"/>
  <c r="R51" i="2"/>
  <c r="R50" i="2"/>
  <c r="R49" i="2"/>
  <c r="R48" i="2"/>
  <c r="R47" i="2"/>
  <c r="R45" i="2"/>
  <c r="R44" i="2"/>
  <c r="R43" i="2"/>
  <c r="R42" i="2"/>
  <c r="R41" i="2"/>
  <c r="R40" i="2"/>
  <c r="R39" i="2"/>
  <c r="R38" i="2"/>
  <c r="R37" i="2"/>
  <c r="R36" i="2"/>
  <c r="R35" i="2"/>
  <c r="R34" i="2"/>
  <c r="R32" i="2"/>
  <c r="R31" i="2"/>
  <c r="R30" i="2"/>
  <c r="R29" i="2"/>
  <c r="R27" i="2"/>
  <c r="R26" i="2"/>
  <c r="R25" i="2"/>
  <c r="R22" i="2"/>
  <c r="R20" i="2"/>
  <c r="R19" i="2"/>
  <c r="R17" i="2"/>
  <c r="R16" i="2"/>
  <c r="R15" i="2"/>
  <c r="R14" i="2"/>
  <c r="R13" i="2"/>
  <c r="B138" i="1"/>
  <c r="M138" i="1" s="1"/>
  <c r="L138" i="1"/>
  <c r="I138" i="1"/>
  <c r="N138" i="1" s="1"/>
  <c r="J138" i="1"/>
  <c r="B135" i="1"/>
  <c r="M135" i="1" s="1"/>
  <c r="I135" i="1"/>
  <c r="N135" i="1" s="1"/>
  <c r="J135" i="1"/>
  <c r="L135" i="1"/>
  <c r="J197" i="1"/>
  <c r="L197" i="1"/>
  <c r="I197" i="1"/>
  <c r="N197" i="1" s="1"/>
  <c r="B197" i="1"/>
  <c r="M197" i="1" s="1"/>
  <c r="C19" i="11" l="1"/>
  <c r="A13" i="11"/>
  <c r="B102" i="1"/>
  <c r="M102" i="1" s="1"/>
  <c r="B103" i="1"/>
  <c r="M103" i="1" s="1"/>
  <c r="B104" i="1"/>
  <c r="M104" i="1" s="1"/>
  <c r="B105" i="1"/>
  <c r="M105" i="1" s="1"/>
  <c r="B109" i="1"/>
  <c r="M109" i="1" s="1"/>
  <c r="B110" i="1"/>
  <c r="M110" i="1" s="1"/>
  <c r="B112" i="1"/>
  <c r="M112" i="1" s="1"/>
  <c r="B116" i="1"/>
  <c r="M116" i="1" s="1"/>
  <c r="B117" i="1"/>
  <c r="M117" i="1" s="1"/>
  <c r="B124" i="1"/>
  <c r="M124" i="1" s="1"/>
  <c r="B125" i="1"/>
  <c r="M125" i="1" s="1"/>
  <c r="B141" i="1"/>
  <c r="M141" i="1" s="1"/>
  <c r="B196" i="1"/>
  <c r="M196" i="1" s="1"/>
  <c r="B198" i="1"/>
  <c r="M198" i="1" s="1"/>
  <c r="B201" i="1"/>
  <c r="M201" i="1" s="1"/>
  <c r="B205" i="1"/>
  <c r="M205" i="1" s="1"/>
  <c r="B217" i="1"/>
  <c r="M217" i="1" s="1"/>
  <c r="B223" i="1"/>
  <c r="M223" i="1" s="1"/>
  <c r="B224" i="1"/>
  <c r="M224" i="1" s="1"/>
  <c r="B229" i="1"/>
  <c r="M229" i="1" s="1"/>
  <c r="B230" i="1"/>
  <c r="M230" i="1" s="1"/>
  <c r="B244" i="1"/>
  <c r="M244" i="1" s="1"/>
  <c r="B245" i="1"/>
  <c r="M245" i="1" s="1"/>
  <c r="B246" i="1"/>
  <c r="M246" i="1" s="1"/>
  <c r="B248" i="1"/>
  <c r="M248" i="1" s="1"/>
  <c r="B251" i="1"/>
  <c r="M251" i="1" s="1"/>
  <c r="B262" i="1"/>
  <c r="M262" i="1" s="1"/>
  <c r="B265" i="1"/>
  <c r="M265" i="1" s="1"/>
  <c r="B287" i="1"/>
  <c r="M287" i="1" s="1"/>
  <c r="B321" i="1"/>
  <c r="M321" i="1" s="1"/>
  <c r="B323" i="1"/>
  <c r="M323" i="1" s="1"/>
  <c r="B337" i="1"/>
  <c r="M337" i="1" s="1"/>
  <c r="B347" i="1"/>
  <c r="M347" i="1" s="1"/>
  <c r="B359" i="1"/>
  <c r="M359" i="1" s="1"/>
  <c r="B373" i="1"/>
  <c r="M373" i="1" s="1"/>
  <c r="B374" i="1"/>
  <c r="M374" i="1" s="1"/>
  <c r="B375" i="1"/>
  <c r="M375" i="1" s="1"/>
  <c r="B389" i="1"/>
  <c r="M389" i="1" s="1"/>
  <c r="B399" i="1"/>
  <c r="M399" i="1" s="1"/>
  <c r="B402" i="1"/>
  <c r="M402" i="1" s="1"/>
  <c r="B443" i="1"/>
  <c r="M443" i="1" s="1"/>
  <c r="B489" i="1"/>
  <c r="M489" i="1" s="1"/>
  <c r="B497" i="1"/>
  <c r="M497" i="1" s="1"/>
  <c r="B500" i="1"/>
  <c r="M500" i="1" s="1"/>
  <c r="B502" i="1"/>
  <c r="M502" i="1" s="1"/>
  <c r="B273" i="1"/>
  <c r="M273" i="1" s="1"/>
  <c r="B20" i="1"/>
  <c r="M20" i="1" s="1"/>
  <c r="B225" i="1"/>
  <c r="M225" i="1" s="1"/>
  <c r="B123" i="1"/>
  <c r="M123" i="1" s="1"/>
  <c r="B503" i="1"/>
  <c r="M503" i="1" s="1"/>
  <c r="B289" i="1"/>
  <c r="M289" i="1" s="1"/>
  <c r="A14" i="10"/>
  <c r="P2" i="11"/>
  <c r="P3" i="11"/>
  <c r="P4" i="11"/>
  <c r="P5" i="11"/>
  <c r="P6" i="11"/>
  <c r="P7" i="11"/>
  <c r="P8" i="11"/>
  <c r="P9" i="11"/>
  <c r="N9" i="11" s="1"/>
  <c r="P10" i="11"/>
  <c r="P11" i="11"/>
  <c r="P12" i="11"/>
  <c r="N12" i="11" s="1"/>
  <c r="P13" i="11"/>
  <c r="N13" i="11"/>
  <c r="P1" i="11"/>
  <c r="J405" i="1"/>
  <c r="J150" i="1"/>
  <c r="J204" i="1"/>
  <c r="J376" i="1"/>
  <c r="J510" i="1"/>
  <c r="J151" i="1"/>
  <c r="J437" i="1"/>
  <c r="J501" i="1"/>
  <c r="J10" i="1"/>
  <c r="J36" i="1"/>
  <c r="J444" i="1"/>
  <c r="J499" i="1"/>
  <c r="J69" i="1"/>
  <c r="J247" i="1"/>
  <c r="J508" i="1"/>
  <c r="J142" i="1"/>
  <c r="J258" i="1"/>
  <c r="J136" i="1"/>
  <c r="J98" i="1"/>
  <c r="J97" i="1"/>
  <c r="J140" i="1"/>
  <c r="J393" i="1"/>
  <c r="J317" i="1"/>
  <c r="J152" i="1"/>
  <c r="J320" i="1"/>
  <c r="J146" i="1"/>
  <c r="J149" i="1"/>
  <c r="J397" i="1"/>
  <c r="J452" i="1"/>
  <c r="J3" i="1"/>
  <c r="J2" i="1"/>
  <c r="J8" i="1"/>
  <c r="J4" i="1"/>
  <c r="J6" i="1"/>
  <c r="J9" i="1"/>
  <c r="J15" i="1"/>
  <c r="J14" i="1"/>
  <c r="J17" i="1"/>
  <c r="J16" i="1"/>
  <c r="J37" i="1"/>
  <c r="J39" i="1"/>
  <c r="J40" i="1"/>
  <c r="J38" i="1"/>
  <c r="J41" i="1"/>
  <c r="J50" i="1"/>
  <c r="J52" i="1"/>
  <c r="J53" i="1"/>
  <c r="J55" i="1"/>
  <c r="J57" i="1"/>
  <c r="J58" i="1"/>
  <c r="J59" i="1"/>
  <c r="J60" i="1"/>
  <c r="J61" i="1"/>
  <c r="J62" i="1"/>
  <c r="J63" i="1"/>
  <c r="J65" i="1"/>
  <c r="J72" i="1"/>
  <c r="J70" i="1"/>
  <c r="J71" i="1"/>
  <c r="J44" i="1"/>
  <c r="J75" i="1"/>
  <c r="J74" i="1"/>
  <c r="J79" i="1"/>
  <c r="J76" i="1"/>
  <c r="J82" i="1"/>
  <c r="J83" i="1"/>
  <c r="J86" i="1"/>
  <c r="J91" i="1"/>
  <c r="J93" i="1"/>
  <c r="J80" i="1"/>
  <c r="J81" i="1"/>
  <c r="J99" i="1"/>
  <c r="J120" i="1"/>
  <c r="J137" i="1"/>
  <c r="J139" i="1"/>
  <c r="J257" i="1"/>
  <c r="J259" i="1"/>
  <c r="J286" i="1"/>
  <c r="J449" i="1"/>
  <c r="J453" i="1"/>
  <c r="J454" i="1"/>
  <c r="J463" i="1"/>
  <c r="J455" i="1"/>
  <c r="J462" i="1"/>
  <c r="J464" i="1"/>
  <c r="J466" i="1"/>
  <c r="J468" i="1"/>
  <c r="J470" i="1"/>
  <c r="J477" i="1"/>
  <c r="J478" i="1"/>
  <c r="J476" i="1"/>
  <c r="J488" i="1"/>
  <c r="J485" i="1"/>
  <c r="J494" i="1"/>
  <c r="J492" i="1"/>
  <c r="J493" i="1"/>
  <c r="J13" i="1"/>
  <c r="J18" i="1"/>
  <c r="J73" i="1"/>
  <c r="J95" i="1"/>
  <c r="J285" i="1"/>
  <c r="J465" i="1"/>
  <c r="J496" i="1"/>
  <c r="J5" i="1"/>
  <c r="J447" i="1"/>
  <c r="J457" i="1"/>
  <c r="J7" i="1"/>
  <c r="J484" i="1"/>
  <c r="J346" i="1"/>
  <c r="J367" i="1"/>
  <c r="J350" i="1"/>
  <c r="J351" i="1"/>
  <c r="J352" i="1"/>
  <c r="J353" i="1"/>
  <c r="J354" i="1"/>
  <c r="J355" i="1"/>
  <c r="J356" i="1"/>
  <c r="J357" i="1"/>
  <c r="J366" i="1"/>
  <c r="J336" i="1"/>
  <c r="J338" i="1"/>
  <c r="J358" i="1"/>
  <c r="J363" i="1"/>
  <c r="J364" i="1"/>
  <c r="J365" i="1"/>
  <c r="J362" i="1"/>
  <c r="J392" i="1"/>
  <c r="J384" i="1"/>
  <c r="J368" i="1"/>
  <c r="J383" i="1"/>
  <c r="J395" i="1"/>
  <c r="J396" i="1"/>
  <c r="J408" i="1"/>
  <c r="J386" i="1"/>
  <c r="J424" i="1"/>
  <c r="J410" i="1"/>
  <c r="J417" i="1"/>
  <c r="J418" i="1"/>
  <c r="J237" i="1"/>
  <c r="J233" i="1"/>
  <c r="J238" i="1"/>
  <c r="J239" i="1"/>
  <c r="J240" i="1"/>
  <c r="J241" i="1"/>
  <c r="J254" i="1"/>
  <c r="J275" i="1"/>
  <c r="J276" i="1"/>
  <c r="J278" i="1"/>
  <c r="J253" i="1"/>
  <c r="J263" i="1"/>
  <c r="J264" i="1"/>
  <c r="J274" i="1"/>
  <c r="J277" i="1"/>
  <c r="J261" i="1"/>
  <c r="J279" i="1"/>
  <c r="J280" i="1"/>
  <c r="J282" i="1"/>
  <c r="J283" i="1"/>
  <c r="J281" i="1"/>
  <c r="J291" i="1"/>
  <c r="J290" i="1"/>
  <c r="J293" i="1"/>
  <c r="J288" i="1"/>
  <c r="J292" i="1"/>
  <c r="J295" i="1"/>
  <c r="J294" i="1"/>
  <c r="J299" i="1"/>
  <c r="J298" i="1"/>
  <c r="J301" i="1"/>
  <c r="J300" i="1"/>
  <c r="J302" i="1"/>
  <c r="J304" i="1"/>
  <c r="J303" i="1"/>
  <c r="J305" i="1"/>
  <c r="J306" i="1"/>
  <c r="J307" i="1"/>
  <c r="J498" i="1"/>
  <c r="J497" i="1"/>
  <c r="J500" i="1"/>
  <c r="J273" i="1"/>
  <c r="J411" i="1"/>
  <c r="J123" i="1"/>
  <c r="J502" i="1"/>
  <c r="J20" i="1"/>
  <c r="J266" i="1"/>
  <c r="J225" i="1"/>
  <c r="J503" i="1"/>
  <c r="J289" i="1"/>
  <c r="J318" i="1"/>
  <c r="J297" i="1"/>
  <c r="J390" i="1"/>
  <c r="J115" i="1"/>
  <c r="J416" i="1"/>
  <c r="J458" i="1"/>
  <c r="J118" i="1"/>
  <c r="J144" i="1"/>
  <c r="J252" i="1"/>
  <c r="J319" i="1"/>
  <c r="J333" i="1"/>
  <c r="J348" i="1"/>
  <c r="J361" i="1"/>
  <c r="J440" i="1"/>
  <c r="J28" i="1"/>
  <c r="J391" i="1"/>
  <c r="J382" i="1"/>
  <c r="J369" i="1"/>
  <c r="J380" i="1"/>
  <c r="J385" i="1"/>
  <c r="J26" i="1"/>
  <c r="J27" i="1"/>
  <c r="J387" i="1"/>
  <c r="J438" i="1"/>
  <c r="J439" i="1"/>
  <c r="J372" i="1"/>
  <c r="J504" i="1"/>
  <c r="J105" i="1"/>
  <c r="J106" i="1"/>
  <c r="J109" i="1"/>
  <c r="J110" i="1"/>
  <c r="J111" i="1"/>
  <c r="J112" i="1"/>
  <c r="J116" i="1"/>
  <c r="J117" i="1"/>
  <c r="J101" i="1"/>
  <c r="J124" i="1"/>
  <c r="J125" i="1"/>
  <c r="J126" i="1"/>
  <c r="J141" i="1"/>
  <c r="J143" i="1"/>
  <c r="J147" i="1"/>
  <c r="J153" i="1"/>
  <c r="J154" i="1"/>
  <c r="J196" i="1"/>
  <c r="J155" i="1"/>
  <c r="J198" i="1"/>
  <c r="J201" i="1"/>
  <c r="J217" i="1"/>
  <c r="J100" i="1"/>
  <c r="I382" i="1"/>
  <c r="N382" i="1" s="1"/>
  <c r="I369" i="1"/>
  <c r="N369" i="1" s="1"/>
  <c r="I380" i="1"/>
  <c r="N380" i="1" s="1"/>
  <c r="I385" i="1"/>
  <c r="N385" i="1" s="1"/>
  <c r="I387" i="1"/>
  <c r="N387" i="1" s="1"/>
  <c r="I438" i="1"/>
  <c r="N438" i="1" s="1"/>
  <c r="I439" i="1"/>
  <c r="N439" i="1" s="1"/>
  <c r="I372" i="1"/>
  <c r="N372" i="1" s="1"/>
  <c r="I504" i="1"/>
  <c r="N504" i="1" s="1"/>
  <c r="I505" i="1"/>
  <c r="N505" i="1" s="1"/>
  <c r="I506" i="1"/>
  <c r="N506" i="1" s="1"/>
  <c r="I509" i="1"/>
  <c r="N509" i="1" s="1"/>
  <c r="I203" i="1"/>
  <c r="N203" i="1" s="1"/>
  <c r="I77" i="1"/>
  <c r="N77" i="1" s="1"/>
  <c r="I121" i="1"/>
  <c r="N121" i="1" s="1"/>
  <c r="I43" i="1"/>
  <c r="N43" i="1" s="1"/>
  <c r="I46" i="1"/>
  <c r="N46" i="1" s="1"/>
  <c r="I48" i="1"/>
  <c r="N48" i="1" s="1"/>
  <c r="I94" i="1"/>
  <c r="N94" i="1" s="1"/>
  <c r="I491" i="1"/>
  <c r="N491" i="1" s="1"/>
  <c r="I22" i="1"/>
  <c r="N22" i="1" s="1"/>
  <c r="I21" i="1"/>
  <c r="N21" i="1" s="1"/>
  <c r="I23" i="1"/>
  <c r="N23" i="1" s="1"/>
  <c r="I24" i="1"/>
  <c r="N24" i="1" s="1"/>
  <c r="I25" i="1"/>
  <c r="N25" i="1" s="1"/>
  <c r="I33" i="1"/>
  <c r="N33" i="1" s="1"/>
  <c r="I34" i="1"/>
  <c r="N34" i="1" s="1"/>
  <c r="I127" i="1"/>
  <c r="N127" i="1" s="1"/>
  <c r="I133" i="1"/>
  <c r="N133" i="1" s="1"/>
  <c r="I145" i="1"/>
  <c r="N145" i="1" s="1"/>
  <c r="I148" i="1"/>
  <c r="N148" i="1" s="1"/>
  <c r="I156" i="1"/>
  <c r="N156" i="1" s="1"/>
  <c r="I157" i="1"/>
  <c r="N157" i="1" s="1"/>
  <c r="I158" i="1"/>
  <c r="N158" i="1" s="1"/>
  <c r="I159" i="1"/>
  <c r="N159" i="1" s="1"/>
  <c r="I161" i="1"/>
  <c r="N161" i="1" s="1"/>
  <c r="I160" i="1"/>
  <c r="N160" i="1" s="1"/>
  <c r="I162" i="1"/>
  <c r="N162" i="1" s="1"/>
  <c r="I163" i="1"/>
  <c r="N163" i="1" s="1"/>
  <c r="I164" i="1"/>
  <c r="N164" i="1" s="1"/>
  <c r="I165" i="1"/>
  <c r="N165" i="1" s="1"/>
  <c r="I166" i="1"/>
  <c r="N166" i="1" s="1"/>
  <c r="I167" i="1"/>
  <c r="N167" i="1" s="1"/>
  <c r="I168" i="1"/>
  <c r="N168" i="1" s="1"/>
  <c r="I173" i="1"/>
  <c r="N173" i="1" s="1"/>
  <c r="I174" i="1"/>
  <c r="N174" i="1" s="1"/>
  <c r="I175" i="1"/>
  <c r="N175" i="1" s="1"/>
  <c r="I182" i="1"/>
  <c r="N182" i="1" s="1"/>
  <c r="I183" i="1"/>
  <c r="N183" i="1" s="1"/>
  <c r="I184" i="1"/>
  <c r="N184" i="1" s="1"/>
  <c r="I200" i="1"/>
  <c r="N200" i="1" s="1"/>
  <c r="I202" i="1"/>
  <c r="N202" i="1" s="1"/>
  <c r="I193" i="1"/>
  <c r="N193" i="1" s="1"/>
  <c r="I206" i="1"/>
  <c r="N206" i="1" s="1"/>
  <c r="I207" i="1"/>
  <c r="N207" i="1" s="1"/>
  <c r="I195" i="1"/>
  <c r="N195" i="1" s="1"/>
  <c r="I208" i="1"/>
  <c r="N208" i="1" s="1"/>
  <c r="I210" i="1"/>
  <c r="N210" i="1" s="1"/>
  <c r="I209" i="1"/>
  <c r="N209" i="1" s="1"/>
  <c r="I211" i="1"/>
  <c r="N211" i="1" s="1"/>
  <c r="I212" i="1"/>
  <c r="N212" i="1" s="1"/>
  <c r="I213" i="1"/>
  <c r="N213" i="1" s="1"/>
  <c r="I214" i="1"/>
  <c r="N214" i="1" s="1"/>
  <c r="I254" i="1"/>
  <c r="N254" i="1" s="1"/>
  <c r="I263" i="1"/>
  <c r="N263" i="1" s="1"/>
  <c r="I264" i="1"/>
  <c r="N264" i="1" s="1"/>
  <c r="I274" i="1"/>
  <c r="N274" i="1" s="1"/>
  <c r="I282" i="1"/>
  <c r="N282" i="1" s="1"/>
  <c r="I291" i="1"/>
  <c r="N291" i="1" s="1"/>
  <c r="I290" i="1"/>
  <c r="N290" i="1" s="1"/>
  <c r="I292" i="1"/>
  <c r="N292" i="1" s="1"/>
  <c r="I304" i="1"/>
  <c r="N304" i="1" s="1"/>
  <c r="I305" i="1"/>
  <c r="N305" i="1" s="1"/>
  <c r="I306" i="1"/>
  <c r="N306" i="1" s="1"/>
  <c r="I308" i="1"/>
  <c r="N308" i="1" s="1"/>
  <c r="I307" i="1"/>
  <c r="N307" i="1" s="1"/>
  <c r="I309" i="1"/>
  <c r="N309" i="1" s="1"/>
  <c r="I310" i="1"/>
  <c r="N310" i="1" s="1"/>
  <c r="I311" i="1"/>
  <c r="N311" i="1" s="1"/>
  <c r="I312" i="1"/>
  <c r="N312" i="1" s="1"/>
  <c r="I316" i="1"/>
  <c r="N316" i="1" s="1"/>
  <c r="I325" i="1"/>
  <c r="N325" i="1" s="1"/>
  <c r="I326" i="1"/>
  <c r="N326" i="1" s="1"/>
  <c r="I327" i="1"/>
  <c r="N327" i="1" s="1"/>
  <c r="I328" i="1"/>
  <c r="N328" i="1" s="1"/>
  <c r="I329" i="1"/>
  <c r="N329" i="1" s="1"/>
  <c r="I330" i="1"/>
  <c r="N330" i="1" s="1"/>
  <c r="I339" i="1"/>
  <c r="N339" i="1" s="1"/>
  <c r="I340" i="1"/>
  <c r="N340" i="1" s="1"/>
  <c r="I341" i="1"/>
  <c r="N341" i="1" s="1"/>
  <c r="I342" i="1"/>
  <c r="N342" i="1" s="1"/>
  <c r="I343" i="1"/>
  <c r="N343" i="1" s="1"/>
  <c r="I344" i="1"/>
  <c r="N344" i="1" s="1"/>
  <c r="I345" i="1"/>
  <c r="N345" i="1" s="1"/>
  <c r="I346" i="1"/>
  <c r="N346" i="1" s="1"/>
  <c r="I350" i="1"/>
  <c r="N350" i="1" s="1"/>
  <c r="I352" i="1"/>
  <c r="N352" i="1" s="1"/>
  <c r="I351" i="1"/>
  <c r="N351" i="1" s="1"/>
  <c r="I353" i="1"/>
  <c r="N353" i="1" s="1"/>
  <c r="I354" i="1"/>
  <c r="N354" i="1" s="1"/>
  <c r="I355" i="1"/>
  <c r="N355" i="1" s="1"/>
  <c r="I356" i="1"/>
  <c r="N356" i="1" s="1"/>
  <c r="I357" i="1"/>
  <c r="N357" i="1" s="1"/>
  <c r="I358" i="1"/>
  <c r="N358" i="1" s="1"/>
  <c r="I363" i="1"/>
  <c r="N363" i="1" s="1"/>
  <c r="I364" i="1"/>
  <c r="N364" i="1" s="1"/>
  <c r="I365" i="1"/>
  <c r="N365" i="1" s="1"/>
  <c r="I362" i="1"/>
  <c r="N362" i="1" s="1"/>
  <c r="I392" i="1"/>
  <c r="N392" i="1" s="1"/>
  <c r="I395" i="1"/>
  <c r="N395" i="1" s="1"/>
  <c r="I396" i="1"/>
  <c r="N396" i="1" s="1"/>
  <c r="I410" i="1"/>
  <c r="N410" i="1" s="1"/>
  <c r="I417" i="1"/>
  <c r="N417" i="1" s="1"/>
  <c r="I418" i="1"/>
  <c r="N418" i="1" s="1"/>
  <c r="I419" i="1"/>
  <c r="N419" i="1" s="1"/>
  <c r="I420" i="1"/>
  <c r="N420" i="1" s="1"/>
  <c r="I421" i="1"/>
  <c r="N421" i="1" s="1"/>
  <c r="I422" i="1"/>
  <c r="N422" i="1" s="1"/>
  <c r="I423" i="1"/>
  <c r="N423" i="1" s="1"/>
  <c r="I429" i="1"/>
  <c r="N429" i="1" s="1"/>
  <c r="I432" i="1"/>
  <c r="N432" i="1" s="1"/>
  <c r="I433" i="1"/>
  <c r="N433" i="1" s="1"/>
  <c r="I434" i="1"/>
  <c r="N434" i="1" s="1"/>
  <c r="I435" i="1"/>
  <c r="N435" i="1" s="1"/>
  <c r="I436" i="1"/>
  <c r="N436" i="1" s="1"/>
  <c r="I122" i="1"/>
  <c r="N122" i="1" s="1"/>
  <c r="I11" i="1"/>
  <c r="N11" i="1" s="1"/>
  <c r="I47" i="1"/>
  <c r="N47" i="1" s="1"/>
  <c r="I51" i="1"/>
  <c r="N51" i="1" s="1"/>
  <c r="I54" i="1"/>
  <c r="N54" i="1" s="1"/>
  <c r="I56" i="1"/>
  <c r="N56" i="1" s="1"/>
  <c r="I64" i="1"/>
  <c r="N64" i="1" s="1"/>
  <c r="I66" i="1"/>
  <c r="N66" i="1" s="1"/>
  <c r="I67" i="1"/>
  <c r="N67" i="1" s="1"/>
  <c r="I451" i="1"/>
  <c r="N451" i="1" s="1"/>
  <c r="I467" i="1"/>
  <c r="N467" i="1" s="1"/>
  <c r="I471" i="1"/>
  <c r="N471" i="1" s="1"/>
  <c r="I474" i="1"/>
  <c r="N474" i="1" s="1"/>
  <c r="I475" i="1"/>
  <c r="N475" i="1" s="1"/>
  <c r="I481" i="1"/>
  <c r="N481" i="1" s="1"/>
  <c r="I482" i="1"/>
  <c r="N482" i="1" s="1"/>
  <c r="I483" i="1"/>
  <c r="N483" i="1" s="1"/>
  <c r="I486" i="1"/>
  <c r="N486" i="1" s="1"/>
  <c r="I487" i="1"/>
  <c r="N487" i="1" s="1"/>
  <c r="I490" i="1"/>
  <c r="N490" i="1" s="1"/>
  <c r="I495" i="1"/>
  <c r="N495" i="1" s="1"/>
  <c r="I479" i="1"/>
  <c r="N479" i="1" s="1"/>
  <c r="I501" i="1"/>
  <c r="N501" i="1" s="1"/>
  <c r="I10" i="1"/>
  <c r="N10" i="1" s="1"/>
  <c r="I69" i="1"/>
  <c r="N69" i="1" s="1"/>
  <c r="I247" i="1"/>
  <c r="N247" i="1" s="1"/>
  <c r="I142" i="1"/>
  <c r="N142" i="1" s="1"/>
  <c r="I258" i="1"/>
  <c r="N258" i="1" s="1"/>
  <c r="I6" i="1"/>
  <c r="N6" i="1" s="1"/>
  <c r="I50" i="1"/>
  <c r="N50" i="1" s="1"/>
  <c r="I52" i="1"/>
  <c r="N52" i="1" s="1"/>
  <c r="I53" i="1"/>
  <c r="N53" i="1" s="1"/>
  <c r="I55" i="1"/>
  <c r="N55" i="1" s="1"/>
  <c r="I57" i="1"/>
  <c r="N57" i="1" s="1"/>
  <c r="I58" i="1"/>
  <c r="N58" i="1" s="1"/>
  <c r="I59" i="1"/>
  <c r="N59" i="1" s="1"/>
  <c r="I60" i="1"/>
  <c r="N60" i="1" s="1"/>
  <c r="I61" i="1"/>
  <c r="N61" i="1" s="1"/>
  <c r="I62" i="1"/>
  <c r="N62" i="1" s="1"/>
  <c r="I63" i="1"/>
  <c r="N63" i="1" s="1"/>
  <c r="I65" i="1"/>
  <c r="N65" i="1" s="1"/>
  <c r="I70" i="1"/>
  <c r="N70" i="1" s="1"/>
  <c r="I71" i="1"/>
  <c r="N71" i="1" s="1"/>
  <c r="I82" i="1"/>
  <c r="N82" i="1" s="1"/>
  <c r="I83" i="1"/>
  <c r="N83" i="1" s="1"/>
  <c r="I86" i="1"/>
  <c r="N86" i="1" s="1"/>
  <c r="I91" i="1"/>
  <c r="N91" i="1" s="1"/>
  <c r="I493" i="1"/>
  <c r="N493" i="1" s="1"/>
  <c r="I13" i="1"/>
  <c r="N13" i="1" s="1"/>
  <c r="I18" i="1"/>
  <c r="N18" i="1" s="1"/>
  <c r="I73" i="1"/>
  <c r="N73" i="1" s="1"/>
  <c r="I95" i="1"/>
  <c r="N95" i="1" s="1"/>
  <c r="I285" i="1"/>
  <c r="N285" i="1" s="1"/>
  <c r="I447" i="1"/>
  <c r="N447" i="1" s="1"/>
  <c r="I457" i="1"/>
  <c r="N457" i="1" s="1"/>
  <c r="I124" i="1"/>
  <c r="N124" i="1" s="1"/>
  <c r="I143" i="1"/>
  <c r="N143" i="1" s="1"/>
  <c r="I198" i="1"/>
  <c r="N198" i="1" s="1"/>
  <c r="I489" i="1"/>
  <c r="N489" i="1" s="1"/>
  <c r="I500" i="1"/>
  <c r="N500" i="1" s="1"/>
  <c r="I30" i="1"/>
  <c r="N30" i="1" s="1"/>
  <c r="I130" i="1"/>
  <c r="N130" i="1" s="1"/>
  <c r="I280" i="1"/>
  <c r="N280" i="1" s="1"/>
  <c r="I97" i="1"/>
  <c r="N97" i="1" s="1"/>
  <c r="I37" i="1"/>
  <c r="N37" i="1" s="1"/>
  <c r="I402" i="1"/>
  <c r="N402" i="1" s="1"/>
  <c r="I401" i="1"/>
  <c r="N401" i="1" s="1"/>
  <c r="I191" i="1"/>
  <c r="N191" i="1" s="1"/>
  <c r="I190" i="1"/>
  <c r="N190" i="1" s="1"/>
  <c r="I192" i="1"/>
  <c r="N192" i="1" s="1"/>
  <c r="I221" i="1"/>
  <c r="N221" i="1" s="1"/>
  <c r="I240" i="1"/>
  <c r="N240" i="1" s="1"/>
  <c r="I241" i="1"/>
  <c r="N241" i="1" s="1"/>
  <c r="I335" i="1"/>
  <c r="N335" i="1" s="1"/>
  <c r="I400" i="1"/>
  <c r="N400" i="1" s="1"/>
  <c r="I92" i="1"/>
  <c r="N92" i="1" s="1"/>
  <c r="I510" i="1"/>
  <c r="N510" i="1" s="1"/>
  <c r="I41" i="1"/>
  <c r="N41" i="1" s="1"/>
  <c r="I360" i="1"/>
  <c r="N360" i="1" s="1"/>
  <c r="I26" i="1"/>
  <c r="N26" i="1" s="1"/>
  <c r="I27" i="1"/>
  <c r="N27" i="1" s="1"/>
  <c r="I107" i="1"/>
  <c r="N107" i="1" s="1"/>
  <c r="I108" i="1"/>
  <c r="N108" i="1" s="1"/>
  <c r="I188" i="1"/>
  <c r="N188" i="1" s="1"/>
  <c r="I216" i="1"/>
  <c r="N216" i="1" s="1"/>
  <c r="I215" i="1"/>
  <c r="N215" i="1" s="1"/>
  <c r="I279" i="1"/>
  <c r="N279" i="1" s="1"/>
  <c r="I301" i="1"/>
  <c r="N301" i="1" s="1"/>
  <c r="I424" i="1"/>
  <c r="N424" i="1" s="1"/>
  <c r="I12" i="1"/>
  <c r="N12" i="1" s="1"/>
  <c r="I151" i="1"/>
  <c r="N151" i="1" s="1"/>
  <c r="I39" i="1"/>
  <c r="N39" i="1" s="1"/>
  <c r="I273" i="1"/>
  <c r="N273" i="1" s="1"/>
  <c r="I20" i="1"/>
  <c r="N20" i="1" s="1"/>
  <c r="I129" i="1"/>
  <c r="N129" i="1" s="1"/>
  <c r="I231" i="1"/>
  <c r="N231" i="1" s="1"/>
  <c r="I225" i="1"/>
  <c r="N225" i="1" s="1"/>
  <c r="I114" i="1"/>
  <c r="N114" i="1" s="1"/>
  <c r="I275" i="1"/>
  <c r="N275" i="1" s="1"/>
  <c r="I276" i="1"/>
  <c r="N276" i="1" s="1"/>
  <c r="I331" i="1"/>
  <c r="N331" i="1" s="1"/>
  <c r="I376" i="1"/>
  <c r="N376" i="1" s="1"/>
  <c r="I464" i="1"/>
  <c r="N464" i="1" s="1"/>
  <c r="I477" i="1"/>
  <c r="N477" i="1" s="1"/>
  <c r="I196" i="1"/>
  <c r="N196" i="1" s="1"/>
  <c r="I217" i="1"/>
  <c r="N217" i="1" s="1"/>
  <c r="I222" i="1"/>
  <c r="N222" i="1" s="1"/>
  <c r="I224" i="1"/>
  <c r="N224" i="1" s="1"/>
  <c r="I262" i="1"/>
  <c r="N262" i="1" s="1"/>
  <c r="I265" i="1"/>
  <c r="N265" i="1" s="1"/>
  <c r="I321" i="1"/>
  <c r="N321" i="1" s="1"/>
  <c r="I337" i="1"/>
  <c r="N337" i="1" s="1"/>
  <c r="I359" i="1"/>
  <c r="N359" i="1" s="1"/>
  <c r="I373" i="1"/>
  <c r="N373" i="1" s="1"/>
  <c r="I379" i="1"/>
  <c r="N379" i="1" s="1"/>
  <c r="I394" i="1"/>
  <c r="N394" i="1" s="1"/>
  <c r="I445" i="1"/>
  <c r="N445" i="1" s="1"/>
  <c r="I498" i="1"/>
  <c r="N498" i="1" s="1"/>
  <c r="I123" i="1"/>
  <c r="N123" i="1" s="1"/>
  <c r="I28" i="1"/>
  <c r="N28" i="1" s="1"/>
  <c r="I31" i="1"/>
  <c r="N31" i="1" s="1"/>
  <c r="I113" i="1"/>
  <c r="N113" i="1" s="1"/>
  <c r="I128" i="1"/>
  <c r="N128" i="1" s="1"/>
  <c r="I169" i="1"/>
  <c r="N169" i="1" s="1"/>
  <c r="I171" i="1"/>
  <c r="N171" i="1" s="1"/>
  <c r="I176" i="1"/>
  <c r="N176" i="1" s="1"/>
  <c r="I179" i="1"/>
  <c r="N179" i="1" s="1"/>
  <c r="I180" i="1"/>
  <c r="N180" i="1" s="1"/>
  <c r="I185" i="1"/>
  <c r="N185" i="1" s="1"/>
  <c r="I189" i="1"/>
  <c r="N189" i="1" s="1"/>
  <c r="I219" i="1"/>
  <c r="N219" i="1" s="1"/>
  <c r="I227" i="1"/>
  <c r="N227" i="1" s="1"/>
  <c r="I232" i="1"/>
  <c r="N232" i="1" s="1"/>
  <c r="I234" i="1"/>
  <c r="N234" i="1" s="1"/>
  <c r="I235" i="1"/>
  <c r="N235" i="1" s="1"/>
  <c r="I233" i="1"/>
  <c r="N233" i="1" s="1"/>
  <c r="I278" i="1"/>
  <c r="N278" i="1" s="1"/>
  <c r="I277" i="1"/>
  <c r="N277" i="1" s="1"/>
  <c r="I283" i="1"/>
  <c r="N283" i="1" s="1"/>
  <c r="I293" i="1"/>
  <c r="N293" i="1" s="1"/>
  <c r="I295" i="1"/>
  <c r="N295" i="1" s="1"/>
  <c r="I315" i="1"/>
  <c r="N315" i="1" s="1"/>
  <c r="I334" i="1"/>
  <c r="N334" i="1" s="1"/>
  <c r="I366" i="1"/>
  <c r="N366" i="1" s="1"/>
  <c r="I384" i="1"/>
  <c r="N384" i="1" s="1"/>
  <c r="I408" i="1"/>
  <c r="N408" i="1" s="1"/>
  <c r="I425" i="1"/>
  <c r="N425" i="1" s="1"/>
  <c r="I430" i="1"/>
  <c r="N430" i="1" s="1"/>
  <c r="I49" i="1"/>
  <c r="N49" i="1" s="1"/>
  <c r="I68" i="1"/>
  <c r="N68" i="1" s="1"/>
  <c r="I90" i="1"/>
  <c r="N90" i="1" s="1"/>
  <c r="I242" i="1"/>
  <c r="N242" i="1" s="1"/>
  <c r="I267" i="1"/>
  <c r="N267" i="1" s="1"/>
  <c r="I296" i="1"/>
  <c r="N296" i="1" s="1"/>
  <c r="I405" i="1"/>
  <c r="N405" i="1" s="1"/>
  <c r="I437" i="1"/>
  <c r="N437" i="1" s="1"/>
  <c r="I36" i="1"/>
  <c r="N36" i="1" s="1"/>
  <c r="I98" i="1"/>
  <c r="N98" i="1" s="1"/>
  <c r="I140" i="1"/>
  <c r="N140" i="1" s="1"/>
  <c r="I317" i="1"/>
  <c r="N317" i="1" s="1"/>
  <c r="I320" i="1"/>
  <c r="N320" i="1" s="1"/>
  <c r="I397" i="1"/>
  <c r="N397" i="1" s="1"/>
  <c r="I3" i="1"/>
  <c r="N3" i="1" s="1"/>
  <c r="I8" i="1"/>
  <c r="N8" i="1" s="1"/>
  <c r="I15" i="1"/>
  <c r="N15" i="1" s="1"/>
  <c r="I17" i="1"/>
  <c r="N17" i="1" s="1"/>
  <c r="I40" i="1"/>
  <c r="N40" i="1" s="1"/>
  <c r="I75" i="1"/>
  <c r="N75" i="1" s="1"/>
  <c r="I79" i="1"/>
  <c r="N79" i="1" s="1"/>
  <c r="I93" i="1"/>
  <c r="N93" i="1" s="1"/>
  <c r="I463" i="1"/>
  <c r="N463" i="1" s="1"/>
  <c r="I478" i="1"/>
  <c r="N478" i="1" s="1"/>
  <c r="I488" i="1"/>
  <c r="N488" i="1" s="1"/>
  <c r="I494" i="1"/>
  <c r="I465" i="1"/>
  <c r="N465" i="1" s="1"/>
  <c r="I141" i="1"/>
  <c r="N141" i="1" s="1"/>
  <c r="I237" i="1"/>
  <c r="N237" i="1" s="1"/>
  <c r="I100" i="1"/>
  <c r="N100" i="1" s="1"/>
  <c r="I125" i="1"/>
  <c r="N125" i="1" s="1"/>
  <c r="I126" i="1"/>
  <c r="N126" i="1" s="1"/>
  <c r="I147" i="1"/>
  <c r="N147" i="1" s="1"/>
  <c r="I153" i="1"/>
  <c r="N153" i="1" s="1"/>
  <c r="I154" i="1"/>
  <c r="N154" i="1" s="1"/>
  <c r="I411" i="1"/>
  <c r="N411" i="1" s="1"/>
  <c r="I367" i="1"/>
  <c r="N367" i="1" s="1"/>
  <c r="I72" i="1"/>
  <c r="N72" i="1" s="1"/>
  <c r="I99" i="1"/>
  <c r="N99" i="1" s="1"/>
  <c r="I120" i="1"/>
  <c r="N120" i="1" s="1"/>
  <c r="I139" i="1"/>
  <c r="N139" i="1" s="1"/>
  <c r="I257" i="1"/>
  <c r="N257" i="1" s="1"/>
  <c r="I259" i="1"/>
  <c r="N259" i="1" s="1"/>
  <c r="I286" i="1"/>
  <c r="N286" i="1" s="1"/>
  <c r="I449" i="1"/>
  <c r="N449" i="1" s="1"/>
  <c r="I453" i="1"/>
  <c r="N453" i="1" s="1"/>
  <c r="I454" i="1"/>
  <c r="N454" i="1" s="1"/>
  <c r="I466" i="1"/>
  <c r="N466" i="1" s="1"/>
  <c r="I468" i="1"/>
  <c r="N468" i="1" s="1"/>
  <c r="I470" i="1"/>
  <c r="N470" i="1" s="1"/>
  <c r="I298" i="1"/>
  <c r="N298" i="1" s="1"/>
  <c r="I484" i="1"/>
  <c r="I89" i="1"/>
  <c r="N89" i="1" s="1"/>
  <c r="I19" i="1"/>
  <c r="N19" i="1" s="1"/>
  <c r="I35" i="1"/>
  <c r="N35" i="1" s="1"/>
  <c r="I42" i="1"/>
  <c r="N42" i="1" s="1"/>
  <c r="I45" i="1"/>
  <c r="N45" i="1" s="1"/>
  <c r="I84" i="1"/>
  <c r="N84" i="1" s="1"/>
  <c r="I87" i="1"/>
  <c r="N87" i="1" s="1"/>
  <c r="I88" i="1"/>
  <c r="N88" i="1" s="1"/>
  <c r="I134" i="1"/>
  <c r="N134" i="1" s="1"/>
  <c r="I249" i="1"/>
  <c r="N249" i="1" s="1"/>
  <c r="I255" i="1"/>
  <c r="N255" i="1" s="1"/>
  <c r="I256" i="1"/>
  <c r="I377" i="1"/>
  <c r="N377" i="1" s="1"/>
  <c r="I388" i="1"/>
  <c r="N388" i="1" s="1"/>
  <c r="I448" i="1"/>
  <c r="N448" i="1" s="1"/>
  <c r="I450" i="1"/>
  <c r="N450" i="1" s="1"/>
  <c r="I456" i="1"/>
  <c r="N456" i="1" s="1"/>
  <c r="I459" i="1"/>
  <c r="N459" i="1" s="1"/>
  <c r="I460" i="1"/>
  <c r="N460" i="1" s="1"/>
  <c r="I461" i="1"/>
  <c r="N461" i="1" s="1"/>
  <c r="I469" i="1"/>
  <c r="N469" i="1" s="1"/>
  <c r="I472" i="1"/>
  <c r="N472" i="1" s="1"/>
  <c r="I473" i="1"/>
  <c r="N473" i="1" s="1"/>
  <c r="I480" i="1"/>
  <c r="I370" i="1"/>
  <c r="N370" i="1" s="1"/>
  <c r="I371" i="1"/>
  <c r="N371" i="1" s="1"/>
  <c r="I511" i="1"/>
  <c r="N511" i="1" s="1"/>
  <c r="I512" i="1"/>
  <c r="N512" i="1" s="1"/>
  <c r="I513" i="1"/>
  <c r="N513" i="1" s="1"/>
  <c r="I514" i="1"/>
  <c r="I515" i="1"/>
  <c r="N515" i="1" s="1"/>
  <c r="I516" i="1"/>
  <c r="N516" i="1" s="1"/>
  <c r="I517" i="1"/>
  <c r="N517" i="1" s="1"/>
  <c r="I518" i="1"/>
  <c r="N518" i="1" s="1"/>
  <c r="I519" i="1"/>
  <c r="N519" i="1" s="1"/>
  <c r="I520" i="1"/>
  <c r="I521" i="1"/>
  <c r="N521" i="1" s="1"/>
  <c r="I522" i="1"/>
  <c r="N522" i="1" s="1"/>
  <c r="I523" i="1"/>
  <c r="N523" i="1" s="1"/>
  <c r="I524" i="1"/>
  <c r="N524" i="1" s="1"/>
  <c r="I525" i="1"/>
  <c r="N525" i="1" s="1"/>
  <c r="I526" i="1"/>
  <c r="I527" i="1"/>
  <c r="I528" i="1"/>
  <c r="N528" i="1" s="1"/>
  <c r="I529" i="1"/>
  <c r="N529" i="1" s="1"/>
  <c r="I530" i="1"/>
  <c r="N530" i="1" s="1"/>
  <c r="I531" i="1"/>
  <c r="N531" i="1" s="1"/>
  <c r="I532" i="1"/>
  <c r="N532" i="1" s="1"/>
  <c r="I533" i="1"/>
  <c r="N533" i="1" s="1"/>
  <c r="I534" i="1"/>
  <c r="N534" i="1" s="1"/>
  <c r="I535" i="1"/>
  <c r="N535" i="1" s="1"/>
  <c r="I536" i="1"/>
  <c r="N536" i="1" s="1"/>
  <c r="I537" i="1"/>
  <c r="I538" i="1"/>
  <c r="I539" i="1"/>
  <c r="N539" i="1" s="1"/>
  <c r="I540" i="1"/>
  <c r="N540" i="1" s="1"/>
  <c r="I541" i="1"/>
  <c r="N541" i="1" s="1"/>
  <c r="I542" i="1"/>
  <c r="N542" i="1" s="1"/>
  <c r="I543" i="1"/>
  <c r="N543" i="1" s="1"/>
  <c r="I544" i="1"/>
  <c r="N544" i="1" s="1"/>
  <c r="I545" i="1"/>
  <c r="N545" i="1" s="1"/>
  <c r="I546" i="1"/>
  <c r="N546" i="1" s="1"/>
  <c r="I547" i="1"/>
  <c r="N547" i="1" s="1"/>
  <c r="I548" i="1"/>
  <c r="N548" i="1" s="1"/>
  <c r="I549" i="1"/>
  <c r="I550" i="1"/>
  <c r="I551" i="1"/>
  <c r="N551" i="1" s="1"/>
  <c r="I552" i="1"/>
  <c r="N552" i="1" s="1"/>
  <c r="I553" i="1"/>
  <c r="N553" i="1" s="1"/>
  <c r="I554" i="1"/>
  <c r="I555" i="1"/>
  <c r="N555" i="1" s="1"/>
  <c r="I556" i="1"/>
  <c r="N556" i="1" s="1"/>
  <c r="I557" i="1"/>
  <c r="N557" i="1" s="1"/>
  <c r="I558" i="1"/>
  <c r="N558" i="1" s="1"/>
  <c r="I559" i="1"/>
  <c r="N559" i="1" s="1"/>
  <c r="I560" i="1"/>
  <c r="N560" i="1" s="1"/>
  <c r="I561" i="1"/>
  <c r="I562" i="1"/>
  <c r="I563" i="1"/>
  <c r="N563" i="1" s="1"/>
  <c r="I564" i="1"/>
  <c r="N564" i="1" s="1"/>
  <c r="I565" i="1"/>
  <c r="N565" i="1" s="1"/>
  <c r="I566" i="1"/>
  <c r="N566" i="1" s="1"/>
  <c r="I567" i="1"/>
  <c r="N567" i="1" s="1"/>
  <c r="I568" i="1"/>
  <c r="N568" i="1" s="1"/>
  <c r="I569" i="1"/>
  <c r="I570" i="1"/>
  <c r="I571" i="1"/>
  <c r="N571" i="1" s="1"/>
  <c r="I572" i="1"/>
  <c r="N572" i="1" s="1"/>
  <c r="I573" i="1"/>
  <c r="I574" i="1"/>
  <c r="I575" i="1"/>
  <c r="N575" i="1" s="1"/>
  <c r="I576" i="1"/>
  <c r="N576" i="1" s="1"/>
  <c r="I577" i="1"/>
  <c r="N577" i="1" s="1"/>
  <c r="I578" i="1"/>
  <c r="N578" i="1" s="1"/>
  <c r="I579" i="1"/>
  <c r="N579" i="1" s="1"/>
  <c r="I580" i="1"/>
  <c r="N580" i="1" s="1"/>
  <c r="I581" i="1"/>
  <c r="N581" i="1" s="1"/>
  <c r="I582" i="1"/>
  <c r="N582" i="1" s="1"/>
  <c r="I583" i="1"/>
  <c r="N583" i="1" s="1"/>
  <c r="I584" i="1"/>
  <c r="N584" i="1" s="1"/>
  <c r="I585" i="1"/>
  <c r="I586" i="1"/>
  <c r="I587" i="1"/>
  <c r="N587" i="1" s="1"/>
  <c r="I588" i="1"/>
  <c r="N588" i="1" s="1"/>
  <c r="I589" i="1"/>
  <c r="N589" i="1" s="1"/>
  <c r="I590" i="1"/>
  <c r="N590" i="1" s="1"/>
  <c r="I220" i="1"/>
  <c r="N220" i="1" s="1"/>
  <c r="I236" i="1"/>
  <c r="N236" i="1" s="1"/>
  <c r="I349" i="1"/>
  <c r="N349" i="1" s="1"/>
  <c r="I497" i="1"/>
  <c r="N497" i="1" s="1"/>
  <c r="I150" i="1"/>
  <c r="N150" i="1" s="1"/>
  <c r="I204" i="1"/>
  <c r="N204" i="1" s="1"/>
  <c r="I238" i="1"/>
  <c r="N238" i="1" s="1"/>
  <c r="I444" i="1"/>
  <c r="N444" i="1" s="1"/>
  <c r="I205" i="1"/>
  <c r="N205" i="1" s="1"/>
  <c r="I218" i="1"/>
  <c r="N218" i="1" s="1"/>
  <c r="I239" i="1"/>
  <c r="N239" i="1" s="1"/>
  <c r="I502" i="1"/>
  <c r="N502" i="1" s="1"/>
  <c r="I503" i="1"/>
  <c r="N503" i="1" s="1"/>
  <c r="I253" i="1"/>
  <c r="N253" i="1" s="1"/>
  <c r="I261" i="1"/>
  <c r="N261" i="1" s="1"/>
  <c r="I499" i="1"/>
  <c r="N499" i="1" s="1"/>
  <c r="I136" i="1"/>
  <c r="N136" i="1" s="1"/>
  <c r="I338" i="1"/>
  <c r="N338" i="1" s="1"/>
  <c r="I368" i="1"/>
  <c r="N368" i="1" s="1"/>
  <c r="I229" i="1"/>
  <c r="N229" i="1" s="1"/>
  <c r="I230" i="1"/>
  <c r="N230" i="1" s="1"/>
  <c r="I393" i="1"/>
  <c r="N393" i="1" s="1"/>
  <c r="I281" i="1"/>
  <c r="N281" i="1" s="1"/>
  <c r="I288" i="1"/>
  <c r="N288" i="1" s="1"/>
  <c r="I332" i="1"/>
  <c r="N332" i="1" s="1"/>
  <c r="I152" i="1"/>
  <c r="N152" i="1" s="1"/>
  <c r="I294" i="1"/>
  <c r="N294" i="1" s="1"/>
  <c r="I29" i="1"/>
  <c r="N29" i="1" s="1"/>
  <c r="I146" i="1"/>
  <c r="N146" i="1" s="1"/>
  <c r="I32" i="1"/>
  <c r="N32" i="1" s="1"/>
  <c r="I149" i="1"/>
  <c r="N149" i="1" s="1"/>
  <c r="I485" i="1"/>
  <c r="N485" i="1" s="1"/>
  <c r="I119" i="1"/>
  <c r="N119" i="1" s="1"/>
  <c r="I131" i="1"/>
  <c r="N131" i="1" s="1"/>
  <c r="I452" i="1"/>
  <c r="N452" i="1" s="1"/>
  <c r="I4" i="1"/>
  <c r="N4" i="1" s="1"/>
  <c r="I347" i="1"/>
  <c r="N347" i="1" s="1"/>
  <c r="I322" i="1"/>
  <c r="N322" i="1" s="1"/>
  <c r="I14" i="1"/>
  <c r="N14" i="1" s="1"/>
  <c r="I16" i="1"/>
  <c r="N16" i="1" s="1"/>
  <c r="I132" i="1"/>
  <c r="N132" i="1" s="1"/>
  <c r="I336" i="1"/>
  <c r="N336" i="1" s="1"/>
  <c r="I386" i="1"/>
  <c r="N386" i="1" s="1"/>
  <c r="I324" i="1"/>
  <c r="N324" i="1" s="1"/>
  <c r="I383" i="1"/>
  <c r="N383" i="1" s="1"/>
  <c r="I428" i="1"/>
  <c r="N428" i="1" s="1"/>
  <c r="I38" i="1"/>
  <c r="N38" i="1" s="1"/>
  <c r="I170" i="1"/>
  <c r="N170" i="1" s="1"/>
  <c r="I74" i="1"/>
  <c r="N74" i="1" s="1"/>
  <c r="I289" i="1"/>
  <c r="N289" i="1" s="1"/>
  <c r="I177" i="1"/>
  <c r="N177" i="1" s="1"/>
  <c r="I178" i="1"/>
  <c r="N178" i="1" s="1"/>
  <c r="I375" i="1"/>
  <c r="N375" i="1" s="1"/>
  <c r="I76" i="1"/>
  <c r="N76" i="1" s="1"/>
  <c r="I80" i="1"/>
  <c r="N80" i="1" s="1"/>
  <c r="I374" i="1"/>
  <c r="N374" i="1" s="1"/>
  <c r="I81" i="1"/>
  <c r="N81" i="1" s="1"/>
  <c r="I181" i="1"/>
  <c r="N181" i="1" s="1"/>
  <c r="I455" i="1"/>
  <c r="N455" i="1" s="1"/>
  <c r="I409" i="1"/>
  <c r="N409" i="1" s="1"/>
  <c r="I462" i="1"/>
  <c r="N462" i="1" s="1"/>
  <c r="I287" i="1"/>
  <c r="N287" i="1" s="1"/>
  <c r="I186" i="1"/>
  <c r="N186" i="1" s="1"/>
  <c r="I187" i="1"/>
  <c r="N187" i="1" s="1"/>
  <c r="I194" i="1"/>
  <c r="N194" i="1" s="1"/>
  <c r="I426" i="1"/>
  <c r="N426" i="1" s="1"/>
  <c r="I427" i="1"/>
  <c r="N427" i="1" s="1"/>
  <c r="I431" i="1"/>
  <c r="N431" i="1" s="1"/>
  <c r="I507" i="1"/>
  <c r="N507" i="1" s="1"/>
  <c r="I378" i="1"/>
  <c r="N378" i="1" s="1"/>
  <c r="I78" i="1"/>
  <c r="N78" i="1" s="1"/>
  <c r="I137" i="1"/>
  <c r="N137" i="1" s="1"/>
  <c r="I314" i="1"/>
  <c r="N314" i="1" s="1"/>
  <c r="I492" i="1"/>
  <c r="N492" i="1" s="1"/>
  <c r="I323" i="1"/>
  <c r="N323" i="1" s="1"/>
  <c r="I496" i="1"/>
  <c r="N496" i="1" s="1"/>
  <c r="I85" i="1"/>
  <c r="N85" i="1" s="1"/>
  <c r="I44" i="1"/>
  <c r="N44" i="1" s="1"/>
  <c r="I9" i="1"/>
  <c r="N9" i="1" s="1"/>
  <c r="I172" i="1"/>
  <c r="N172" i="1" s="1"/>
  <c r="I199" i="1"/>
  <c r="N199" i="1" s="1"/>
  <c r="I96" i="1"/>
  <c r="N96" i="1" s="1"/>
  <c r="I398" i="1"/>
  <c r="N398" i="1" s="1"/>
  <c r="I299" i="1"/>
  <c r="N299" i="1" s="1"/>
  <c r="I303" i="1"/>
  <c r="N303" i="1" s="1"/>
  <c r="I226" i="1"/>
  <c r="N226" i="1" s="1"/>
  <c r="I228" i="1"/>
  <c r="N228" i="1" s="1"/>
  <c r="I101" i="1"/>
  <c r="N101" i="1" s="1"/>
  <c r="I223" i="1"/>
  <c r="N223" i="1" s="1"/>
  <c r="I399" i="1"/>
  <c r="N399" i="1" s="1"/>
  <c r="I414" i="1"/>
  <c r="N414" i="1" s="1"/>
  <c r="I446" i="1"/>
  <c r="N446" i="1" s="1"/>
  <c r="I2" i="1"/>
  <c r="N2" i="1" s="1"/>
  <c r="I441" i="1"/>
  <c r="N441" i="1" s="1"/>
  <c r="I155" i="1"/>
  <c r="N155" i="1" s="1"/>
  <c r="I403" i="1"/>
  <c r="N403" i="1" s="1"/>
  <c r="I5" i="1"/>
  <c r="N5" i="1" s="1"/>
  <c r="I476" i="1"/>
  <c r="N476" i="1" s="1"/>
  <c r="I389" i="1"/>
  <c r="N389" i="1" s="1"/>
  <c r="I284" i="1"/>
  <c r="N284" i="1" s="1"/>
  <c r="I508" i="1"/>
  <c r="N508" i="1" s="1"/>
  <c r="I7" i="1"/>
  <c r="N7" i="1" s="1"/>
  <c r="I313" i="1"/>
  <c r="N313" i="1" s="1"/>
  <c r="I381" i="1"/>
  <c r="N381" i="1" s="1"/>
  <c r="I300" i="1"/>
  <c r="N300" i="1" s="1"/>
  <c r="I302" i="1"/>
  <c r="N302" i="1" s="1"/>
  <c r="I102" i="1"/>
  <c r="N102" i="1" s="1"/>
  <c r="I103" i="1"/>
  <c r="N103" i="1" s="1"/>
  <c r="I104" i="1"/>
  <c r="N104" i="1" s="1"/>
  <c r="I105" i="1"/>
  <c r="N105" i="1" s="1"/>
  <c r="I106" i="1"/>
  <c r="N106" i="1" s="1"/>
  <c r="I109" i="1"/>
  <c r="N109" i="1" s="1"/>
  <c r="I110" i="1"/>
  <c r="N110" i="1" s="1"/>
  <c r="I111" i="1"/>
  <c r="N111" i="1" s="1"/>
  <c r="I112" i="1"/>
  <c r="N112" i="1" s="1"/>
  <c r="I116" i="1"/>
  <c r="N116" i="1" s="1"/>
  <c r="I117" i="1"/>
  <c r="N117" i="1" s="1"/>
  <c r="I243" i="1"/>
  <c r="N243" i="1" s="1"/>
  <c r="I244" i="1"/>
  <c r="N244" i="1" s="1"/>
  <c r="I245" i="1"/>
  <c r="N245" i="1" s="1"/>
  <c r="I246" i="1"/>
  <c r="N246" i="1" s="1"/>
  <c r="I248" i="1"/>
  <c r="N248" i="1" s="1"/>
  <c r="I250" i="1"/>
  <c r="I251" i="1"/>
  <c r="N251" i="1" s="1"/>
  <c r="I260" i="1"/>
  <c r="N260" i="1" s="1"/>
  <c r="I404" i="1"/>
  <c r="N404" i="1" s="1"/>
  <c r="I406" i="1"/>
  <c r="N406" i="1" s="1"/>
  <c r="I407" i="1"/>
  <c r="N407" i="1" s="1"/>
  <c r="I412" i="1"/>
  <c r="N412" i="1" s="1"/>
  <c r="I413" i="1"/>
  <c r="N413" i="1" s="1"/>
  <c r="I415" i="1"/>
  <c r="N415" i="1" s="1"/>
  <c r="I442" i="1"/>
  <c r="N442" i="1" s="1"/>
  <c r="I443" i="1"/>
  <c r="N443" i="1" s="1"/>
  <c r="I266" i="1"/>
  <c r="N266" i="1" s="1"/>
  <c r="I318" i="1"/>
  <c r="N318" i="1" s="1"/>
  <c r="I297" i="1"/>
  <c r="N297" i="1" s="1"/>
  <c r="I390" i="1"/>
  <c r="N390" i="1" s="1"/>
  <c r="I115" i="1"/>
  <c r="N115" i="1" s="1"/>
  <c r="I416" i="1"/>
  <c r="N416" i="1" s="1"/>
  <c r="I458" i="1"/>
  <c r="N458" i="1" s="1"/>
  <c r="I118" i="1"/>
  <c r="N118" i="1" s="1"/>
  <c r="I144" i="1"/>
  <c r="N144" i="1" s="1"/>
  <c r="I252" i="1"/>
  <c r="N252" i="1" s="1"/>
  <c r="I319" i="1"/>
  <c r="N319" i="1" s="1"/>
  <c r="I333" i="1"/>
  <c r="N333" i="1" s="1"/>
  <c r="I348" i="1"/>
  <c r="N348" i="1" s="1"/>
  <c r="I361" i="1"/>
  <c r="N361" i="1" s="1"/>
  <c r="I440" i="1"/>
  <c r="N440" i="1" s="1"/>
  <c r="I391" i="1"/>
  <c r="N391" i="1" s="1"/>
  <c r="I201" i="1"/>
  <c r="N201" i="1" s="1"/>
  <c r="H3" i="7"/>
  <c r="I4" i="9"/>
  <c r="L129" i="9"/>
  <c r="J129" i="9"/>
  <c r="H130" i="9"/>
  <c r="J175" i="1"/>
  <c r="J182" i="1"/>
  <c r="J486" i="1"/>
  <c r="J188" i="1"/>
  <c r="J216" i="1"/>
  <c r="J215" i="1"/>
  <c r="J222" i="1"/>
  <c r="J234" i="1"/>
  <c r="J176" i="1"/>
  <c r="J34" i="1"/>
  <c r="J242" i="1"/>
  <c r="J267" i="1"/>
  <c r="J296" i="1"/>
  <c r="N14" i="11"/>
  <c r="N15" i="11"/>
  <c r="N16" i="11"/>
  <c r="N17" i="11"/>
  <c r="N18" i="11"/>
  <c r="N19" i="11"/>
  <c r="J107" i="1"/>
  <c r="J379" i="1"/>
  <c r="J394" i="1"/>
  <c r="J445" i="1"/>
  <c r="J31" i="1"/>
  <c r="J227" i="1"/>
  <c r="J232" i="1"/>
  <c r="J315" i="1"/>
  <c r="J334" i="1"/>
  <c r="J425" i="1"/>
  <c r="J430" i="1"/>
  <c r="J49" i="1"/>
  <c r="J68" i="1"/>
  <c r="J214" i="1"/>
  <c r="J90" i="1"/>
  <c r="J121" i="1"/>
  <c r="J374" i="1"/>
  <c r="J309" i="1"/>
  <c r="J119" i="1"/>
  <c r="J236" i="1"/>
  <c r="J177" i="1"/>
  <c r="J321" i="1"/>
  <c r="J193" i="1"/>
  <c r="J191" i="1"/>
  <c r="J192" i="1"/>
  <c r="J360" i="1"/>
  <c r="J401" i="1"/>
  <c r="J133" i="1"/>
  <c r="J183" i="1"/>
  <c r="J43" i="1"/>
  <c r="J210" i="1"/>
  <c r="J145" i="1"/>
  <c r="J419" i="1"/>
  <c r="J148" i="1"/>
  <c r="J208" i="1"/>
  <c r="J218" i="1"/>
  <c r="J428" i="1"/>
  <c r="J94" i="1"/>
  <c r="J11" i="1"/>
  <c r="J122" i="1"/>
  <c r="J433" i="1"/>
  <c r="J434" i="1"/>
  <c r="J435" i="1"/>
  <c r="J436" i="1"/>
  <c r="J64" i="1"/>
  <c r="J400" i="1"/>
  <c r="J108" i="1"/>
  <c r="J12" i="1"/>
  <c r="J128" i="1"/>
  <c r="J129" i="1"/>
  <c r="J22" i="1"/>
  <c r="J262" i="1"/>
  <c r="J310" i="1"/>
  <c r="L63" i="1"/>
  <c r="B63" i="1"/>
  <c r="M63" i="1" s="1"/>
  <c r="J399" i="1"/>
  <c r="L399" i="1"/>
  <c r="L293" i="1"/>
  <c r="B293" i="1"/>
  <c r="M293" i="1" s="1"/>
  <c r="J203" i="1"/>
  <c r="J467" i="1"/>
  <c r="J474" i="1"/>
  <c r="J164" i="1"/>
  <c r="J166" i="1"/>
  <c r="J212" i="1"/>
  <c r="J173" i="1"/>
  <c r="J481" i="1"/>
  <c r="J432" i="1"/>
  <c r="J67" i="1"/>
  <c r="L477" i="1"/>
  <c r="B477" i="1"/>
  <c r="M477" i="1" s="1"/>
  <c r="J335" i="1"/>
  <c r="L335" i="1"/>
  <c r="B335" i="1"/>
  <c r="M335" i="1" s="1"/>
  <c r="J509" i="1"/>
  <c r="J451" i="1"/>
  <c r="J471" i="1"/>
  <c r="J77" i="1"/>
  <c r="J165" i="1"/>
  <c r="J213" i="1"/>
  <c r="J168" i="1"/>
  <c r="J475" i="1"/>
  <c r="J482" i="1"/>
  <c r="J66" i="1"/>
  <c r="J505" i="1"/>
  <c r="J506" i="1"/>
  <c r="L427" i="1"/>
  <c r="J427" i="1"/>
  <c r="B427" i="1"/>
  <c r="M427" i="1" s="1"/>
  <c r="L59" i="1"/>
  <c r="L316" i="1"/>
  <c r="L325" i="1"/>
  <c r="L326" i="1"/>
  <c r="L327" i="1"/>
  <c r="L328" i="1"/>
  <c r="L329" i="1"/>
  <c r="L330" i="1"/>
  <c r="L339" i="1"/>
  <c r="J316" i="1"/>
  <c r="J325" i="1"/>
  <c r="J326" i="1"/>
  <c r="J327" i="1"/>
  <c r="J328" i="1"/>
  <c r="J329" i="1"/>
  <c r="J330" i="1"/>
  <c r="J339" i="1"/>
  <c r="B310" i="1"/>
  <c r="M310" i="1" s="1"/>
  <c r="B382" i="1"/>
  <c r="M382" i="1" s="1"/>
  <c r="B295" i="1"/>
  <c r="M295" i="1" s="1"/>
  <c r="B304" i="1"/>
  <c r="M304" i="1" s="1"/>
  <c r="B311" i="1"/>
  <c r="M311" i="1" s="1"/>
  <c r="B312" i="1"/>
  <c r="M312" i="1" s="1"/>
  <c r="B364" i="1"/>
  <c r="M364" i="1" s="1"/>
  <c r="B303" i="1"/>
  <c r="M303" i="1" s="1"/>
  <c r="B391" i="1"/>
  <c r="M391" i="1" s="1"/>
  <c r="B285" i="1"/>
  <c r="M285" i="1" s="1"/>
  <c r="B18" i="1"/>
  <c r="M18" i="1" s="1"/>
  <c r="B95" i="1"/>
  <c r="M95" i="1" s="1"/>
  <c r="B340" i="1"/>
  <c r="M340" i="1" s="1"/>
  <c r="B357" i="1"/>
  <c r="M357" i="1" s="1"/>
  <c r="B420" i="1"/>
  <c r="M420" i="1" s="1"/>
  <c r="B190" i="1"/>
  <c r="M190" i="1" s="1"/>
  <c r="B353" i="1"/>
  <c r="M353" i="1" s="1"/>
  <c r="B362" i="1"/>
  <c r="M362" i="1" s="1"/>
  <c r="B47" i="1"/>
  <c r="M47" i="1" s="1"/>
  <c r="B38" i="1"/>
  <c r="M38" i="1" s="1"/>
  <c r="B343" i="1"/>
  <c r="M343" i="1" s="1"/>
  <c r="B422" i="1"/>
  <c r="M422" i="1" s="1"/>
  <c r="B24" i="1"/>
  <c r="M24" i="1" s="1"/>
  <c r="B23" i="1"/>
  <c r="M23" i="1" s="1"/>
  <c r="B493" i="1"/>
  <c r="M493" i="1" s="1"/>
  <c r="B13" i="1"/>
  <c r="M13" i="1" s="1"/>
  <c r="B487" i="1"/>
  <c r="M487" i="1" s="1"/>
  <c r="B238" i="1"/>
  <c r="M238" i="1" s="1"/>
  <c r="B491" i="1"/>
  <c r="M491" i="1" s="1"/>
  <c r="B158" i="1"/>
  <c r="M158" i="1" s="1"/>
  <c r="B159" i="1"/>
  <c r="M159" i="1" s="1"/>
  <c r="B160" i="1"/>
  <c r="M160" i="1" s="1"/>
  <c r="B490" i="1"/>
  <c r="M490" i="1" s="1"/>
  <c r="B476" i="1"/>
  <c r="M476" i="1" s="1"/>
  <c r="B172" i="1"/>
  <c r="M172" i="1" s="1"/>
  <c r="B302" i="1"/>
  <c r="M302" i="1" s="1"/>
  <c r="B25" i="1"/>
  <c r="M25" i="1" s="1"/>
  <c r="B76" i="1"/>
  <c r="M76" i="1" s="1"/>
  <c r="B80" i="1"/>
  <c r="M80" i="1" s="1"/>
  <c r="B299" i="1"/>
  <c r="M299" i="1" s="1"/>
  <c r="B333" i="1"/>
  <c r="M333" i="1" s="1"/>
  <c r="B369" i="1"/>
  <c r="M369" i="1" s="1"/>
  <c r="B438" i="1"/>
  <c r="M438" i="1" s="1"/>
  <c r="B207" i="1"/>
  <c r="M207" i="1" s="1"/>
  <c r="B209" i="1"/>
  <c r="M209" i="1" s="1"/>
  <c r="B211" i="1"/>
  <c r="M211" i="1" s="1"/>
  <c r="B254" i="1"/>
  <c r="M254" i="1" s="1"/>
  <c r="B263" i="1"/>
  <c r="M263" i="1" s="1"/>
  <c r="B292" i="1"/>
  <c r="M292" i="1" s="1"/>
  <c r="B278" i="1"/>
  <c r="M278" i="1" s="1"/>
  <c r="B181" i="1"/>
  <c r="M181" i="1" s="1"/>
  <c r="B186" i="1"/>
  <c r="M186" i="1" s="1"/>
  <c r="B194" i="1"/>
  <c r="M194" i="1" s="1"/>
  <c r="B199" i="1"/>
  <c r="M199" i="1" s="1"/>
  <c r="B226" i="1"/>
  <c r="M226" i="1" s="1"/>
  <c r="B378" i="1"/>
  <c r="M378" i="1" s="1"/>
  <c r="B398" i="1"/>
  <c r="M398" i="1" s="1"/>
  <c r="B368" i="1"/>
  <c r="M368" i="1" s="1"/>
  <c r="B5" i="1"/>
  <c r="M5" i="1" s="1"/>
  <c r="B56" i="1"/>
  <c r="M56" i="1" s="1"/>
  <c r="B91" i="1"/>
  <c r="M91" i="1" s="1"/>
  <c r="B130" i="1"/>
  <c r="M130" i="1" s="1"/>
  <c r="B92" i="1"/>
  <c r="M92" i="1" s="1"/>
  <c r="B114" i="1"/>
  <c r="M114" i="1" s="1"/>
  <c r="B331" i="1"/>
  <c r="M331" i="1" s="1"/>
  <c r="B376" i="1"/>
  <c r="M376" i="1" s="1"/>
  <c r="B28" i="1"/>
  <c r="M28" i="1" s="1"/>
  <c r="B113" i="1"/>
  <c r="M113" i="1" s="1"/>
  <c r="B169" i="1"/>
  <c r="M169" i="1" s="1"/>
  <c r="B185" i="1"/>
  <c r="M185" i="1" s="1"/>
  <c r="B219" i="1"/>
  <c r="M219" i="1" s="1"/>
  <c r="B462" i="1"/>
  <c r="M462" i="1" s="1"/>
  <c r="B319" i="1"/>
  <c r="M319" i="1" s="1"/>
  <c r="B336" i="1"/>
  <c r="M336" i="1" s="1"/>
  <c r="B409" i="1"/>
  <c r="M409" i="1" s="1"/>
  <c r="B231" i="1"/>
  <c r="M231" i="1" s="1"/>
  <c r="B189" i="1"/>
  <c r="M189" i="1" s="1"/>
  <c r="B171" i="1"/>
  <c r="M171" i="1" s="1"/>
  <c r="B180" i="1"/>
  <c r="M180" i="1" s="1"/>
  <c r="B96" i="1"/>
  <c r="M96" i="1" s="1"/>
  <c r="B338" i="1"/>
  <c r="M338" i="1" s="1"/>
  <c r="B414" i="1"/>
  <c r="M414" i="1" s="1"/>
  <c r="B21" i="1"/>
  <c r="M21" i="1" s="1"/>
  <c r="B426" i="1"/>
  <c r="M426" i="1" s="1"/>
  <c r="B83" i="1"/>
  <c r="M83" i="1" s="1"/>
  <c r="B29" i="1"/>
  <c r="M29" i="1" s="1"/>
  <c r="B131" i="1"/>
  <c r="M131" i="1" s="1"/>
  <c r="B170" i="1"/>
  <c r="M170" i="1" s="1"/>
  <c r="B156" i="1"/>
  <c r="M156" i="1" s="1"/>
  <c r="B184" i="1"/>
  <c r="M184" i="1" s="1"/>
  <c r="B195" i="1"/>
  <c r="M195" i="1" s="1"/>
  <c r="B358" i="1"/>
  <c r="M358" i="1" s="1"/>
  <c r="B479" i="1"/>
  <c r="M479" i="1" s="1"/>
  <c r="B59" i="1"/>
  <c r="M59" i="1" s="1"/>
  <c r="B316" i="1"/>
  <c r="M316" i="1" s="1"/>
  <c r="B325" i="1"/>
  <c r="M325" i="1" s="1"/>
  <c r="B326" i="1"/>
  <c r="M326" i="1" s="1"/>
  <c r="B327" i="1"/>
  <c r="M327" i="1" s="1"/>
  <c r="B328" i="1"/>
  <c r="M328" i="1" s="1"/>
  <c r="B329" i="1"/>
  <c r="M329" i="1" s="1"/>
  <c r="B330" i="1"/>
  <c r="M330" i="1" s="1"/>
  <c r="B339" i="1"/>
  <c r="M339" i="1" s="1"/>
  <c r="B206" i="1"/>
  <c r="M206" i="1" s="1"/>
  <c r="B324" i="1"/>
  <c r="M324" i="1" s="1"/>
  <c r="B308" i="1"/>
  <c r="M308" i="1" s="1"/>
  <c r="B305" i="1"/>
  <c r="M305" i="1" s="1"/>
  <c r="B306" i="1"/>
  <c r="M306" i="1" s="1"/>
  <c r="B354" i="1"/>
  <c r="M354" i="1" s="1"/>
  <c r="B235" i="1"/>
  <c r="M235" i="1" s="1"/>
  <c r="B132" i="1"/>
  <c r="M132" i="1" s="1"/>
  <c r="B452" i="1"/>
  <c r="M452" i="1" s="1"/>
  <c r="B4" i="1"/>
  <c r="M4" i="1" s="1"/>
  <c r="B16" i="1"/>
  <c r="M16" i="1" s="1"/>
  <c r="B496" i="1"/>
  <c r="M496" i="1" s="1"/>
  <c r="N1" i="11"/>
  <c r="N2" i="11"/>
  <c r="N3" i="11"/>
  <c r="N4" i="11"/>
  <c r="N5" i="11"/>
  <c r="N6" i="11"/>
  <c r="N7" i="11"/>
  <c r="N8" i="11"/>
  <c r="N10" i="11"/>
  <c r="N11" i="11"/>
  <c r="B16" i="11"/>
  <c r="B17" i="11"/>
  <c r="N21" i="11"/>
  <c r="B20" i="11"/>
  <c r="N22" i="11"/>
  <c r="N23" i="11"/>
  <c r="N24" i="11"/>
  <c r="N25" i="11"/>
  <c r="N1" i="10"/>
  <c r="N2" i="10"/>
  <c r="N3" i="10"/>
  <c r="N4" i="10"/>
  <c r="N5" i="10"/>
  <c r="N6" i="10"/>
  <c r="N7" i="10"/>
  <c r="N8" i="10"/>
  <c r="N9" i="10"/>
  <c r="N10" i="10"/>
  <c r="N11" i="10"/>
  <c r="N12" i="10"/>
  <c r="N13" i="10"/>
  <c r="N14" i="10"/>
  <c r="N15" i="10"/>
  <c r="B16" i="10"/>
  <c r="N16" i="10"/>
  <c r="N17" i="10"/>
  <c r="N18" i="10"/>
  <c r="B20" i="10"/>
  <c r="N22" i="10"/>
  <c r="N23" i="10"/>
  <c r="N24" i="10"/>
  <c r="N25" i="10"/>
  <c r="N26" i="10"/>
  <c r="B348" i="1"/>
  <c r="M348" i="1" s="1"/>
  <c r="L348" i="1"/>
  <c r="L262" i="1"/>
  <c r="L310" i="1"/>
  <c r="L382" i="1"/>
  <c r="J224" i="1"/>
  <c r="L224" i="1"/>
  <c r="J265" i="1"/>
  <c r="L265" i="1"/>
  <c r="L295" i="1"/>
  <c r="L304" i="1"/>
  <c r="J311" i="1"/>
  <c r="L311" i="1"/>
  <c r="J312" i="1"/>
  <c r="L312" i="1"/>
  <c r="B387" i="1"/>
  <c r="M387" i="1" s="1"/>
  <c r="L387" i="1"/>
  <c r="L273" i="1"/>
  <c r="L196" i="1"/>
  <c r="B37" i="1"/>
  <c r="M37" i="1" s="1"/>
  <c r="L37" i="1"/>
  <c r="L217" i="1"/>
  <c r="B233" i="1"/>
  <c r="M233" i="1" s="1"/>
  <c r="L233" i="1"/>
  <c r="J205" i="1"/>
  <c r="L205" i="1"/>
  <c r="J230" i="1"/>
  <c r="L230" i="1"/>
  <c r="L201" i="1"/>
  <c r="J403" i="1"/>
  <c r="L403" i="1"/>
  <c r="J389" i="1"/>
  <c r="L389" i="1"/>
  <c r="J287" i="1"/>
  <c r="L287" i="1"/>
  <c r="B446" i="1"/>
  <c r="M446" i="1" s="1"/>
  <c r="J446" i="1"/>
  <c r="L446" i="1"/>
  <c r="B508" i="1"/>
  <c r="M508" i="1" s="1"/>
  <c r="L508" i="1"/>
  <c r="J323" i="1"/>
  <c r="L323" i="1"/>
  <c r="B7" i="1"/>
  <c r="M7" i="1" s="1"/>
  <c r="L7" i="1"/>
  <c r="J332" i="1"/>
  <c r="L332" i="1"/>
  <c r="B380" i="1"/>
  <c r="M380" i="1" s="1"/>
  <c r="L380" i="1"/>
  <c r="J347" i="1"/>
  <c r="L347" i="1"/>
  <c r="B351" i="1"/>
  <c r="M351" i="1" s="1"/>
  <c r="L351" i="1"/>
  <c r="B392" i="1"/>
  <c r="M392" i="1" s="1"/>
  <c r="L392" i="1"/>
  <c r="B228" i="1"/>
  <c r="M228" i="1" s="1"/>
  <c r="J228" i="1"/>
  <c r="L228" i="1"/>
  <c r="B32" i="1"/>
  <c r="M32" i="1" s="1"/>
  <c r="J32" i="1"/>
  <c r="L32" i="1"/>
  <c r="B51" i="1"/>
  <c r="M51" i="1" s="1"/>
  <c r="J51" i="1"/>
  <c r="L51" i="1"/>
  <c r="L364" i="1"/>
  <c r="L303" i="1"/>
  <c r="L391" i="1"/>
  <c r="B220" i="1"/>
  <c r="M220" i="1" s="1"/>
  <c r="J220" i="1"/>
  <c r="L220" i="1"/>
  <c r="B239" i="1"/>
  <c r="M239" i="1" s="1"/>
  <c r="L239" i="1"/>
  <c r="B483" i="1"/>
  <c r="M483" i="1" s="1"/>
  <c r="J483" i="1"/>
  <c r="L483" i="1"/>
  <c r="B322" i="1"/>
  <c r="M322" i="1" s="1"/>
  <c r="J322" i="1"/>
  <c r="L322" i="1"/>
  <c r="L285" i="1"/>
  <c r="B143" i="1"/>
  <c r="M143" i="1" s="1"/>
  <c r="L143" i="1"/>
  <c r="J489" i="1"/>
  <c r="L489" i="1"/>
  <c r="L18" i="1"/>
  <c r="B507" i="1"/>
  <c r="M507" i="1" s="1"/>
  <c r="J507" i="1"/>
  <c r="L507" i="1"/>
  <c r="B363" i="1"/>
  <c r="M363" i="1" s="1"/>
  <c r="L363" i="1"/>
  <c r="L105" i="1"/>
  <c r="L95" i="1"/>
  <c r="J340" i="1"/>
  <c r="L340" i="1"/>
  <c r="L357" i="1"/>
  <c r="J420" i="1"/>
  <c r="L420" i="1"/>
  <c r="J190" i="1"/>
  <c r="L190" i="1"/>
  <c r="L353" i="1"/>
  <c r="L362" i="1"/>
  <c r="J47" i="1"/>
  <c r="L47" i="1"/>
  <c r="L124" i="1"/>
  <c r="L109" i="1"/>
  <c r="L38" i="1"/>
  <c r="J343" i="1"/>
  <c r="L343" i="1"/>
  <c r="J422" i="1"/>
  <c r="L422" i="1"/>
  <c r="J24" i="1"/>
  <c r="L24" i="1"/>
  <c r="J23" i="1"/>
  <c r="L23" i="1"/>
  <c r="L493" i="1"/>
  <c r="L13" i="1"/>
  <c r="J487" i="1"/>
  <c r="L487" i="1"/>
  <c r="L198" i="1"/>
  <c r="L500" i="1"/>
  <c r="L238" i="1"/>
  <c r="J491" i="1"/>
  <c r="L491" i="1"/>
  <c r="J158" i="1"/>
  <c r="L158" i="1"/>
  <c r="J159" i="1"/>
  <c r="L159" i="1"/>
  <c r="J160" i="1"/>
  <c r="L160" i="1"/>
  <c r="J490" i="1"/>
  <c r="L490" i="1"/>
  <c r="L476" i="1"/>
  <c r="J172" i="1"/>
  <c r="L172" i="1"/>
  <c r="L302" i="1"/>
  <c r="J25" i="1"/>
  <c r="L25" i="1"/>
  <c r="L76" i="1"/>
  <c r="L80" i="1"/>
  <c r="L299" i="1"/>
  <c r="L333" i="1"/>
  <c r="L369" i="1"/>
  <c r="L438" i="1"/>
  <c r="J207" i="1"/>
  <c r="L207" i="1"/>
  <c r="J209" i="1"/>
  <c r="L209" i="1"/>
  <c r="J211" i="1"/>
  <c r="L211" i="1"/>
  <c r="L254" i="1"/>
  <c r="L263" i="1"/>
  <c r="L292" i="1"/>
  <c r="L278" i="1"/>
  <c r="B314" i="1"/>
  <c r="M314" i="1" s="1"/>
  <c r="J314" i="1"/>
  <c r="L314" i="1"/>
  <c r="B284" i="1"/>
  <c r="M284" i="1" s="1"/>
  <c r="J284" i="1"/>
  <c r="L284" i="1"/>
  <c r="B361" i="1"/>
  <c r="M361" i="1" s="1"/>
  <c r="L361" i="1"/>
  <c r="J229" i="1"/>
  <c r="L229" i="1"/>
  <c r="J181" i="1"/>
  <c r="L181" i="1"/>
  <c r="B39" i="1"/>
  <c r="M39" i="1" s="1"/>
  <c r="L39" i="1"/>
  <c r="B150" i="1"/>
  <c r="M150" i="1" s="1"/>
  <c r="L150" i="1"/>
  <c r="B421" i="1"/>
  <c r="M421" i="1" s="1"/>
  <c r="J421" i="1"/>
  <c r="L421" i="1"/>
  <c r="B179" i="1"/>
  <c r="M179" i="1" s="1"/>
  <c r="J179" i="1"/>
  <c r="L179" i="1"/>
  <c r="J186" i="1"/>
  <c r="L186" i="1"/>
  <c r="J194" i="1"/>
  <c r="L194" i="1"/>
  <c r="J199" i="1"/>
  <c r="L199" i="1"/>
  <c r="J226" i="1"/>
  <c r="L226" i="1"/>
  <c r="B74" i="1"/>
  <c r="M74" i="1" s="1"/>
  <c r="L74" i="1"/>
  <c r="B178" i="1"/>
  <c r="M178" i="1" s="1"/>
  <c r="J178" i="1"/>
  <c r="L178" i="1"/>
  <c r="B85" i="1"/>
  <c r="M85" i="1" s="1"/>
  <c r="J85" i="1"/>
  <c r="L85" i="1"/>
  <c r="J378" i="1"/>
  <c r="L378" i="1"/>
  <c r="B78" i="1"/>
  <c r="M78" i="1" s="1"/>
  <c r="J78" i="1"/>
  <c r="L78" i="1"/>
  <c r="B495" i="1"/>
  <c r="M495" i="1" s="1"/>
  <c r="J495" i="1"/>
  <c r="L495" i="1"/>
  <c r="B431" i="1"/>
  <c r="M431" i="1" s="1"/>
  <c r="J431" i="1"/>
  <c r="L431" i="1"/>
  <c r="J398" i="1"/>
  <c r="L398" i="1"/>
  <c r="L368" i="1"/>
  <c r="B253" i="1"/>
  <c r="M253" i="1" s="1"/>
  <c r="L253" i="1"/>
  <c r="B81" i="1"/>
  <c r="M81" i="1" s="1"/>
  <c r="L81" i="1"/>
  <c r="B455" i="1"/>
  <c r="M455" i="1" s="1"/>
  <c r="L455" i="1"/>
  <c r="B261" i="1"/>
  <c r="M261" i="1" s="1"/>
  <c r="L261" i="1"/>
  <c r="L155" i="1"/>
  <c r="L5" i="1"/>
  <c r="J103" i="1"/>
  <c r="L103" i="1"/>
  <c r="J56" i="1"/>
  <c r="L56" i="1"/>
  <c r="L91" i="1"/>
  <c r="B44" i="1"/>
  <c r="M44" i="1" s="1"/>
  <c r="L44" i="1"/>
  <c r="B9" i="1"/>
  <c r="M9" i="1" s="1"/>
  <c r="L9" i="1"/>
  <c r="B281" i="1"/>
  <c r="M281" i="1" s="1"/>
  <c r="L281" i="1"/>
  <c r="B288" i="1"/>
  <c r="M288" i="1" s="1"/>
  <c r="L288" i="1"/>
  <c r="B46" i="1"/>
  <c r="M46" i="1" s="1"/>
  <c r="J46" i="1"/>
  <c r="L46" i="1"/>
  <c r="B48" i="1"/>
  <c r="M48" i="1" s="1"/>
  <c r="J48" i="1"/>
  <c r="L48" i="1"/>
  <c r="B137" i="1"/>
  <c r="M137" i="1" s="1"/>
  <c r="L137" i="1"/>
  <c r="B127" i="1"/>
  <c r="M127" i="1" s="1"/>
  <c r="J127" i="1"/>
  <c r="L127" i="1"/>
  <c r="B200" i="1"/>
  <c r="M200" i="1" s="1"/>
  <c r="J200" i="1"/>
  <c r="L200" i="1"/>
  <c r="J375" i="1"/>
  <c r="L375" i="1"/>
  <c r="B2" i="1"/>
  <c r="M2" i="1" s="1"/>
  <c r="L2" i="1"/>
  <c r="B202" i="1"/>
  <c r="M202" i="1" s="1"/>
  <c r="J202" i="1"/>
  <c r="L202" i="1"/>
  <c r="B60" i="1"/>
  <c r="M60" i="1" s="1"/>
  <c r="L60" i="1"/>
  <c r="J130" i="1"/>
  <c r="L130" i="1"/>
  <c r="J92" i="1"/>
  <c r="L92" i="1"/>
  <c r="J114" i="1"/>
  <c r="L114" i="1"/>
  <c r="B441" i="1"/>
  <c r="M441" i="1" s="1"/>
  <c r="J441" i="1"/>
  <c r="L441" i="1"/>
  <c r="B341" i="1"/>
  <c r="M341" i="1" s="1"/>
  <c r="J341" i="1"/>
  <c r="L341" i="1"/>
  <c r="J331" i="1"/>
  <c r="L331" i="1"/>
  <c r="L376" i="1"/>
  <c r="J337" i="1"/>
  <c r="L337" i="1"/>
  <c r="B342" i="1"/>
  <c r="M342" i="1" s="1"/>
  <c r="J342" i="1"/>
  <c r="L342" i="1"/>
  <c r="J402" i="1"/>
  <c r="L402" i="1"/>
  <c r="B313" i="1"/>
  <c r="M313" i="1" s="1"/>
  <c r="J313" i="1"/>
  <c r="L313" i="1"/>
  <c r="B381" i="1"/>
  <c r="M381" i="1" s="1"/>
  <c r="J381" i="1"/>
  <c r="L381" i="1"/>
  <c r="B30" i="1"/>
  <c r="M30" i="1" s="1"/>
  <c r="J30" i="1"/>
  <c r="L30" i="1"/>
  <c r="B280" i="1"/>
  <c r="M280" i="1" s="1"/>
  <c r="L280" i="1"/>
  <c r="B97" i="1"/>
  <c r="M97" i="1" s="1"/>
  <c r="L97" i="1"/>
  <c r="B221" i="1"/>
  <c r="M221" i="1" s="1"/>
  <c r="J221" i="1"/>
  <c r="L221" i="1"/>
  <c r="B240" i="1"/>
  <c r="M240" i="1" s="1"/>
  <c r="L240" i="1"/>
  <c r="B129" i="1"/>
  <c r="M129" i="1" s="1"/>
  <c r="L129" i="1"/>
  <c r="J359" i="1"/>
  <c r="L359" i="1"/>
  <c r="J373" i="1"/>
  <c r="L373" i="1"/>
  <c r="L28" i="1"/>
  <c r="J113" i="1"/>
  <c r="L113" i="1"/>
  <c r="J169" i="1"/>
  <c r="L169" i="1"/>
  <c r="J185" i="1"/>
  <c r="L185" i="1"/>
  <c r="J219" i="1"/>
  <c r="L219" i="1"/>
  <c r="L462" i="1"/>
  <c r="L319" i="1"/>
  <c r="B65" i="1"/>
  <c r="M65" i="1" s="1"/>
  <c r="L65" i="1"/>
  <c r="B70" i="1"/>
  <c r="M70" i="1" s="1"/>
  <c r="L70" i="1"/>
  <c r="B447" i="1"/>
  <c r="M447" i="1" s="1"/>
  <c r="L447" i="1"/>
  <c r="B510" i="1"/>
  <c r="M510" i="1" s="1"/>
  <c r="L510" i="1"/>
  <c r="B26" i="1"/>
  <c r="M26" i="1" s="1"/>
  <c r="L26" i="1"/>
  <c r="B10" i="1"/>
  <c r="M10" i="1" s="1"/>
  <c r="L10" i="1"/>
  <c r="B509" i="1"/>
  <c r="M509" i="1" s="1"/>
  <c r="L509" i="1"/>
  <c r="B247" i="1"/>
  <c r="M247" i="1" s="1"/>
  <c r="L247" i="1"/>
  <c r="B451" i="1"/>
  <c r="M451" i="1" s="1"/>
  <c r="L451" i="1"/>
  <c r="B471" i="1"/>
  <c r="M471" i="1" s="1"/>
  <c r="L471" i="1"/>
  <c r="B77" i="1"/>
  <c r="M77" i="1" s="1"/>
  <c r="L77" i="1"/>
  <c r="B165" i="1"/>
  <c r="M165" i="1" s="1"/>
  <c r="L165" i="1"/>
  <c r="B213" i="1"/>
  <c r="M213" i="1" s="1"/>
  <c r="L213" i="1"/>
  <c r="B168" i="1"/>
  <c r="M168" i="1" s="1"/>
  <c r="L168" i="1"/>
  <c r="B475" i="1"/>
  <c r="M475" i="1" s="1"/>
  <c r="L475" i="1"/>
  <c r="B482" i="1"/>
  <c r="M482" i="1" s="1"/>
  <c r="L482" i="1"/>
  <c r="B396" i="1"/>
  <c r="M396" i="1" s="1"/>
  <c r="L396" i="1"/>
  <c r="B66" i="1"/>
  <c r="M66" i="1" s="1"/>
  <c r="L66" i="1"/>
  <c r="B174" i="1"/>
  <c r="M174" i="1" s="1"/>
  <c r="J174" i="1"/>
  <c r="L174" i="1"/>
  <c r="B349" i="1"/>
  <c r="M349" i="1" s="1"/>
  <c r="J349" i="1"/>
  <c r="L349" i="1"/>
  <c r="J104" i="1"/>
  <c r="L104" i="1"/>
  <c r="L116" i="1"/>
  <c r="L117" i="1"/>
  <c r="B300" i="1"/>
  <c r="M300" i="1" s="1"/>
  <c r="L300" i="1"/>
  <c r="B187" i="1"/>
  <c r="M187" i="1" s="1"/>
  <c r="J187" i="1"/>
  <c r="L187" i="1"/>
  <c r="B204" i="1"/>
  <c r="M204" i="1" s="1"/>
  <c r="L204" i="1"/>
  <c r="J243" i="1"/>
  <c r="L243" i="1"/>
  <c r="J244" i="1"/>
  <c r="L244" i="1"/>
  <c r="J245" i="1"/>
  <c r="L245" i="1"/>
  <c r="J246" i="1"/>
  <c r="L246" i="1"/>
  <c r="J248" i="1"/>
  <c r="L248" i="1"/>
  <c r="J250" i="1"/>
  <c r="L250" i="1"/>
  <c r="J251" i="1"/>
  <c r="L251" i="1"/>
  <c r="J260" i="1"/>
  <c r="L260" i="1"/>
  <c r="B444" i="1"/>
  <c r="M444" i="1" s="1"/>
  <c r="L444" i="1"/>
  <c r="J102" i="1"/>
  <c r="L102" i="1"/>
  <c r="B404" i="1"/>
  <c r="M404" i="1" s="1"/>
  <c r="J404" i="1"/>
  <c r="L404" i="1"/>
  <c r="B406" i="1"/>
  <c r="M406" i="1" s="1"/>
  <c r="J406" i="1"/>
  <c r="L406" i="1"/>
  <c r="B33" i="1"/>
  <c r="M33" i="1" s="1"/>
  <c r="J33" i="1"/>
  <c r="L33" i="1"/>
  <c r="B157" i="1"/>
  <c r="M157" i="1" s="1"/>
  <c r="J157" i="1"/>
  <c r="L157" i="1"/>
  <c r="L336" i="1"/>
  <c r="B161" i="1"/>
  <c r="M161" i="1" s="1"/>
  <c r="J161" i="1"/>
  <c r="L161" i="1"/>
  <c r="B407" i="1"/>
  <c r="M407" i="1" s="1"/>
  <c r="J407" i="1"/>
  <c r="L407" i="1"/>
  <c r="B162" i="1"/>
  <c r="M162" i="1" s="1"/>
  <c r="J162" i="1"/>
  <c r="L162" i="1"/>
  <c r="B163" i="1"/>
  <c r="M163" i="1" s="1"/>
  <c r="J163" i="1"/>
  <c r="L163" i="1"/>
  <c r="L106" i="1"/>
  <c r="J443" i="1"/>
  <c r="L443" i="1"/>
  <c r="J409" i="1"/>
  <c r="L409" i="1"/>
  <c r="L20" i="1"/>
  <c r="J231" i="1"/>
  <c r="L231" i="1"/>
  <c r="J189" i="1"/>
  <c r="L189" i="1"/>
  <c r="L503" i="1"/>
  <c r="J223" i="1"/>
  <c r="L223" i="1"/>
  <c r="B167" i="1"/>
  <c r="M167" i="1" s="1"/>
  <c r="J167" i="1"/>
  <c r="L167" i="1"/>
  <c r="J171" i="1"/>
  <c r="L171" i="1"/>
  <c r="L112" i="1"/>
  <c r="B264" i="1"/>
  <c r="M264" i="1" s="1"/>
  <c r="L264" i="1"/>
  <c r="B291" i="1"/>
  <c r="M291" i="1" s="1"/>
  <c r="L291" i="1"/>
  <c r="J180" i="1"/>
  <c r="L180" i="1"/>
  <c r="J96" i="1"/>
  <c r="L96" i="1"/>
  <c r="L338" i="1"/>
  <c r="B290" i="1"/>
  <c r="M290" i="1" s="1"/>
  <c r="L290" i="1"/>
  <c r="B344" i="1"/>
  <c r="M344" i="1" s="1"/>
  <c r="J344" i="1"/>
  <c r="L344" i="1"/>
  <c r="B412" i="1"/>
  <c r="M412" i="1" s="1"/>
  <c r="J412" i="1"/>
  <c r="L412" i="1"/>
  <c r="B345" i="1"/>
  <c r="M345" i="1" s="1"/>
  <c r="J345" i="1"/>
  <c r="L345" i="1"/>
  <c r="B346" i="1"/>
  <c r="M346" i="1" s="1"/>
  <c r="L346" i="1"/>
  <c r="J414" i="1"/>
  <c r="L414" i="1"/>
  <c r="B350" i="1"/>
  <c r="M350" i="1" s="1"/>
  <c r="L350" i="1"/>
  <c r="J21" i="1"/>
  <c r="L21" i="1"/>
  <c r="J426" i="1"/>
  <c r="L426" i="1"/>
  <c r="L83" i="1"/>
  <c r="B365" i="1"/>
  <c r="M365" i="1" s="1"/>
  <c r="L365" i="1"/>
  <c r="L289" i="1"/>
  <c r="B395" i="1"/>
  <c r="M395" i="1" s="1"/>
  <c r="L395" i="1"/>
  <c r="J29" i="1"/>
  <c r="L29" i="1"/>
  <c r="B410" i="1"/>
  <c r="M410" i="1" s="1"/>
  <c r="L410" i="1"/>
  <c r="B417" i="1"/>
  <c r="M417" i="1" s="1"/>
  <c r="L417" i="1"/>
  <c r="B413" i="1"/>
  <c r="M413" i="1" s="1"/>
  <c r="J413" i="1"/>
  <c r="L413" i="1"/>
  <c r="B423" i="1"/>
  <c r="M423" i="1" s="1"/>
  <c r="J423" i="1"/>
  <c r="L423" i="1"/>
  <c r="B429" i="1"/>
  <c r="M429" i="1" s="1"/>
  <c r="J429" i="1"/>
  <c r="L429" i="1"/>
  <c r="B71" i="1"/>
  <c r="M71" i="1" s="1"/>
  <c r="L71" i="1"/>
  <c r="B82" i="1"/>
  <c r="M82" i="1" s="1"/>
  <c r="L82" i="1"/>
  <c r="B415" i="1"/>
  <c r="M415" i="1" s="1"/>
  <c r="J415" i="1"/>
  <c r="L415" i="1"/>
  <c r="B457" i="1"/>
  <c r="M457" i="1" s="1"/>
  <c r="L457" i="1"/>
  <c r="J131" i="1"/>
  <c r="L131" i="1"/>
  <c r="B442" i="1"/>
  <c r="M442" i="1" s="1"/>
  <c r="J442" i="1"/>
  <c r="L442" i="1"/>
  <c r="J170" i="1"/>
  <c r="L170" i="1"/>
  <c r="B22" i="1"/>
  <c r="M22" i="1" s="1"/>
  <c r="L22" i="1"/>
  <c r="J156" i="1"/>
  <c r="L156" i="1"/>
  <c r="J184" i="1"/>
  <c r="L184" i="1"/>
  <c r="J195" i="1"/>
  <c r="L195" i="1"/>
  <c r="L358" i="1"/>
  <c r="J479" i="1"/>
  <c r="L479" i="1"/>
  <c r="L497" i="1"/>
  <c r="J206" i="1"/>
  <c r="L206" i="1"/>
  <c r="J324" i="1"/>
  <c r="L324" i="1"/>
  <c r="J308" i="1"/>
  <c r="L308" i="1"/>
  <c r="L305" i="1"/>
  <c r="L306" i="1"/>
  <c r="L354" i="1"/>
  <c r="J235" i="1"/>
  <c r="L235" i="1"/>
  <c r="L502" i="1"/>
  <c r="J132" i="1"/>
  <c r="L132" i="1"/>
  <c r="L452" i="1"/>
  <c r="L4" i="1"/>
  <c r="L16" i="1"/>
  <c r="B14" i="1"/>
  <c r="M14" i="1" s="1"/>
  <c r="L14" i="1"/>
  <c r="L496" i="1"/>
  <c r="B54" i="1"/>
  <c r="M54" i="1" s="1"/>
  <c r="J54" i="1"/>
  <c r="L54" i="1"/>
  <c r="B439" i="1"/>
  <c r="M439" i="1" s="1"/>
  <c r="L439" i="1"/>
  <c r="B372" i="1"/>
  <c r="M372" i="1" s="1"/>
  <c r="L372" i="1"/>
  <c r="B504" i="1"/>
  <c r="M504" i="1" s="1"/>
  <c r="L504" i="1"/>
  <c r="B505" i="1"/>
  <c r="M505" i="1" s="1"/>
  <c r="L505" i="1"/>
  <c r="B506" i="1"/>
  <c r="M506" i="1" s="1"/>
  <c r="L506" i="1"/>
  <c r="B274" i="1"/>
  <c r="M274" i="1" s="1"/>
  <c r="L274" i="1"/>
  <c r="B69" i="1"/>
  <c r="M69" i="1" s="1"/>
  <c r="L69" i="1"/>
  <c r="B203" i="1"/>
  <c r="M203" i="1" s="1"/>
  <c r="L203" i="1"/>
  <c r="B61" i="1"/>
  <c r="M61" i="1" s="1"/>
  <c r="L61" i="1"/>
  <c r="B467" i="1"/>
  <c r="M467" i="1" s="1"/>
  <c r="L467" i="1"/>
  <c r="B474" i="1"/>
  <c r="M474" i="1" s="1"/>
  <c r="L474" i="1"/>
  <c r="B164" i="1"/>
  <c r="M164" i="1" s="1"/>
  <c r="L164" i="1"/>
  <c r="B166" i="1"/>
  <c r="M166" i="1" s="1"/>
  <c r="L166" i="1"/>
  <c r="B212" i="1"/>
  <c r="M212" i="1" s="1"/>
  <c r="L212" i="1"/>
  <c r="B173" i="1"/>
  <c r="M173" i="1" s="1"/>
  <c r="L173" i="1"/>
  <c r="B481" i="1"/>
  <c r="M481" i="1" s="1"/>
  <c r="L481" i="1"/>
  <c r="B501" i="1"/>
  <c r="M501" i="1" s="1"/>
  <c r="L501" i="1"/>
  <c r="B432" i="1"/>
  <c r="M432" i="1" s="1"/>
  <c r="L432" i="1"/>
  <c r="B67" i="1"/>
  <c r="M67" i="1" s="1"/>
  <c r="L67" i="1"/>
  <c r="B282" i="1"/>
  <c r="M282" i="1" s="1"/>
  <c r="L282" i="1"/>
  <c r="B27" i="1"/>
  <c r="M27" i="1" s="1"/>
  <c r="L27" i="1"/>
  <c r="B107" i="1"/>
  <c r="M107" i="1" s="1"/>
  <c r="L107" i="1"/>
  <c r="B275" i="1"/>
  <c r="M275" i="1" s="1"/>
  <c r="L275" i="1"/>
  <c r="B276" i="1"/>
  <c r="M276" i="1" s="1"/>
  <c r="L276" i="1"/>
  <c r="B379" i="1"/>
  <c r="M379" i="1" s="1"/>
  <c r="L379" i="1"/>
  <c r="B394" i="1"/>
  <c r="M394" i="1" s="1"/>
  <c r="L394" i="1"/>
  <c r="B445" i="1"/>
  <c r="M445" i="1" s="1"/>
  <c r="L445" i="1"/>
  <c r="B498" i="1"/>
  <c r="M498" i="1" s="1"/>
  <c r="L498" i="1"/>
  <c r="L123" i="1"/>
  <c r="B31" i="1"/>
  <c r="M31" i="1" s="1"/>
  <c r="L31" i="1"/>
  <c r="B227" i="1"/>
  <c r="M227" i="1" s="1"/>
  <c r="L227" i="1"/>
  <c r="B232" i="1"/>
  <c r="M232" i="1" s="1"/>
  <c r="L232" i="1"/>
  <c r="B277" i="1"/>
  <c r="M277" i="1" s="1"/>
  <c r="L277" i="1"/>
  <c r="B283" i="1"/>
  <c r="M283" i="1" s="1"/>
  <c r="L283" i="1"/>
  <c r="B315" i="1"/>
  <c r="M315" i="1" s="1"/>
  <c r="L315" i="1"/>
  <c r="B334" i="1"/>
  <c r="M334" i="1" s="1"/>
  <c r="L334" i="1"/>
  <c r="B366" i="1"/>
  <c r="M366" i="1" s="1"/>
  <c r="L366" i="1"/>
  <c r="B384" i="1"/>
  <c r="M384" i="1" s="1"/>
  <c r="L384" i="1"/>
  <c r="B408" i="1"/>
  <c r="M408" i="1" s="1"/>
  <c r="L408" i="1"/>
  <c r="B425" i="1"/>
  <c r="M425" i="1" s="1"/>
  <c r="L425" i="1"/>
  <c r="B430" i="1"/>
  <c r="M430" i="1" s="1"/>
  <c r="L430" i="1"/>
  <c r="B49" i="1"/>
  <c r="M49" i="1" s="1"/>
  <c r="L49" i="1"/>
  <c r="B68" i="1"/>
  <c r="M68" i="1" s="1"/>
  <c r="L68" i="1"/>
  <c r="B214" i="1"/>
  <c r="M214" i="1" s="1"/>
  <c r="L214" i="1"/>
  <c r="B464" i="1"/>
  <c r="M464" i="1" s="1"/>
  <c r="L464" i="1"/>
  <c r="B90" i="1"/>
  <c r="M90" i="1" s="1"/>
  <c r="L90" i="1"/>
  <c r="B149" i="1"/>
  <c r="M149" i="1" s="1"/>
  <c r="L149" i="1"/>
  <c r="B121" i="1"/>
  <c r="M121" i="1" s="1"/>
  <c r="L121" i="1"/>
  <c r="L374" i="1"/>
  <c r="B309" i="1"/>
  <c r="M309" i="1" s="1"/>
  <c r="L309" i="1"/>
  <c r="B307" i="1"/>
  <c r="M307" i="1" s="1"/>
  <c r="L307" i="1"/>
  <c r="B119" i="1"/>
  <c r="M119" i="1" s="1"/>
  <c r="L119" i="1"/>
  <c r="B386" i="1"/>
  <c r="M386" i="1" s="1"/>
  <c r="L386" i="1"/>
  <c r="B236" i="1"/>
  <c r="M236" i="1" s="1"/>
  <c r="L236" i="1"/>
  <c r="B151" i="1"/>
  <c r="M151" i="1" s="1"/>
  <c r="L151" i="1"/>
  <c r="B177" i="1"/>
  <c r="M177" i="1" s="1"/>
  <c r="L177" i="1"/>
  <c r="L321" i="1"/>
  <c r="B294" i="1"/>
  <c r="M294" i="1" s="1"/>
  <c r="L294" i="1"/>
  <c r="B111" i="1"/>
  <c r="M111" i="1" s="1"/>
  <c r="L111" i="1"/>
  <c r="L110" i="1"/>
  <c r="L101" i="1"/>
  <c r="B193" i="1"/>
  <c r="M193" i="1" s="1"/>
  <c r="L193" i="1"/>
  <c r="B424" i="1"/>
  <c r="M424" i="1" s="1"/>
  <c r="L424" i="1"/>
  <c r="B191" i="1"/>
  <c r="M191" i="1" s="1"/>
  <c r="L191" i="1"/>
  <c r="B192" i="1"/>
  <c r="M192" i="1" s="1"/>
  <c r="L192" i="1"/>
  <c r="B360" i="1"/>
  <c r="M360" i="1" s="1"/>
  <c r="L360" i="1"/>
  <c r="B241" i="1"/>
  <c r="M241" i="1" s="1"/>
  <c r="L241" i="1"/>
  <c r="B401" i="1"/>
  <c r="M401" i="1" s="1"/>
  <c r="L401" i="1"/>
  <c r="B485" i="1"/>
  <c r="M485" i="1" s="1"/>
  <c r="L485" i="1"/>
  <c r="B133" i="1"/>
  <c r="M133" i="1" s="1"/>
  <c r="L133" i="1"/>
  <c r="B183" i="1"/>
  <c r="M183" i="1" s="1"/>
  <c r="L183" i="1"/>
  <c r="B43" i="1"/>
  <c r="M43" i="1" s="1"/>
  <c r="L43" i="1"/>
  <c r="B73" i="1"/>
  <c r="M73" i="1" s="1"/>
  <c r="L73" i="1"/>
  <c r="B492" i="1"/>
  <c r="M492" i="1" s="1"/>
  <c r="L492" i="1"/>
  <c r="B210" i="1"/>
  <c r="M210" i="1" s="1"/>
  <c r="L210" i="1"/>
  <c r="B145" i="1"/>
  <c r="M145" i="1" s="1"/>
  <c r="L145" i="1"/>
  <c r="B419" i="1"/>
  <c r="M419" i="1" s="1"/>
  <c r="L419" i="1"/>
  <c r="B148" i="1"/>
  <c r="M148" i="1" s="1"/>
  <c r="L148" i="1"/>
  <c r="B208" i="1"/>
  <c r="M208" i="1" s="1"/>
  <c r="L208" i="1"/>
  <c r="B218" i="1"/>
  <c r="M218" i="1" s="1"/>
  <c r="L218" i="1"/>
  <c r="B383" i="1"/>
  <c r="M383" i="1" s="1"/>
  <c r="L383" i="1"/>
  <c r="B428" i="1"/>
  <c r="M428" i="1" s="1"/>
  <c r="L428" i="1"/>
  <c r="B440" i="1"/>
  <c r="M440" i="1" s="1"/>
  <c r="L440" i="1"/>
  <c r="L266" i="1"/>
  <c r="B94" i="1"/>
  <c r="M94" i="1" s="1"/>
  <c r="L94" i="1"/>
  <c r="B352" i="1"/>
  <c r="M352" i="1" s="1"/>
  <c r="L352" i="1"/>
  <c r="B11" i="1"/>
  <c r="M11" i="1" s="1"/>
  <c r="L11" i="1"/>
  <c r="B122" i="1"/>
  <c r="M122" i="1" s="1"/>
  <c r="L122" i="1"/>
  <c r="B433" i="1"/>
  <c r="M433" i="1" s="1"/>
  <c r="L433" i="1"/>
  <c r="B434" i="1"/>
  <c r="M434" i="1" s="1"/>
  <c r="L434" i="1"/>
  <c r="B435" i="1"/>
  <c r="M435" i="1" s="1"/>
  <c r="L435" i="1"/>
  <c r="B436" i="1"/>
  <c r="M436" i="1" s="1"/>
  <c r="L436" i="1"/>
  <c r="B64" i="1"/>
  <c r="M64" i="1" s="1"/>
  <c r="L64" i="1"/>
  <c r="B86" i="1"/>
  <c r="M86" i="1" s="1"/>
  <c r="L86" i="1"/>
  <c r="B400" i="1"/>
  <c r="M400" i="1" s="1"/>
  <c r="L400" i="1"/>
  <c r="B108" i="1"/>
  <c r="M108" i="1" s="1"/>
  <c r="L108" i="1"/>
  <c r="L225" i="1"/>
  <c r="B12" i="1"/>
  <c r="M12" i="1" s="1"/>
  <c r="L12" i="1"/>
  <c r="B128" i="1"/>
  <c r="M128" i="1" s="1"/>
  <c r="L128" i="1"/>
  <c r="B146" i="1"/>
  <c r="M146" i="1" s="1"/>
  <c r="L146" i="1"/>
  <c r="B136" i="1"/>
  <c r="M136" i="1" s="1"/>
  <c r="L136" i="1"/>
  <c r="B152" i="1"/>
  <c r="M152" i="1" s="1"/>
  <c r="L152" i="1"/>
  <c r="B393" i="1"/>
  <c r="M393" i="1" s="1"/>
  <c r="L393" i="1"/>
  <c r="B499" i="1"/>
  <c r="M499" i="1" s="1"/>
  <c r="L499" i="1"/>
  <c r="B297" i="1"/>
  <c r="M297" i="1" s="1"/>
  <c r="L297" i="1"/>
  <c r="B115" i="1"/>
  <c r="M115" i="1" s="1"/>
  <c r="L115" i="1"/>
  <c r="B144" i="1"/>
  <c r="M144" i="1" s="1"/>
  <c r="L144" i="1"/>
  <c r="B318" i="1"/>
  <c r="M318" i="1" s="1"/>
  <c r="L318" i="1"/>
  <c r="B458" i="1"/>
  <c r="M458" i="1" s="1"/>
  <c r="L458" i="1"/>
  <c r="B252" i="1"/>
  <c r="M252" i="1" s="1"/>
  <c r="L252" i="1"/>
  <c r="B118" i="1"/>
  <c r="M118" i="1" s="1"/>
  <c r="L118" i="1"/>
  <c r="B390" i="1"/>
  <c r="M390" i="1" s="1"/>
  <c r="L390" i="1"/>
  <c r="B416" i="1"/>
  <c r="M416" i="1" s="1"/>
  <c r="L416" i="1"/>
  <c r="B385" i="1"/>
  <c r="M385" i="1" s="1"/>
  <c r="L385" i="1"/>
  <c r="B175" i="1"/>
  <c r="M175" i="1" s="1"/>
  <c r="L175" i="1"/>
  <c r="B182" i="1"/>
  <c r="M182" i="1" s="1"/>
  <c r="L182" i="1"/>
  <c r="B356" i="1"/>
  <c r="M356" i="1" s="1"/>
  <c r="L356" i="1"/>
  <c r="B355" i="1"/>
  <c r="M355" i="1" s="1"/>
  <c r="L355" i="1"/>
  <c r="B418" i="1"/>
  <c r="M418" i="1" s="1"/>
  <c r="L418" i="1"/>
  <c r="B486" i="1"/>
  <c r="M486" i="1" s="1"/>
  <c r="L486" i="1"/>
  <c r="B58" i="1"/>
  <c r="M58" i="1" s="1"/>
  <c r="L58" i="1"/>
  <c r="B52" i="1"/>
  <c r="M52" i="1" s="1"/>
  <c r="L52" i="1"/>
  <c r="B142" i="1"/>
  <c r="M142" i="1" s="1"/>
  <c r="L142" i="1"/>
  <c r="B55" i="1"/>
  <c r="M55" i="1" s="1"/>
  <c r="L55" i="1"/>
  <c r="B258" i="1"/>
  <c r="M258" i="1" s="1"/>
  <c r="L258" i="1"/>
  <c r="B53" i="1"/>
  <c r="M53" i="1" s="1"/>
  <c r="L53" i="1"/>
  <c r="B6" i="1"/>
  <c r="M6" i="1" s="1"/>
  <c r="L6" i="1"/>
  <c r="B50" i="1"/>
  <c r="M50" i="1" s="1"/>
  <c r="L50" i="1"/>
  <c r="B57" i="1"/>
  <c r="M57" i="1" s="1"/>
  <c r="L57" i="1"/>
  <c r="B62" i="1"/>
  <c r="M62" i="1" s="1"/>
  <c r="L62" i="1"/>
  <c r="B41" i="1"/>
  <c r="M41" i="1" s="1"/>
  <c r="L41" i="1"/>
  <c r="B301" i="1"/>
  <c r="M301" i="1" s="1"/>
  <c r="L301" i="1"/>
  <c r="B188" i="1"/>
  <c r="M188" i="1" s="1"/>
  <c r="L188" i="1"/>
  <c r="B279" i="1"/>
  <c r="M279" i="1" s="1"/>
  <c r="L279" i="1"/>
  <c r="B216" i="1"/>
  <c r="M216" i="1" s="1"/>
  <c r="L216" i="1"/>
  <c r="B215" i="1"/>
  <c r="M215" i="1" s="1"/>
  <c r="L215" i="1"/>
  <c r="B222" i="1"/>
  <c r="M222" i="1" s="1"/>
  <c r="L222" i="1"/>
  <c r="B234" i="1"/>
  <c r="M234" i="1" s="1"/>
  <c r="L234" i="1"/>
  <c r="B176" i="1"/>
  <c r="M176" i="1" s="1"/>
  <c r="L176" i="1"/>
  <c r="B34" i="1"/>
  <c r="M34" i="1" s="1"/>
  <c r="L34" i="1"/>
  <c r="B242" i="1"/>
  <c r="M242" i="1" s="1"/>
  <c r="L242" i="1"/>
  <c r="B267" i="1"/>
  <c r="M267" i="1" s="1"/>
  <c r="L267" i="1"/>
  <c r="B296" i="1"/>
  <c r="M296" i="1" s="1"/>
  <c r="L296" i="1"/>
  <c r="B405" i="1"/>
  <c r="M405" i="1" s="1"/>
  <c r="L405" i="1"/>
  <c r="B437" i="1"/>
  <c r="M437" i="1" s="1"/>
  <c r="L437" i="1"/>
  <c r="B36" i="1"/>
  <c r="M36" i="1" s="1"/>
  <c r="L36" i="1"/>
  <c r="B98" i="1"/>
  <c r="M98" i="1" s="1"/>
  <c r="L98" i="1"/>
  <c r="B140" i="1"/>
  <c r="M140" i="1" s="1"/>
  <c r="L140" i="1"/>
  <c r="B317" i="1"/>
  <c r="M317" i="1" s="1"/>
  <c r="L317" i="1"/>
  <c r="B320" i="1"/>
  <c r="M320" i="1" s="1"/>
  <c r="L320" i="1"/>
  <c r="B397" i="1"/>
  <c r="M397" i="1" s="1"/>
  <c r="L397" i="1"/>
  <c r="B3" i="1"/>
  <c r="M3" i="1" s="1"/>
  <c r="L3" i="1"/>
  <c r="B8" i="1"/>
  <c r="M8" i="1" s="1"/>
  <c r="L8" i="1"/>
  <c r="B15" i="1"/>
  <c r="M15" i="1" s="1"/>
  <c r="L15" i="1"/>
  <c r="B17" i="1"/>
  <c r="M17" i="1" s="1"/>
  <c r="L17" i="1"/>
  <c r="B40" i="1"/>
  <c r="M40" i="1" s="1"/>
  <c r="L40" i="1"/>
  <c r="B75" i="1"/>
  <c r="M75" i="1" s="1"/>
  <c r="L75" i="1"/>
  <c r="B79" i="1"/>
  <c r="M79" i="1" s="1"/>
  <c r="L79" i="1"/>
  <c r="B93" i="1"/>
  <c r="M93" i="1" s="1"/>
  <c r="L93" i="1"/>
  <c r="B463" i="1"/>
  <c r="M463" i="1" s="1"/>
  <c r="L463" i="1"/>
  <c r="B478" i="1"/>
  <c r="M478" i="1" s="1"/>
  <c r="L478" i="1"/>
  <c r="B488" i="1"/>
  <c r="M488" i="1" s="1"/>
  <c r="L488" i="1"/>
  <c r="B494" i="1"/>
  <c r="M494" i="1" s="1"/>
  <c r="L494" i="1"/>
  <c r="N494" i="1"/>
  <c r="B465" i="1"/>
  <c r="M465" i="1" s="1"/>
  <c r="L465" i="1"/>
  <c r="L141" i="1"/>
  <c r="B237" i="1"/>
  <c r="M237" i="1" s="1"/>
  <c r="L237" i="1"/>
  <c r="B100" i="1"/>
  <c r="M100" i="1" s="1"/>
  <c r="L100" i="1"/>
  <c r="L125" i="1"/>
  <c r="B126" i="1"/>
  <c r="M126" i="1" s="1"/>
  <c r="L126" i="1"/>
  <c r="B147" i="1"/>
  <c r="M147" i="1" s="1"/>
  <c r="L147" i="1"/>
  <c r="B153" i="1"/>
  <c r="M153" i="1" s="1"/>
  <c r="L153" i="1"/>
  <c r="B154" i="1"/>
  <c r="M154" i="1" s="1"/>
  <c r="L154" i="1"/>
  <c r="L411" i="1"/>
  <c r="B367" i="1"/>
  <c r="M367" i="1" s="1"/>
  <c r="L367" i="1"/>
  <c r="B72" i="1"/>
  <c r="M72" i="1" s="1"/>
  <c r="L72" i="1"/>
  <c r="B99" i="1"/>
  <c r="M99" i="1" s="1"/>
  <c r="L99" i="1"/>
  <c r="B120" i="1"/>
  <c r="M120" i="1" s="1"/>
  <c r="L120" i="1"/>
  <c r="B139" i="1"/>
  <c r="M139" i="1" s="1"/>
  <c r="L139" i="1"/>
  <c r="B257" i="1"/>
  <c r="M257" i="1" s="1"/>
  <c r="L257" i="1"/>
  <c r="B259" i="1"/>
  <c r="M259" i="1" s="1"/>
  <c r="L259" i="1"/>
  <c r="B286" i="1"/>
  <c r="M286" i="1" s="1"/>
  <c r="L286" i="1"/>
  <c r="B449" i="1"/>
  <c r="M449" i="1" s="1"/>
  <c r="L449" i="1"/>
  <c r="B453" i="1"/>
  <c r="M453" i="1" s="1"/>
  <c r="L453" i="1"/>
  <c r="B454" i="1"/>
  <c r="M454" i="1" s="1"/>
  <c r="L454" i="1"/>
  <c r="B466" i="1"/>
  <c r="M466" i="1" s="1"/>
  <c r="L466" i="1"/>
  <c r="B468" i="1"/>
  <c r="M468" i="1" s="1"/>
  <c r="L468" i="1"/>
  <c r="B470" i="1"/>
  <c r="M470" i="1" s="1"/>
  <c r="L470" i="1"/>
  <c r="B298" i="1"/>
  <c r="M298" i="1" s="1"/>
  <c r="L298" i="1"/>
  <c r="B484" i="1"/>
  <c r="M484" i="1" s="1"/>
  <c r="L484" i="1"/>
  <c r="N484" i="1"/>
  <c r="B89" i="1"/>
  <c r="M89" i="1" s="1"/>
  <c r="L89" i="1"/>
  <c r="B19" i="1"/>
  <c r="M19" i="1" s="1"/>
  <c r="L19" i="1"/>
  <c r="B35" i="1"/>
  <c r="M35" i="1" s="1"/>
  <c r="L35" i="1"/>
  <c r="B42" i="1"/>
  <c r="M42" i="1" s="1"/>
  <c r="L42" i="1"/>
  <c r="B45" i="1"/>
  <c r="M45" i="1" s="1"/>
  <c r="L45" i="1"/>
  <c r="B84" i="1"/>
  <c r="M84" i="1" s="1"/>
  <c r="L84" i="1"/>
  <c r="B87" i="1"/>
  <c r="M87" i="1" s="1"/>
  <c r="L87" i="1"/>
  <c r="B88" i="1"/>
  <c r="M88" i="1" s="1"/>
  <c r="L88" i="1"/>
  <c r="B134" i="1"/>
  <c r="M134" i="1" s="1"/>
  <c r="L134" i="1"/>
  <c r="B249" i="1"/>
  <c r="M249" i="1" s="1"/>
  <c r="L249" i="1"/>
  <c r="B255" i="1"/>
  <c r="M255" i="1" s="1"/>
  <c r="L255" i="1"/>
  <c r="B256" i="1"/>
  <c r="M256" i="1" s="1"/>
  <c r="L256" i="1"/>
  <c r="N256" i="1"/>
  <c r="B377" i="1"/>
  <c r="M377" i="1" s="1"/>
  <c r="L377" i="1"/>
  <c r="B388" i="1"/>
  <c r="M388" i="1" s="1"/>
  <c r="L388" i="1"/>
  <c r="B448" i="1"/>
  <c r="M448" i="1" s="1"/>
  <c r="L448" i="1"/>
  <c r="B450" i="1"/>
  <c r="M450" i="1" s="1"/>
  <c r="L450" i="1"/>
  <c r="B456" i="1"/>
  <c r="M456" i="1" s="1"/>
  <c r="L456" i="1"/>
  <c r="B459" i="1"/>
  <c r="M459" i="1" s="1"/>
  <c r="L459" i="1"/>
  <c r="B460" i="1"/>
  <c r="M460" i="1" s="1"/>
  <c r="L460" i="1"/>
  <c r="B461" i="1"/>
  <c r="M461" i="1" s="1"/>
  <c r="L461" i="1"/>
  <c r="B469" i="1"/>
  <c r="M469" i="1" s="1"/>
  <c r="L469" i="1"/>
  <c r="B472" i="1"/>
  <c r="M472" i="1" s="1"/>
  <c r="L472" i="1"/>
  <c r="B473" i="1"/>
  <c r="M473" i="1" s="1"/>
  <c r="L473" i="1"/>
  <c r="B480" i="1"/>
  <c r="M480" i="1" s="1"/>
  <c r="L480" i="1"/>
  <c r="N480" i="1"/>
  <c r="B370" i="1"/>
  <c r="M370" i="1" s="1"/>
  <c r="L370" i="1"/>
  <c r="B371" i="1"/>
  <c r="M371" i="1" s="1"/>
  <c r="L371" i="1"/>
  <c r="B511" i="1"/>
  <c r="M511" i="1" s="1"/>
  <c r="L511" i="1"/>
  <c r="B512" i="1"/>
  <c r="M512" i="1" s="1"/>
  <c r="L512" i="1"/>
  <c r="B513" i="1"/>
  <c r="M513" i="1" s="1"/>
  <c r="L513" i="1"/>
  <c r="B514" i="1"/>
  <c r="M514" i="1" s="1"/>
  <c r="L514" i="1"/>
  <c r="N514" i="1"/>
  <c r="B515" i="1"/>
  <c r="M515" i="1" s="1"/>
  <c r="L515" i="1"/>
  <c r="B516" i="1"/>
  <c r="M516" i="1" s="1"/>
  <c r="L516" i="1"/>
  <c r="B517" i="1"/>
  <c r="M517" i="1" s="1"/>
  <c r="L517" i="1"/>
  <c r="B518" i="1"/>
  <c r="M518" i="1" s="1"/>
  <c r="L518" i="1"/>
  <c r="B519" i="1"/>
  <c r="M519" i="1" s="1"/>
  <c r="L519" i="1"/>
  <c r="B520" i="1"/>
  <c r="M520" i="1" s="1"/>
  <c r="L520" i="1"/>
  <c r="N520" i="1"/>
  <c r="B521" i="1"/>
  <c r="M521" i="1" s="1"/>
  <c r="L521" i="1"/>
  <c r="B522" i="1"/>
  <c r="M522" i="1" s="1"/>
  <c r="L522" i="1"/>
  <c r="B523" i="1"/>
  <c r="M523" i="1" s="1"/>
  <c r="L523" i="1"/>
  <c r="B524" i="1"/>
  <c r="M524" i="1" s="1"/>
  <c r="L524" i="1"/>
  <c r="B525" i="1"/>
  <c r="M525" i="1" s="1"/>
  <c r="L525" i="1"/>
  <c r="B526" i="1"/>
  <c r="M526" i="1" s="1"/>
  <c r="L526" i="1"/>
  <c r="N526" i="1"/>
  <c r="B527" i="1"/>
  <c r="M527" i="1" s="1"/>
  <c r="L527" i="1"/>
  <c r="N527" i="1"/>
  <c r="B528" i="1"/>
  <c r="M528" i="1" s="1"/>
  <c r="L528" i="1"/>
  <c r="B529" i="1"/>
  <c r="M529" i="1" s="1"/>
  <c r="L529" i="1"/>
  <c r="B530" i="1"/>
  <c r="M530" i="1" s="1"/>
  <c r="L530" i="1"/>
  <c r="B531" i="1"/>
  <c r="M531" i="1" s="1"/>
  <c r="L531" i="1"/>
  <c r="B532" i="1"/>
  <c r="M532" i="1" s="1"/>
  <c r="L532" i="1"/>
  <c r="B533" i="1"/>
  <c r="M533" i="1" s="1"/>
  <c r="L533" i="1"/>
  <c r="B534" i="1"/>
  <c r="M534" i="1" s="1"/>
  <c r="L534" i="1"/>
  <c r="B535" i="1"/>
  <c r="M535" i="1" s="1"/>
  <c r="L535" i="1"/>
  <c r="B536" i="1"/>
  <c r="M536" i="1" s="1"/>
  <c r="L536" i="1"/>
  <c r="B537" i="1"/>
  <c r="M537" i="1" s="1"/>
  <c r="L537" i="1"/>
  <c r="N537" i="1"/>
  <c r="B538" i="1"/>
  <c r="M538" i="1" s="1"/>
  <c r="L538" i="1"/>
  <c r="N538" i="1"/>
  <c r="B539" i="1"/>
  <c r="M539" i="1" s="1"/>
  <c r="L539" i="1"/>
  <c r="B540" i="1"/>
  <c r="M540" i="1" s="1"/>
  <c r="L540" i="1"/>
  <c r="B541" i="1"/>
  <c r="M541" i="1" s="1"/>
  <c r="L541" i="1"/>
  <c r="B542" i="1"/>
  <c r="M542" i="1" s="1"/>
  <c r="L542" i="1"/>
  <c r="B543" i="1"/>
  <c r="M543" i="1" s="1"/>
  <c r="L543" i="1"/>
  <c r="B544" i="1"/>
  <c r="M544" i="1" s="1"/>
  <c r="L544" i="1"/>
  <c r="B545" i="1"/>
  <c r="M545" i="1" s="1"/>
  <c r="L545" i="1"/>
  <c r="B546" i="1"/>
  <c r="M546" i="1" s="1"/>
  <c r="L546" i="1"/>
  <c r="B547" i="1"/>
  <c r="M547" i="1" s="1"/>
  <c r="L547" i="1"/>
  <c r="B548" i="1"/>
  <c r="M548" i="1" s="1"/>
  <c r="L548" i="1"/>
  <c r="B549" i="1"/>
  <c r="M549" i="1" s="1"/>
  <c r="L549" i="1"/>
  <c r="N549" i="1"/>
  <c r="B550" i="1"/>
  <c r="M550" i="1" s="1"/>
  <c r="L550" i="1"/>
  <c r="N550" i="1"/>
  <c r="B551" i="1"/>
  <c r="M551" i="1" s="1"/>
  <c r="L551" i="1"/>
  <c r="B552" i="1"/>
  <c r="M552" i="1" s="1"/>
  <c r="L552" i="1"/>
  <c r="B553" i="1"/>
  <c r="M553" i="1" s="1"/>
  <c r="L553" i="1"/>
  <c r="B554" i="1"/>
  <c r="M554" i="1" s="1"/>
  <c r="L554" i="1"/>
  <c r="N554" i="1"/>
  <c r="B555" i="1"/>
  <c r="M555" i="1" s="1"/>
  <c r="L555" i="1"/>
  <c r="B556" i="1"/>
  <c r="M556" i="1" s="1"/>
  <c r="L556" i="1"/>
  <c r="B557" i="1"/>
  <c r="M557" i="1" s="1"/>
  <c r="L557" i="1"/>
  <c r="B558" i="1"/>
  <c r="M558" i="1" s="1"/>
  <c r="L558" i="1"/>
  <c r="B559" i="1"/>
  <c r="M559" i="1" s="1"/>
  <c r="L559" i="1"/>
  <c r="B560" i="1"/>
  <c r="M560" i="1" s="1"/>
  <c r="L560" i="1"/>
  <c r="B561" i="1"/>
  <c r="M561" i="1" s="1"/>
  <c r="L561" i="1"/>
  <c r="N561" i="1"/>
  <c r="B562" i="1"/>
  <c r="M562" i="1" s="1"/>
  <c r="L562" i="1"/>
  <c r="N562" i="1"/>
  <c r="B563" i="1"/>
  <c r="M563" i="1" s="1"/>
  <c r="L563" i="1"/>
  <c r="B564" i="1"/>
  <c r="M564" i="1" s="1"/>
  <c r="L564" i="1"/>
  <c r="B565" i="1"/>
  <c r="M565" i="1" s="1"/>
  <c r="L565" i="1"/>
  <c r="B566" i="1"/>
  <c r="M566" i="1" s="1"/>
  <c r="L566" i="1"/>
  <c r="B567" i="1"/>
  <c r="M567" i="1" s="1"/>
  <c r="L567" i="1"/>
  <c r="B568" i="1"/>
  <c r="M568" i="1" s="1"/>
  <c r="L568" i="1"/>
  <c r="B569" i="1"/>
  <c r="M569" i="1" s="1"/>
  <c r="L569" i="1"/>
  <c r="N569" i="1"/>
  <c r="B570" i="1"/>
  <c r="M570" i="1" s="1"/>
  <c r="L570" i="1"/>
  <c r="N570" i="1"/>
  <c r="B571" i="1"/>
  <c r="M571" i="1" s="1"/>
  <c r="L571" i="1"/>
  <c r="B572" i="1"/>
  <c r="M572" i="1" s="1"/>
  <c r="L572" i="1"/>
  <c r="B573" i="1"/>
  <c r="M573" i="1" s="1"/>
  <c r="L573" i="1"/>
  <c r="N573" i="1"/>
  <c r="B574" i="1"/>
  <c r="M574" i="1" s="1"/>
  <c r="L574" i="1"/>
  <c r="N574" i="1"/>
  <c r="B575" i="1"/>
  <c r="M575" i="1" s="1"/>
  <c r="L575" i="1"/>
  <c r="B576" i="1"/>
  <c r="M576" i="1" s="1"/>
  <c r="L576" i="1"/>
  <c r="B577" i="1"/>
  <c r="M577" i="1" s="1"/>
  <c r="L577" i="1"/>
  <c r="B578" i="1"/>
  <c r="M578" i="1" s="1"/>
  <c r="L578" i="1"/>
  <c r="B579" i="1"/>
  <c r="M579" i="1" s="1"/>
  <c r="L579" i="1"/>
  <c r="B580" i="1"/>
  <c r="M580" i="1" s="1"/>
  <c r="L580" i="1"/>
  <c r="B581" i="1"/>
  <c r="M581" i="1" s="1"/>
  <c r="L581" i="1"/>
  <c r="B582" i="1"/>
  <c r="M582" i="1" s="1"/>
  <c r="L582" i="1"/>
  <c r="B583" i="1"/>
  <c r="M583" i="1" s="1"/>
  <c r="L583" i="1"/>
  <c r="B584" i="1"/>
  <c r="M584" i="1" s="1"/>
  <c r="L584" i="1"/>
  <c r="B585" i="1"/>
  <c r="M585" i="1" s="1"/>
  <c r="L585" i="1"/>
  <c r="N585" i="1"/>
  <c r="B586" i="1"/>
  <c r="M586" i="1" s="1"/>
  <c r="L586" i="1"/>
  <c r="N586" i="1"/>
  <c r="B587" i="1"/>
  <c r="M587" i="1" s="1"/>
  <c r="L587" i="1"/>
  <c r="B588" i="1"/>
  <c r="M588" i="1" s="1"/>
  <c r="L588" i="1"/>
  <c r="B589" i="1"/>
  <c r="M589" i="1" s="1"/>
  <c r="L589" i="1"/>
  <c r="B590" i="1"/>
  <c r="M590" i="1" s="1"/>
  <c r="L590" i="1"/>
  <c r="B591" i="1"/>
  <c r="M591" i="1" s="1"/>
  <c r="L591" i="1"/>
  <c r="N591" i="1"/>
  <c r="B592" i="1"/>
  <c r="M592" i="1" s="1"/>
  <c r="L592" i="1"/>
  <c r="N592" i="1"/>
  <c r="B593" i="1"/>
  <c r="M593" i="1" s="1"/>
  <c r="L593" i="1"/>
  <c r="N593" i="1"/>
  <c r="B594" i="1"/>
  <c r="M594" i="1" s="1"/>
  <c r="L594" i="1"/>
  <c r="N594" i="1"/>
  <c r="B595" i="1"/>
  <c r="M595" i="1" s="1"/>
  <c r="L595" i="1"/>
  <c r="N595" i="1"/>
  <c r="B596" i="1"/>
  <c r="M596" i="1" s="1"/>
  <c r="L596" i="1"/>
  <c r="N596" i="1"/>
  <c r="B597" i="1"/>
  <c r="M597" i="1" s="1"/>
  <c r="L597" i="1"/>
  <c r="N597" i="1"/>
  <c r="B598" i="1"/>
  <c r="M598" i="1" s="1"/>
  <c r="L598" i="1"/>
  <c r="N598" i="1"/>
  <c r="B599" i="1"/>
  <c r="M599" i="1" s="1"/>
  <c r="L599" i="1"/>
  <c r="N599" i="1"/>
  <c r="B600" i="1"/>
  <c r="M600" i="1" s="1"/>
  <c r="L600" i="1"/>
  <c r="N600" i="1"/>
  <c r="B601" i="1"/>
  <c r="M601" i="1" s="1"/>
  <c r="L601" i="1"/>
  <c r="N601" i="1"/>
  <c r="B602" i="1"/>
  <c r="M602" i="1" s="1"/>
  <c r="L602" i="1"/>
  <c r="N602" i="1"/>
  <c r="B603" i="1"/>
  <c r="M603" i="1" s="1"/>
  <c r="L603" i="1"/>
  <c r="N603" i="1"/>
  <c r="B604" i="1"/>
  <c r="M604" i="1" s="1"/>
  <c r="L604" i="1"/>
  <c r="N604" i="1"/>
  <c r="B605" i="1"/>
  <c r="M605" i="1" s="1"/>
  <c r="L605" i="1"/>
  <c r="N605" i="1"/>
  <c r="B606" i="1"/>
  <c r="M606" i="1" s="1"/>
  <c r="L606" i="1"/>
  <c r="N606" i="1"/>
  <c r="B607" i="1"/>
  <c r="M607" i="1" s="1"/>
  <c r="L607" i="1"/>
  <c r="N607" i="1"/>
  <c r="B608" i="1"/>
  <c r="M608" i="1" s="1"/>
  <c r="L608" i="1"/>
  <c r="N608" i="1"/>
  <c r="B609" i="1"/>
  <c r="M609" i="1" s="1"/>
  <c r="L609" i="1"/>
  <c r="N609" i="1"/>
  <c r="B610" i="1"/>
  <c r="M610" i="1" s="1"/>
  <c r="L610" i="1"/>
  <c r="N610" i="1"/>
  <c r="B611" i="1"/>
  <c r="M611" i="1" s="1"/>
  <c r="L611" i="1"/>
  <c r="N611" i="1"/>
  <c r="B612" i="1"/>
  <c r="M612" i="1" s="1"/>
  <c r="L612" i="1"/>
  <c r="N612" i="1"/>
  <c r="B613" i="1"/>
  <c r="M613" i="1" s="1"/>
  <c r="L613" i="1"/>
  <c r="N613" i="1"/>
  <c r="B614" i="1"/>
  <c r="M614" i="1" s="1"/>
  <c r="L614" i="1"/>
  <c r="N614" i="1"/>
  <c r="B615" i="1"/>
  <c r="M615" i="1" s="1"/>
  <c r="L615" i="1"/>
  <c r="N615" i="1"/>
  <c r="B616" i="1"/>
  <c r="M616" i="1" s="1"/>
  <c r="L616" i="1"/>
  <c r="N616" i="1"/>
  <c r="B617" i="1"/>
  <c r="M617" i="1" s="1"/>
  <c r="L617" i="1"/>
  <c r="N617" i="1"/>
  <c r="B618" i="1"/>
  <c r="M618" i="1" s="1"/>
  <c r="L618" i="1"/>
  <c r="N618" i="1"/>
  <c r="B619" i="1"/>
  <c r="M619" i="1" s="1"/>
  <c r="L619" i="1"/>
  <c r="N619" i="1"/>
  <c r="B620" i="1"/>
  <c r="M620" i="1" s="1"/>
  <c r="L620" i="1"/>
  <c r="N620" i="1"/>
  <c r="B621" i="1"/>
  <c r="M621" i="1" s="1"/>
  <c r="L621" i="1"/>
  <c r="N621" i="1"/>
  <c r="B622" i="1"/>
  <c r="M622" i="1" s="1"/>
  <c r="L622" i="1"/>
  <c r="N622" i="1"/>
  <c r="B623" i="1"/>
  <c r="M623" i="1" s="1"/>
  <c r="L623" i="1"/>
  <c r="N623" i="1"/>
  <c r="B624" i="1"/>
  <c r="M624" i="1" s="1"/>
  <c r="L624" i="1"/>
  <c r="N624" i="1"/>
  <c r="B625" i="1"/>
  <c r="M625" i="1" s="1"/>
  <c r="L625" i="1"/>
  <c r="N625" i="1"/>
  <c r="B626" i="1"/>
  <c r="M626" i="1" s="1"/>
  <c r="L626" i="1"/>
  <c r="N626" i="1"/>
  <c r="B627" i="1"/>
  <c r="M627" i="1" s="1"/>
  <c r="L627" i="1"/>
  <c r="N627" i="1"/>
  <c r="B628" i="1"/>
  <c r="M628" i="1" s="1"/>
  <c r="L628" i="1"/>
  <c r="N628" i="1"/>
  <c r="B629" i="1"/>
  <c r="M629" i="1" s="1"/>
  <c r="L629" i="1"/>
  <c r="N629" i="1"/>
  <c r="B630" i="1"/>
  <c r="M630" i="1" s="1"/>
  <c r="L630" i="1"/>
  <c r="N630" i="1"/>
  <c r="B631" i="1"/>
  <c r="M631" i="1" s="1"/>
  <c r="L631" i="1"/>
  <c r="N631" i="1"/>
  <c r="B632" i="1"/>
  <c r="M632" i="1" s="1"/>
  <c r="L632" i="1"/>
  <c r="N632" i="1"/>
  <c r="B633" i="1"/>
  <c r="M633" i="1" s="1"/>
  <c r="L633" i="1"/>
  <c r="N633" i="1"/>
  <c r="B634" i="1"/>
  <c r="M634" i="1" s="1"/>
  <c r="L634" i="1"/>
  <c r="N634" i="1"/>
  <c r="B635" i="1"/>
  <c r="M635" i="1" s="1"/>
  <c r="L635" i="1"/>
  <c r="N635" i="1"/>
  <c r="B636" i="1"/>
  <c r="M636" i="1" s="1"/>
  <c r="L636" i="1"/>
  <c r="N636" i="1"/>
  <c r="B637" i="1"/>
  <c r="M637" i="1" s="1"/>
  <c r="L637" i="1"/>
  <c r="N637" i="1"/>
  <c r="B638" i="1"/>
  <c r="M638" i="1" s="1"/>
  <c r="L638" i="1"/>
  <c r="N638" i="1"/>
  <c r="B639" i="1"/>
  <c r="M639" i="1" s="1"/>
  <c r="L639" i="1"/>
  <c r="N639" i="1"/>
  <c r="B640" i="1"/>
  <c r="M640" i="1" s="1"/>
  <c r="L640" i="1"/>
  <c r="N640" i="1"/>
  <c r="B641" i="1"/>
  <c r="M641" i="1" s="1"/>
  <c r="L641" i="1"/>
  <c r="N641" i="1"/>
  <c r="B642" i="1"/>
  <c r="M642" i="1" s="1"/>
  <c r="L642" i="1"/>
  <c r="N642" i="1"/>
  <c r="B643" i="1"/>
  <c r="M643" i="1" s="1"/>
  <c r="L643" i="1"/>
  <c r="N643" i="1"/>
  <c r="B644" i="1"/>
  <c r="M644" i="1" s="1"/>
  <c r="L644" i="1"/>
  <c r="N644" i="1"/>
  <c r="B645" i="1"/>
  <c r="M645" i="1" s="1"/>
  <c r="L645" i="1"/>
  <c r="N645" i="1"/>
  <c r="B646" i="1"/>
  <c r="M646" i="1" s="1"/>
  <c r="L646" i="1"/>
  <c r="N646" i="1"/>
  <c r="B647" i="1"/>
  <c r="M647" i="1" s="1"/>
  <c r="L647" i="1"/>
  <c r="N647" i="1"/>
  <c r="B648" i="1"/>
  <c r="M648" i="1" s="1"/>
  <c r="L648" i="1"/>
  <c r="N648" i="1"/>
  <c r="B649" i="1"/>
  <c r="M649" i="1" s="1"/>
  <c r="L649" i="1"/>
  <c r="N649" i="1"/>
  <c r="B650" i="1"/>
  <c r="M650" i="1" s="1"/>
  <c r="L650" i="1"/>
  <c r="N650" i="1"/>
  <c r="B651" i="1"/>
  <c r="M651" i="1" s="1"/>
  <c r="L651" i="1"/>
  <c r="N651" i="1"/>
  <c r="B652" i="1"/>
  <c r="M652" i="1" s="1"/>
  <c r="L652" i="1"/>
  <c r="N652" i="1"/>
  <c r="B653" i="1"/>
  <c r="M653" i="1" s="1"/>
  <c r="L653" i="1"/>
  <c r="N653" i="1"/>
  <c r="B654" i="1"/>
  <c r="M654" i="1" s="1"/>
  <c r="L654" i="1"/>
  <c r="N654" i="1"/>
  <c r="B655" i="1"/>
  <c r="M655" i="1" s="1"/>
  <c r="L655" i="1"/>
  <c r="N655" i="1"/>
  <c r="B656" i="1"/>
  <c r="M656" i="1" s="1"/>
  <c r="L656" i="1"/>
  <c r="N656" i="1"/>
  <c r="B657" i="1"/>
  <c r="M657" i="1" s="1"/>
  <c r="L657" i="1"/>
  <c r="N657" i="1"/>
  <c r="B658" i="1"/>
  <c r="M658" i="1" s="1"/>
  <c r="L658" i="1"/>
  <c r="N658" i="1"/>
  <c r="B659" i="1"/>
  <c r="M659" i="1" s="1"/>
  <c r="L659" i="1"/>
  <c r="N659" i="1"/>
  <c r="B660" i="1"/>
  <c r="M660" i="1" s="1"/>
  <c r="L660" i="1"/>
  <c r="N660" i="1"/>
  <c r="B661" i="1"/>
  <c r="M661" i="1" s="1"/>
  <c r="L661" i="1"/>
  <c r="N661" i="1"/>
  <c r="B662" i="1"/>
  <c r="M662" i="1" s="1"/>
  <c r="L662" i="1"/>
  <c r="N662" i="1"/>
  <c r="B663" i="1"/>
  <c r="M663" i="1" s="1"/>
  <c r="L663" i="1"/>
  <c r="N663" i="1"/>
  <c r="B664" i="1"/>
  <c r="M664" i="1" s="1"/>
  <c r="L664" i="1"/>
  <c r="N664" i="1"/>
  <c r="B665" i="1"/>
  <c r="M665" i="1" s="1"/>
  <c r="L665" i="1"/>
  <c r="N665" i="1"/>
  <c r="B666" i="1"/>
  <c r="M666" i="1" s="1"/>
  <c r="L666" i="1"/>
  <c r="N666" i="1"/>
  <c r="B667" i="1"/>
  <c r="M667" i="1" s="1"/>
  <c r="L667" i="1"/>
  <c r="N667" i="1"/>
  <c r="B668" i="1"/>
  <c r="M668" i="1" s="1"/>
  <c r="L668" i="1"/>
  <c r="N668" i="1"/>
  <c r="B669" i="1"/>
  <c r="M669" i="1" s="1"/>
  <c r="L669" i="1"/>
  <c r="N669" i="1"/>
  <c r="B670" i="1"/>
  <c r="M670" i="1" s="1"/>
  <c r="L670" i="1"/>
  <c r="N670" i="1"/>
  <c r="B671" i="1"/>
  <c r="M671" i="1" s="1"/>
  <c r="L671" i="1"/>
  <c r="N671" i="1"/>
  <c r="B672" i="1"/>
  <c r="M672" i="1" s="1"/>
  <c r="L672" i="1"/>
  <c r="N672" i="1"/>
  <c r="B673" i="1"/>
  <c r="M673" i="1" s="1"/>
  <c r="L673" i="1"/>
  <c r="N673" i="1"/>
  <c r="B674" i="1"/>
  <c r="M674" i="1" s="1"/>
  <c r="L674" i="1"/>
  <c r="N674" i="1"/>
  <c r="B675" i="1"/>
  <c r="M675" i="1" s="1"/>
  <c r="L675" i="1"/>
  <c r="N675" i="1"/>
  <c r="B676" i="1"/>
  <c r="M676" i="1" s="1"/>
  <c r="L676" i="1"/>
  <c r="N676" i="1"/>
  <c r="B677" i="1"/>
  <c r="M677" i="1" s="1"/>
  <c r="L677" i="1"/>
  <c r="N677" i="1"/>
  <c r="B678" i="1"/>
  <c r="M678" i="1" s="1"/>
  <c r="L678" i="1"/>
  <c r="N678" i="1"/>
  <c r="B679" i="1"/>
  <c r="M679" i="1" s="1"/>
  <c r="L679" i="1"/>
  <c r="N679" i="1"/>
  <c r="B680" i="1"/>
  <c r="M680" i="1" s="1"/>
  <c r="L680" i="1"/>
  <c r="N680" i="1"/>
  <c r="B681" i="1"/>
  <c r="M681" i="1" s="1"/>
  <c r="L681" i="1"/>
  <c r="N681" i="1"/>
  <c r="B682" i="1"/>
  <c r="M682" i="1" s="1"/>
  <c r="L682" i="1"/>
  <c r="N682" i="1"/>
  <c r="B683" i="1"/>
  <c r="M683" i="1" s="1"/>
  <c r="L683" i="1"/>
  <c r="N683" i="1"/>
  <c r="B684" i="1"/>
  <c r="M684" i="1" s="1"/>
  <c r="L684" i="1"/>
  <c r="N684" i="1"/>
  <c r="B685" i="1"/>
  <c r="M685" i="1" s="1"/>
  <c r="L685" i="1"/>
  <c r="N685" i="1"/>
  <c r="B686" i="1"/>
  <c r="M686" i="1" s="1"/>
  <c r="L686" i="1"/>
  <c r="N686" i="1"/>
  <c r="B687" i="1"/>
  <c r="M687" i="1" s="1"/>
  <c r="L687" i="1"/>
  <c r="N687" i="1"/>
  <c r="B688" i="1"/>
  <c r="M688" i="1" s="1"/>
  <c r="L688" i="1"/>
  <c r="N688" i="1"/>
  <c r="B689" i="1"/>
  <c r="M689" i="1" s="1"/>
  <c r="L689" i="1"/>
  <c r="N689" i="1"/>
  <c r="B690" i="1"/>
  <c r="M690" i="1" s="1"/>
  <c r="L690" i="1"/>
  <c r="N690" i="1"/>
  <c r="B691" i="1"/>
  <c r="M691" i="1" s="1"/>
  <c r="L691" i="1"/>
  <c r="N691" i="1"/>
  <c r="B692" i="1"/>
  <c r="M692" i="1" s="1"/>
  <c r="L692" i="1"/>
  <c r="N692" i="1"/>
  <c r="B693" i="1"/>
  <c r="M693" i="1" s="1"/>
  <c r="L693" i="1"/>
  <c r="N693" i="1"/>
  <c r="B694" i="1"/>
  <c r="M694" i="1" s="1"/>
  <c r="L694" i="1"/>
  <c r="N694" i="1"/>
  <c r="B695" i="1"/>
  <c r="M695" i="1" s="1"/>
  <c r="L695" i="1"/>
  <c r="N695" i="1"/>
  <c r="B696" i="1"/>
  <c r="M696" i="1" s="1"/>
  <c r="L696" i="1"/>
  <c r="N696" i="1"/>
  <c r="B697" i="1"/>
  <c r="M697" i="1" s="1"/>
  <c r="L697" i="1"/>
  <c r="N697" i="1"/>
  <c r="B698" i="1"/>
  <c r="M698" i="1" s="1"/>
  <c r="L698" i="1"/>
  <c r="N698" i="1"/>
  <c r="B699" i="1"/>
  <c r="M699" i="1" s="1"/>
  <c r="L699" i="1"/>
  <c r="N699" i="1"/>
  <c r="B700" i="1"/>
  <c r="M700" i="1" s="1"/>
  <c r="L700" i="1"/>
  <c r="N700" i="1"/>
  <c r="B701" i="1"/>
  <c r="M701" i="1" s="1"/>
  <c r="L701" i="1"/>
  <c r="N701" i="1"/>
  <c r="B702" i="1"/>
  <c r="M702" i="1" s="1"/>
  <c r="L702" i="1"/>
  <c r="N702" i="1"/>
  <c r="B703" i="1"/>
  <c r="M703" i="1" s="1"/>
  <c r="L703" i="1"/>
  <c r="N703" i="1"/>
  <c r="B704" i="1"/>
  <c r="M704" i="1" s="1"/>
  <c r="L704" i="1"/>
  <c r="N704" i="1"/>
  <c r="B705" i="1"/>
  <c r="M705" i="1" s="1"/>
  <c r="L705" i="1"/>
  <c r="N705" i="1"/>
  <c r="B706" i="1"/>
  <c r="M706" i="1" s="1"/>
  <c r="L706" i="1"/>
  <c r="N706" i="1"/>
  <c r="B707" i="1"/>
  <c r="M707" i="1" s="1"/>
  <c r="L707" i="1"/>
  <c r="N707" i="1"/>
  <c r="B708" i="1"/>
  <c r="M708" i="1" s="1"/>
  <c r="L708" i="1"/>
  <c r="N708" i="1"/>
  <c r="B709" i="1"/>
  <c r="M709" i="1" s="1"/>
  <c r="L709" i="1"/>
  <c r="N709" i="1"/>
  <c r="B710" i="1"/>
  <c r="M710" i="1" s="1"/>
  <c r="L710" i="1"/>
  <c r="N710" i="1"/>
  <c r="B711" i="1"/>
  <c r="M711" i="1" s="1"/>
  <c r="L711" i="1"/>
  <c r="N711" i="1"/>
  <c r="B712" i="1"/>
  <c r="M712" i="1" s="1"/>
  <c r="L712" i="1"/>
  <c r="N712" i="1"/>
  <c r="B713" i="1"/>
  <c r="M713" i="1" s="1"/>
  <c r="L713" i="1"/>
  <c r="N713" i="1"/>
  <c r="B714" i="1"/>
  <c r="M714" i="1" s="1"/>
  <c r="L714" i="1"/>
  <c r="N714" i="1"/>
  <c r="B715" i="1"/>
  <c r="M715" i="1" s="1"/>
  <c r="L715" i="1"/>
  <c r="N715" i="1"/>
  <c r="B716" i="1"/>
  <c r="M716" i="1" s="1"/>
  <c r="L716" i="1"/>
  <c r="N716" i="1"/>
  <c r="B717" i="1"/>
  <c r="M717" i="1" s="1"/>
  <c r="L717" i="1"/>
  <c r="N717" i="1"/>
  <c r="B718" i="1"/>
  <c r="M718" i="1" s="1"/>
  <c r="L718" i="1"/>
  <c r="N718" i="1"/>
  <c r="B719" i="1"/>
  <c r="M719" i="1" s="1"/>
  <c r="L719" i="1"/>
  <c r="N719" i="1"/>
  <c r="B720" i="1"/>
  <c r="M720" i="1" s="1"/>
  <c r="L720" i="1"/>
  <c r="N720" i="1"/>
  <c r="B721" i="1"/>
  <c r="M721" i="1" s="1"/>
  <c r="L721" i="1"/>
  <c r="N721" i="1"/>
  <c r="B722" i="1"/>
  <c r="M722" i="1" s="1"/>
  <c r="L722" i="1"/>
  <c r="N722" i="1"/>
  <c r="B723" i="1"/>
  <c r="M723" i="1" s="1"/>
  <c r="L723" i="1"/>
  <c r="N723" i="1"/>
  <c r="B724" i="1"/>
  <c r="M724" i="1" s="1"/>
  <c r="L724" i="1"/>
  <c r="N724" i="1"/>
  <c r="B725" i="1"/>
  <c r="M725" i="1" s="1"/>
  <c r="L725" i="1"/>
  <c r="N725" i="1"/>
  <c r="B726" i="1"/>
  <c r="M726" i="1" s="1"/>
  <c r="L726" i="1"/>
  <c r="N726" i="1"/>
  <c r="B727" i="1"/>
  <c r="M727" i="1" s="1"/>
  <c r="L727" i="1"/>
  <c r="N727" i="1"/>
  <c r="B728" i="1"/>
  <c r="M728" i="1" s="1"/>
  <c r="L728" i="1"/>
  <c r="N728" i="1"/>
  <c r="B729" i="1"/>
  <c r="M729" i="1" s="1"/>
  <c r="L729" i="1"/>
  <c r="N729" i="1"/>
  <c r="B730" i="1"/>
  <c r="M730" i="1" s="1"/>
  <c r="L730" i="1"/>
  <c r="N730" i="1"/>
  <c r="B731" i="1"/>
  <c r="M731" i="1" s="1"/>
  <c r="L731" i="1"/>
  <c r="N731" i="1"/>
  <c r="B732" i="1"/>
  <c r="M732" i="1" s="1"/>
  <c r="L732" i="1"/>
  <c r="N732" i="1"/>
  <c r="B733" i="1"/>
  <c r="M733" i="1" s="1"/>
  <c r="L733" i="1"/>
  <c r="N733" i="1"/>
  <c r="B734" i="1"/>
  <c r="M734" i="1" s="1"/>
  <c r="L734" i="1"/>
  <c r="N734" i="1"/>
  <c r="B735" i="1"/>
  <c r="M735" i="1" s="1"/>
  <c r="L735" i="1"/>
  <c r="N735" i="1"/>
  <c r="B736" i="1"/>
  <c r="M736" i="1" s="1"/>
  <c r="L736" i="1"/>
  <c r="N736" i="1"/>
  <c r="B737" i="1"/>
  <c r="M737" i="1" s="1"/>
  <c r="L737" i="1"/>
  <c r="N737" i="1"/>
  <c r="B738" i="1"/>
  <c r="M738" i="1" s="1"/>
  <c r="L738" i="1"/>
  <c r="N738" i="1"/>
  <c r="B739" i="1"/>
  <c r="M739" i="1" s="1"/>
  <c r="L739" i="1"/>
  <c r="N739" i="1"/>
  <c r="B740" i="1"/>
  <c r="M740" i="1" s="1"/>
  <c r="L740" i="1"/>
  <c r="N740" i="1"/>
  <c r="B741" i="1"/>
  <c r="M741" i="1" s="1"/>
  <c r="L741" i="1"/>
  <c r="N741" i="1"/>
  <c r="B742" i="1"/>
  <c r="M742" i="1" s="1"/>
  <c r="L742" i="1"/>
  <c r="N742" i="1"/>
  <c r="B743" i="1"/>
  <c r="M743" i="1" s="1"/>
  <c r="L743" i="1"/>
  <c r="N743" i="1"/>
  <c r="B744" i="1"/>
  <c r="M744" i="1" s="1"/>
  <c r="L744" i="1"/>
  <c r="N744" i="1"/>
  <c r="B745" i="1"/>
  <c r="M745" i="1" s="1"/>
  <c r="L745" i="1"/>
  <c r="N745" i="1"/>
  <c r="B746" i="1"/>
  <c r="M746" i="1" s="1"/>
  <c r="L746" i="1"/>
  <c r="N746" i="1"/>
  <c r="B747" i="1"/>
  <c r="M747" i="1" s="1"/>
  <c r="L747" i="1"/>
  <c r="N747" i="1"/>
  <c r="B748" i="1"/>
  <c r="M748" i="1" s="1"/>
  <c r="L748" i="1"/>
  <c r="N748" i="1"/>
  <c r="B749" i="1"/>
  <c r="M749" i="1" s="1"/>
  <c r="L749" i="1"/>
  <c r="N749" i="1"/>
  <c r="B750" i="1"/>
  <c r="M750" i="1" s="1"/>
  <c r="L750" i="1"/>
  <c r="N750" i="1"/>
  <c r="B751" i="1"/>
  <c r="M751" i="1" s="1"/>
  <c r="L751" i="1"/>
  <c r="N751" i="1"/>
  <c r="B752" i="1"/>
  <c r="M752" i="1" s="1"/>
  <c r="L752" i="1"/>
  <c r="N752" i="1"/>
  <c r="B753" i="1"/>
  <c r="M753" i="1" s="1"/>
  <c r="L753" i="1"/>
  <c r="N753" i="1"/>
  <c r="B754" i="1"/>
  <c r="M754" i="1" s="1"/>
  <c r="L754" i="1"/>
  <c r="N754" i="1"/>
  <c r="B755" i="1"/>
  <c r="M755" i="1" s="1"/>
  <c r="L755" i="1"/>
  <c r="N755" i="1"/>
  <c r="B756" i="1"/>
  <c r="M756" i="1" s="1"/>
  <c r="L756" i="1"/>
  <c r="N756" i="1"/>
  <c r="B757" i="1"/>
  <c r="M757" i="1" s="1"/>
  <c r="L757" i="1"/>
  <c r="N757" i="1"/>
  <c r="B758" i="1"/>
  <c r="M758" i="1" s="1"/>
  <c r="L758" i="1"/>
  <c r="N758" i="1"/>
  <c r="B759" i="1"/>
  <c r="M759" i="1" s="1"/>
  <c r="L759" i="1"/>
  <c r="N759" i="1"/>
  <c r="B760" i="1"/>
  <c r="M760" i="1" s="1"/>
  <c r="L760" i="1"/>
  <c r="N760" i="1"/>
  <c r="B761" i="1"/>
  <c r="M761" i="1" s="1"/>
  <c r="L761" i="1"/>
  <c r="N761" i="1"/>
  <c r="B762" i="1"/>
  <c r="M762" i="1" s="1"/>
  <c r="L762" i="1"/>
  <c r="N762" i="1"/>
  <c r="I3" i="9"/>
  <c r="B1" i="4"/>
  <c r="B3" i="6"/>
  <c r="B4" i="6"/>
  <c r="H2" i="7"/>
  <c r="N250" i="1"/>
  <c r="I33" i="9" l="1"/>
  <c r="C18" i="10"/>
  <c r="A1" i="10"/>
  <c r="B101" i="1"/>
  <c r="M101" i="1" s="1"/>
  <c r="B411" i="1"/>
  <c r="M411" i="1" s="1"/>
  <c r="B5" i="6"/>
  <c r="B403" i="1"/>
  <c r="M403" i="1" s="1"/>
  <c r="B266" i="1"/>
  <c r="M266" i="1" s="1"/>
  <c r="B106" i="1"/>
  <c r="M106" i="1" s="1"/>
  <c r="B243" i="1"/>
  <c r="M243" i="1" s="1"/>
  <c r="B332" i="1"/>
  <c r="M332" i="1" s="1"/>
  <c r="B250" i="1"/>
  <c r="M250" i="1" s="1"/>
  <c r="B260" i="1"/>
  <c r="M260" i="1" s="1"/>
  <c r="B155" i="1"/>
  <c r="M155" i="1" s="1"/>
  <c r="B3" i="4"/>
  <c r="J78" i="4" s="1"/>
  <c r="B2" i="4"/>
  <c r="I24" i="9"/>
  <c r="I30" i="9"/>
  <c r="I25" i="9"/>
  <c r="I34" i="9"/>
  <c r="I28" i="9"/>
  <c r="I26" i="9"/>
  <c r="I27" i="9"/>
  <c r="I29" i="9"/>
  <c r="I21" i="9"/>
  <c r="I32" i="9"/>
  <c r="I18" i="9"/>
  <c r="I31" i="9"/>
  <c r="I20" i="9"/>
  <c r="I22" i="9"/>
  <c r="I19" i="9"/>
  <c r="I17" i="9"/>
  <c r="I23" i="9"/>
  <c r="C12" i="9"/>
  <c r="C10" i="9"/>
  <c r="C13" i="9"/>
  <c r="L39" i="9"/>
  <c r="L38" i="9"/>
  <c r="C14" i="9"/>
  <c r="C11" i="9"/>
  <c r="A1" i="11" l="1"/>
  <c r="C23" i="4"/>
  <c r="A17" i="4"/>
  <c r="K17" i="4" s="1"/>
  <c r="A12" i="4"/>
  <c r="K12" i="4" s="1"/>
  <c r="J12" i="4" s="1"/>
  <c r="A46" i="4"/>
  <c r="A82" i="4"/>
  <c r="M83" i="4" s="1"/>
  <c r="F69" i="4"/>
  <c r="K121" i="9" s="1"/>
  <c r="A37" i="4"/>
  <c r="K37" i="4" s="1"/>
  <c r="H18" i="4"/>
  <c r="B70" i="9" s="1"/>
  <c r="F46" i="4"/>
  <c r="K98" i="9" s="1"/>
  <c r="F87" i="4"/>
  <c r="D67" i="4"/>
  <c r="A119" i="9" s="1"/>
  <c r="E119" i="9" s="1"/>
  <c r="C86" i="4"/>
  <c r="C80" i="4"/>
  <c r="D11" i="4"/>
  <c r="A63" i="9" s="1"/>
  <c r="C63" i="9" s="1"/>
  <c r="F76" i="4"/>
  <c r="K128" i="9" s="1"/>
  <c r="C58" i="4"/>
  <c r="A79" i="4"/>
  <c r="K79" i="4" s="1"/>
  <c r="I58" i="4"/>
  <c r="J82" i="4"/>
  <c r="I81" i="4"/>
  <c r="H89" i="4"/>
  <c r="H8" i="4"/>
  <c r="B60" i="9" s="1"/>
  <c r="F61" i="4"/>
  <c r="K113" i="9" s="1"/>
  <c r="F54" i="4"/>
  <c r="K106" i="9" s="1"/>
  <c r="H60" i="4"/>
  <c r="B112" i="9" s="1"/>
  <c r="F90" i="4"/>
  <c r="A11" i="4"/>
  <c r="K11" i="4" s="1"/>
  <c r="F58" i="4"/>
  <c r="K110" i="9" s="1"/>
  <c r="F68" i="4"/>
  <c r="K120" i="9" s="1"/>
  <c r="F79" i="4"/>
  <c r="F5" i="4"/>
  <c r="K57" i="9" s="1"/>
  <c r="J52" i="4"/>
  <c r="H72" i="4"/>
  <c r="B124" i="9" s="1"/>
  <c r="D33" i="4"/>
  <c r="A85" i="9" s="1"/>
  <c r="L85" i="9" s="1"/>
  <c r="J45" i="4"/>
  <c r="D43" i="4"/>
  <c r="A95" i="9" s="1"/>
  <c r="F95" i="9" s="1"/>
  <c r="C43" i="4"/>
  <c r="C83" i="4"/>
  <c r="F48" i="4"/>
  <c r="K100" i="9" s="1"/>
  <c r="A76" i="4"/>
  <c r="K76" i="4" s="1"/>
  <c r="I90" i="4"/>
  <c r="F60" i="4"/>
  <c r="K112" i="9" s="1"/>
  <c r="D36" i="4"/>
  <c r="A88" i="9" s="1"/>
  <c r="L88" i="9" s="1"/>
  <c r="D8" i="4"/>
  <c r="A60" i="9" s="1"/>
  <c r="C60" i="9" s="1"/>
  <c r="I78" i="4"/>
  <c r="F49" i="4"/>
  <c r="K101" i="9" s="1"/>
  <c r="I91" i="4"/>
  <c r="F89" i="4"/>
  <c r="D13" i="4"/>
  <c r="A65" i="9" s="1"/>
  <c r="C65" i="9" s="1"/>
  <c r="A25" i="4"/>
  <c r="K25" i="4" s="1"/>
  <c r="J25" i="4" s="1"/>
  <c r="A18" i="4"/>
  <c r="M19" i="4" s="1"/>
  <c r="D66" i="4"/>
  <c r="A130" i="9" s="1"/>
  <c r="H33" i="4"/>
  <c r="B85" i="9" s="1"/>
  <c r="A92" i="4"/>
  <c r="K92" i="4" s="1"/>
  <c r="A6" i="4"/>
  <c r="K6" i="4" s="1"/>
  <c r="J6" i="4" s="1"/>
  <c r="C87" i="4"/>
  <c r="C63" i="4"/>
  <c r="C70" i="4"/>
  <c r="A57" i="4"/>
  <c r="K57" i="4" s="1"/>
  <c r="D87" i="4"/>
  <c r="F64" i="4"/>
  <c r="K116" i="9" s="1"/>
  <c r="I47" i="4"/>
  <c r="H34" i="4"/>
  <c r="B86" i="9" s="1"/>
  <c r="F17" i="4"/>
  <c r="K69" i="9" s="1"/>
  <c r="C60" i="4"/>
  <c r="D51" i="4"/>
  <c r="A103" i="9" s="1"/>
  <c r="L103" i="9" s="1"/>
  <c r="H38" i="4"/>
  <c r="B90" i="9" s="1"/>
  <c r="A48" i="4"/>
  <c r="M49" i="4" s="1"/>
  <c r="I85" i="4"/>
  <c r="F7" i="4"/>
  <c r="K59" i="9" s="1"/>
  <c r="A80" i="4"/>
  <c r="M81" i="4" s="1"/>
  <c r="D90" i="4"/>
  <c r="F38" i="4"/>
  <c r="K90" i="9" s="1"/>
  <c r="D7" i="4"/>
  <c r="A59" i="9" s="1"/>
  <c r="L59" i="9" s="1"/>
  <c r="J49" i="4"/>
  <c r="H4" i="4"/>
  <c r="B56" i="9" s="1"/>
  <c r="C26" i="4"/>
  <c r="H93" i="4"/>
  <c r="D19" i="4"/>
  <c r="A71" i="9" s="1"/>
  <c r="F55" i="4"/>
  <c r="K107" i="9" s="1"/>
  <c r="J66" i="4"/>
  <c r="A71" i="4"/>
  <c r="K71" i="4" s="1"/>
  <c r="H65" i="4"/>
  <c r="B117" i="9" s="1"/>
  <c r="F23" i="4"/>
  <c r="K75" i="9" s="1"/>
  <c r="J57" i="4"/>
  <c r="H2" i="4"/>
  <c r="B54" i="9" s="1"/>
  <c r="A87" i="4"/>
  <c r="K87" i="4" s="1"/>
  <c r="C56" i="4"/>
  <c r="A16" i="4"/>
  <c r="K16" i="4" s="1"/>
  <c r="J16" i="4" s="1"/>
  <c r="H21" i="4"/>
  <c r="B73" i="9" s="1"/>
  <c r="C46" i="4"/>
  <c r="D29" i="4"/>
  <c r="A81" i="9" s="1"/>
  <c r="L81" i="9" s="1"/>
  <c r="I77" i="4"/>
  <c r="I82" i="4"/>
  <c r="H9" i="4"/>
  <c r="B61" i="9" s="1"/>
  <c r="C82" i="4"/>
  <c r="C76" i="4"/>
  <c r="H75" i="4"/>
  <c r="B127" i="9" s="1"/>
  <c r="C62" i="4"/>
  <c r="H15" i="4"/>
  <c r="B67" i="9" s="1"/>
  <c r="F22" i="4"/>
  <c r="K74" i="9" s="1"/>
  <c r="F84" i="4"/>
  <c r="H55" i="4"/>
  <c r="B107" i="9" s="1"/>
  <c r="F34" i="4"/>
  <c r="K86" i="9" s="1"/>
  <c r="F15" i="4"/>
  <c r="K67" i="9" s="1"/>
  <c r="D16" i="4"/>
  <c r="A68" i="9" s="1"/>
  <c r="A50" i="4"/>
  <c r="K50" i="4" s="1"/>
  <c r="I57" i="4"/>
  <c r="I62" i="4"/>
  <c r="J53" i="4"/>
  <c r="A54" i="4"/>
  <c r="K54" i="4" s="1"/>
  <c r="F70" i="4"/>
  <c r="K122" i="9" s="1"/>
  <c r="D38" i="4"/>
  <c r="A90" i="9" s="1"/>
  <c r="C90" i="9" s="1"/>
  <c r="H42" i="4"/>
  <c r="B94" i="9" s="1"/>
  <c r="D78" i="4"/>
  <c r="A29" i="4"/>
  <c r="K29" i="4" s="1"/>
  <c r="C31" i="4"/>
  <c r="D42" i="4"/>
  <c r="A94" i="9" s="1"/>
  <c r="F94" i="9" s="1"/>
  <c r="A45" i="4"/>
  <c r="K45" i="4" s="1"/>
  <c r="A14" i="4"/>
  <c r="I14" i="4" s="1"/>
  <c r="J47" i="4"/>
  <c r="D74" i="4"/>
  <c r="A126" i="9" s="1"/>
  <c r="D126" i="9" s="1"/>
  <c r="D52" i="4"/>
  <c r="A104" i="9" s="1"/>
  <c r="D104" i="9" s="1"/>
  <c r="J11" i="4"/>
  <c r="F36" i="4"/>
  <c r="K88" i="9" s="1"/>
  <c r="C61" i="4"/>
  <c r="D48" i="4"/>
  <c r="A100" i="9" s="1"/>
  <c r="D100" i="9" s="1"/>
  <c r="H70" i="4"/>
  <c r="B122" i="9" s="1"/>
  <c r="C66" i="4"/>
  <c r="A3" i="4"/>
  <c r="K3" i="4" s="1"/>
  <c r="J3" i="4" s="1"/>
  <c r="A44" i="4"/>
  <c r="K44" i="4" s="1"/>
  <c r="D4" i="4"/>
  <c r="A56" i="9" s="1"/>
  <c r="C56" i="9" s="1"/>
  <c r="J75" i="4"/>
  <c r="F72" i="4"/>
  <c r="K124" i="9" s="1"/>
  <c r="J44" i="4"/>
  <c r="H10" i="4"/>
  <c r="B62" i="9" s="1"/>
  <c r="F24" i="4"/>
  <c r="K76" i="9" s="1"/>
  <c r="F25" i="4"/>
  <c r="K77" i="9" s="1"/>
  <c r="C27" i="4"/>
  <c r="J58" i="4"/>
  <c r="F52" i="4"/>
  <c r="K104" i="9" s="1"/>
  <c r="J80" i="4"/>
  <c r="A36" i="4"/>
  <c r="M37" i="4" s="1"/>
  <c r="F4" i="4"/>
  <c r="K56" i="9" s="1"/>
  <c r="H7" i="4"/>
  <c r="B59" i="9" s="1"/>
  <c r="F81" i="4"/>
  <c r="F92" i="4"/>
  <c r="J69" i="4"/>
  <c r="A10" i="4"/>
  <c r="K10" i="4" s="1"/>
  <c r="J10" i="4" s="1"/>
  <c r="I46" i="4"/>
  <c r="H17" i="4"/>
  <c r="B69" i="9" s="1"/>
  <c r="A19" i="4"/>
  <c r="K19" i="4" s="1"/>
  <c r="I60" i="4"/>
  <c r="A56" i="4"/>
  <c r="M57" i="4" s="1"/>
  <c r="D3" i="4"/>
  <c r="A55" i="9" s="1"/>
  <c r="L55" i="9" s="1"/>
  <c r="C47" i="4"/>
  <c r="J51" i="4"/>
  <c r="F78" i="4"/>
  <c r="D86" i="4"/>
  <c r="D39" i="4"/>
  <c r="A91" i="9" s="1"/>
  <c r="I68" i="4"/>
  <c r="D72" i="4"/>
  <c r="A124" i="9" s="1"/>
  <c r="E124" i="9" s="1"/>
  <c r="A43" i="4"/>
  <c r="K43" i="4" s="1"/>
  <c r="A41" i="4"/>
  <c r="K41" i="4" s="1"/>
  <c r="I69" i="4"/>
  <c r="A28" i="4"/>
  <c r="K28" i="4" s="1"/>
  <c r="J28" i="4" s="1"/>
  <c r="I79" i="4"/>
  <c r="H92" i="4"/>
  <c r="F29" i="4"/>
  <c r="K81" i="9" s="1"/>
  <c r="D64" i="4"/>
  <c r="A116" i="9" s="1"/>
  <c r="L116" i="9" s="1"/>
  <c r="C68" i="4"/>
  <c r="H81" i="4"/>
  <c r="C14" i="4"/>
  <c r="H82" i="4"/>
  <c r="D22" i="4"/>
  <c r="A74" i="9" s="1"/>
  <c r="H50" i="4"/>
  <c r="B102" i="9" s="1"/>
  <c r="C69" i="4"/>
  <c r="A62" i="4"/>
  <c r="M63" i="4" s="1"/>
  <c r="C40" i="4"/>
  <c r="H32" i="4"/>
  <c r="B84" i="9" s="1"/>
  <c r="J74" i="4"/>
  <c r="F3" i="4"/>
  <c r="K55" i="9" s="1"/>
  <c r="F31" i="4"/>
  <c r="K83" i="9" s="1"/>
  <c r="F56" i="4"/>
  <c r="K108" i="9" s="1"/>
  <c r="F51" i="4"/>
  <c r="K103" i="9" s="1"/>
  <c r="F83" i="4"/>
  <c r="F47" i="4"/>
  <c r="K99" i="9" s="1"/>
  <c r="A27" i="4"/>
  <c r="K27" i="4" s="1"/>
  <c r="J27" i="4" s="1"/>
  <c r="H22" i="4"/>
  <c r="B74" i="9" s="1"/>
  <c r="C71" i="4"/>
  <c r="F35" i="4"/>
  <c r="K87" i="9" s="1"/>
  <c r="C38" i="4"/>
  <c r="C15" i="4"/>
  <c r="D92" i="4"/>
  <c r="H85" i="4"/>
  <c r="C37" i="4"/>
  <c r="J68" i="4"/>
  <c r="H44" i="4"/>
  <c r="B96" i="9" s="1"/>
  <c r="C13" i="4"/>
  <c r="F85" i="4"/>
  <c r="I89" i="4"/>
  <c r="F10" i="4"/>
  <c r="K62" i="9" s="1"/>
  <c r="I92" i="4"/>
  <c r="I42" i="4"/>
  <c r="F77" i="4"/>
  <c r="K129" i="9" s="1"/>
  <c r="M129" i="9" s="1"/>
  <c r="I43" i="4"/>
  <c r="H11" i="4"/>
  <c r="B63" i="9" s="1"/>
  <c r="H53" i="4"/>
  <c r="B105" i="9" s="1"/>
  <c r="J70" i="4"/>
  <c r="I71" i="4"/>
  <c r="I56" i="4"/>
  <c r="I61" i="4"/>
  <c r="J91" i="4"/>
  <c r="D53" i="4"/>
  <c r="A105" i="9" s="1"/>
  <c r="I105" i="9" s="1"/>
  <c r="F57" i="4"/>
  <c r="K109" i="9" s="1"/>
  <c r="D63" i="4"/>
  <c r="A115" i="9" s="1"/>
  <c r="D115" i="9" s="1"/>
  <c r="C49" i="4"/>
  <c r="H16" i="4"/>
  <c r="B68" i="9" s="1"/>
  <c r="I52" i="4"/>
  <c r="I53" i="4"/>
  <c r="A31" i="4"/>
  <c r="K31" i="4" s="1"/>
  <c r="J31" i="4" s="1"/>
  <c r="A91" i="4"/>
  <c r="K91" i="4" s="1"/>
  <c r="H19" i="4"/>
  <c r="B71" i="9" s="1"/>
  <c r="A59" i="4"/>
  <c r="K59" i="4" s="1"/>
  <c r="F14" i="4"/>
  <c r="K66" i="9" s="1"/>
  <c r="A52" i="4"/>
  <c r="M53" i="4" s="1"/>
  <c r="F6" i="4"/>
  <c r="K58" i="9" s="1"/>
  <c r="A15" i="4"/>
  <c r="K15" i="4" s="1"/>
  <c r="J15" i="4" s="1"/>
  <c r="I75" i="4"/>
  <c r="C3" i="4"/>
  <c r="I29" i="4"/>
  <c r="D40" i="4"/>
  <c r="A92" i="9" s="1"/>
  <c r="H29" i="4"/>
  <c r="B81" i="9" s="1"/>
  <c r="A65" i="4"/>
  <c r="K65" i="4" s="1"/>
  <c r="H80" i="4"/>
  <c r="C67" i="4"/>
  <c r="A63" i="4"/>
  <c r="K63" i="4" s="1"/>
  <c r="J60" i="4"/>
  <c r="A24" i="4"/>
  <c r="K24" i="4" s="1"/>
  <c r="J24" i="4" s="1"/>
  <c r="D69" i="4"/>
  <c r="A121" i="9" s="1"/>
  <c r="C121" i="9" s="1"/>
  <c r="C57" i="4"/>
  <c r="C4" i="4"/>
  <c r="F16" i="4"/>
  <c r="K68" i="9" s="1"/>
  <c r="F9" i="4"/>
  <c r="K61" i="9" s="1"/>
  <c r="C22" i="4"/>
  <c r="A53" i="4"/>
  <c r="K53" i="4" s="1"/>
  <c r="J83" i="4"/>
  <c r="J42" i="4"/>
  <c r="I72" i="4"/>
  <c r="H58" i="4"/>
  <c r="B110" i="9" s="1"/>
  <c r="D89" i="4"/>
  <c r="D24" i="4"/>
  <c r="A76" i="9" s="1"/>
  <c r="C76" i="9" s="1"/>
  <c r="A30" i="4"/>
  <c r="K30" i="4" s="1"/>
  <c r="H87" i="4"/>
  <c r="F80" i="4"/>
  <c r="A94" i="4"/>
  <c r="K94" i="4" s="1"/>
  <c r="F19" i="4"/>
  <c r="K71" i="9" s="1"/>
  <c r="A78" i="4"/>
  <c r="M79" i="4" s="1"/>
  <c r="I65" i="4"/>
  <c r="F93" i="4"/>
  <c r="A35" i="4"/>
  <c r="K35" i="4" s="1"/>
  <c r="J35" i="4" s="1"/>
  <c r="D88" i="4"/>
  <c r="C9" i="4"/>
  <c r="J41" i="4"/>
  <c r="D71" i="4"/>
  <c r="A123" i="9" s="1"/>
  <c r="I123" i="9" s="1"/>
  <c r="F12" i="4"/>
  <c r="K64" i="9" s="1"/>
  <c r="A33" i="4"/>
  <c r="K33" i="4" s="1"/>
  <c r="J33" i="4" s="1"/>
  <c r="F44" i="4"/>
  <c r="K96" i="9" s="1"/>
  <c r="C24" i="4"/>
  <c r="I93" i="4"/>
  <c r="C21" i="4"/>
  <c r="A72" i="4"/>
  <c r="M73" i="4" s="1"/>
  <c r="A83" i="4"/>
  <c r="K83" i="4" s="1"/>
  <c r="A22" i="4"/>
  <c r="M23" i="4" s="1"/>
  <c r="I25" i="4"/>
  <c r="F95" i="4"/>
  <c r="D35" i="4"/>
  <c r="A87" i="9" s="1"/>
  <c r="I59" i="4"/>
  <c r="C50" i="4"/>
  <c r="A74" i="4"/>
  <c r="K74" i="4" s="1"/>
  <c r="D41" i="4"/>
  <c r="A93" i="9" s="1"/>
  <c r="L93" i="9" s="1"/>
  <c r="H40" i="4"/>
  <c r="B92" i="9" s="1"/>
  <c r="C36" i="4"/>
  <c r="H59" i="4"/>
  <c r="B111" i="9" s="1"/>
  <c r="F21" i="4"/>
  <c r="K73" i="9" s="1"/>
  <c r="I16" i="4"/>
  <c r="C7" i="4"/>
  <c r="J77" i="4"/>
  <c r="J59" i="4"/>
  <c r="F63" i="4"/>
  <c r="K115" i="9" s="1"/>
  <c r="A40" i="4"/>
  <c r="M41" i="4" s="1"/>
  <c r="H78" i="4"/>
  <c r="C79" i="4"/>
  <c r="A77" i="4"/>
  <c r="K77" i="4" s="1"/>
  <c r="D77" i="4"/>
  <c r="D85" i="4"/>
  <c r="C75" i="4"/>
  <c r="F13" i="4"/>
  <c r="K65" i="9" s="1"/>
  <c r="H90" i="4"/>
  <c r="D32" i="4"/>
  <c r="A84" i="9" s="1"/>
  <c r="F50" i="4"/>
  <c r="K102" i="9" s="1"/>
  <c r="I67" i="4"/>
  <c r="A69" i="4"/>
  <c r="K69" i="4" s="1"/>
  <c r="D55" i="4"/>
  <c r="A107" i="9" s="1"/>
  <c r="C107" i="9" s="1"/>
  <c r="H43" i="4"/>
  <c r="B95" i="9" s="1"/>
  <c r="F65" i="4"/>
  <c r="K117" i="9" s="1"/>
  <c r="I48" i="4"/>
  <c r="C34" i="4"/>
  <c r="C90" i="4"/>
  <c r="H86" i="4"/>
  <c r="A38" i="4"/>
  <c r="M39" i="4" s="1"/>
  <c r="D46" i="4"/>
  <c r="A98" i="9" s="1"/>
  <c r="C98" i="9" s="1"/>
  <c r="C10" i="4"/>
  <c r="I63" i="4"/>
  <c r="F27" i="4"/>
  <c r="K79" i="9" s="1"/>
  <c r="A61" i="4"/>
  <c r="K61" i="4" s="1"/>
  <c r="J63" i="4"/>
  <c r="F75" i="4"/>
  <c r="K127" i="9" s="1"/>
  <c r="A7" i="4"/>
  <c r="K7" i="4" s="1"/>
  <c r="J7" i="4" s="1"/>
  <c r="A39" i="4"/>
  <c r="K39" i="4" s="1"/>
  <c r="H68" i="4"/>
  <c r="B120" i="9" s="1"/>
  <c r="A4" i="4"/>
  <c r="I4" i="4" s="1"/>
  <c r="H77" i="4"/>
  <c r="C39" i="4"/>
  <c r="H74" i="4"/>
  <c r="B126" i="9" s="1"/>
  <c r="D31" i="4"/>
  <c r="A83" i="9" s="1"/>
  <c r="J61" i="4"/>
  <c r="C29" i="4"/>
  <c r="H47" i="4"/>
  <c r="B99" i="9" s="1"/>
  <c r="D17" i="4"/>
  <c r="A69" i="9" s="1"/>
  <c r="L69" i="9" s="1"/>
  <c r="A32" i="4"/>
  <c r="K32" i="4" s="1"/>
  <c r="D14" i="4"/>
  <c r="A66" i="9" s="1"/>
  <c r="D79" i="4"/>
  <c r="H62" i="4"/>
  <c r="B114" i="9" s="1"/>
  <c r="D37" i="4"/>
  <c r="A89" i="9" s="1"/>
  <c r="J29" i="4"/>
  <c r="I84" i="4"/>
  <c r="H25" i="4"/>
  <c r="B77" i="9" s="1"/>
  <c r="F94" i="4"/>
  <c r="J37" i="4"/>
  <c r="D2" i="4"/>
  <c r="A54" i="9" s="1"/>
  <c r="L54" i="9" s="1"/>
  <c r="I51" i="4"/>
  <c r="A13" i="4"/>
  <c r="K13" i="4" s="1"/>
  <c r="J13" i="4" s="1"/>
  <c r="D54" i="4"/>
  <c r="A106" i="9" s="1"/>
  <c r="D106" i="9" s="1"/>
  <c r="C45" i="4"/>
  <c r="D49" i="4"/>
  <c r="A101" i="9" s="1"/>
  <c r="L101" i="9" s="1"/>
  <c r="I36" i="4"/>
  <c r="C64" i="4"/>
  <c r="H51" i="4"/>
  <c r="B103" i="9" s="1"/>
  <c r="I50" i="4"/>
  <c r="H73" i="4"/>
  <c r="B125" i="9" s="1"/>
  <c r="I73" i="4"/>
  <c r="D10" i="4"/>
  <c r="A62" i="9" s="1"/>
  <c r="L62" i="9" s="1"/>
  <c r="J87" i="4"/>
  <c r="A86" i="4"/>
  <c r="K86" i="4" s="1"/>
  <c r="I66" i="4"/>
  <c r="J48" i="4"/>
  <c r="F33" i="4"/>
  <c r="K85" i="9" s="1"/>
  <c r="I45" i="4"/>
  <c r="A68" i="4"/>
  <c r="M69" i="4" s="1"/>
  <c r="I76" i="4"/>
  <c r="J89" i="4"/>
  <c r="D26" i="4"/>
  <c r="A78" i="9" s="1"/>
  <c r="A42" i="4"/>
  <c r="K42" i="4" s="1"/>
  <c r="I80" i="4"/>
  <c r="C55" i="4"/>
  <c r="F43" i="4"/>
  <c r="K95" i="9" s="1"/>
  <c r="C17" i="4"/>
  <c r="A90" i="4"/>
  <c r="K90" i="4" s="1"/>
  <c r="H6" i="4"/>
  <c r="B58" i="9" s="1"/>
  <c r="H76" i="4"/>
  <c r="B128" i="9" s="1"/>
  <c r="J84" i="4"/>
  <c r="I44" i="4"/>
  <c r="J67" i="4"/>
  <c r="I41" i="4"/>
  <c r="C72" i="4"/>
  <c r="D82" i="4"/>
  <c r="C8" i="4"/>
  <c r="H52" i="4"/>
  <c r="B104" i="9" s="1"/>
  <c r="D44" i="4"/>
  <c r="A96" i="9" s="1"/>
  <c r="L96" i="9" s="1"/>
  <c r="C74" i="4"/>
  <c r="C5" i="4"/>
  <c r="J19" i="4"/>
  <c r="D65" i="4"/>
  <c r="A117" i="9" s="1"/>
  <c r="D117" i="9" s="1"/>
  <c r="F18" i="4"/>
  <c r="K70" i="9" s="1"/>
  <c r="D62" i="4"/>
  <c r="A114" i="9" s="1"/>
  <c r="C114" i="9" s="1"/>
  <c r="A8" i="4"/>
  <c r="M9" i="4" s="1"/>
  <c r="I27" i="4"/>
  <c r="A21" i="4"/>
  <c r="K21" i="4" s="1"/>
  <c r="J21" i="4" s="1"/>
  <c r="H63" i="4"/>
  <c r="B115" i="9" s="1"/>
  <c r="D6" i="4"/>
  <c r="A58" i="9" s="1"/>
  <c r="L58" i="9" s="1"/>
  <c r="J73" i="4"/>
  <c r="C30" i="4"/>
  <c r="C6" i="4"/>
  <c r="I88" i="4"/>
  <c r="H79" i="4"/>
  <c r="D23" i="4"/>
  <c r="A75" i="9" s="1"/>
  <c r="A9" i="4"/>
  <c r="K9" i="4" s="1"/>
  <c r="J9" i="4" s="1"/>
  <c r="A1" i="4"/>
  <c r="K1" i="4" s="1"/>
  <c r="J1" i="4" s="1"/>
  <c r="C52" i="4"/>
  <c r="A60" i="4"/>
  <c r="K60" i="4" s="1"/>
  <c r="A85" i="4"/>
  <c r="K85" i="4" s="1"/>
  <c r="A55" i="4"/>
  <c r="K55" i="4" s="1"/>
  <c r="F8" i="4"/>
  <c r="K60" i="9" s="1"/>
  <c r="C44" i="4"/>
  <c r="C73" i="4"/>
  <c r="I22" i="4"/>
  <c r="A73" i="4"/>
  <c r="K73" i="4" s="1"/>
  <c r="H23" i="4"/>
  <c r="B75" i="9" s="1"/>
  <c r="A88" i="4"/>
  <c r="M89" i="4" s="1"/>
  <c r="C48" i="4"/>
  <c r="I87" i="4"/>
  <c r="C18" i="4"/>
  <c r="I54" i="4"/>
  <c r="C94" i="4"/>
  <c r="C59" i="4"/>
  <c r="C42" i="4"/>
  <c r="H84" i="4"/>
  <c r="H31" i="4"/>
  <c r="B83" i="9" s="1"/>
  <c r="A20" i="4"/>
  <c r="M21" i="4" s="1"/>
  <c r="D47" i="4"/>
  <c r="A99" i="9" s="1"/>
  <c r="E99" i="9" s="1"/>
  <c r="F42" i="4"/>
  <c r="K94" i="9" s="1"/>
  <c r="J65" i="4"/>
  <c r="F26" i="4"/>
  <c r="K78" i="9" s="1"/>
  <c r="A70" i="4"/>
  <c r="K70" i="4" s="1"/>
  <c r="H54" i="4"/>
  <c r="B106" i="9" s="1"/>
  <c r="D21" i="4"/>
  <c r="A73" i="9" s="1"/>
  <c r="H45" i="4"/>
  <c r="B97" i="9" s="1"/>
  <c r="H56" i="4"/>
  <c r="B108" i="9" s="1"/>
  <c r="J92" i="4"/>
  <c r="C12" i="4"/>
  <c r="H39" i="4"/>
  <c r="B91" i="9" s="1"/>
  <c r="F59" i="4"/>
  <c r="K111" i="9" s="1"/>
  <c r="H83" i="4"/>
  <c r="H1" i="4"/>
  <c r="B53" i="9" s="1"/>
  <c r="D76" i="4"/>
  <c r="A128" i="9" s="1"/>
  <c r="F128" i="9" s="1"/>
  <c r="J64" i="4"/>
  <c r="D50" i="4"/>
  <c r="A102" i="9" s="1"/>
  <c r="F102" i="9" s="1"/>
  <c r="H48" i="4"/>
  <c r="B100" i="9" s="1"/>
  <c r="F73" i="4"/>
  <c r="K125" i="9" s="1"/>
  <c r="J30" i="4"/>
  <c r="C88" i="4"/>
  <c r="D5" i="4"/>
  <c r="A57" i="9" s="1"/>
  <c r="L57" i="9" s="1"/>
  <c r="D59" i="4"/>
  <c r="A111" i="9" s="1"/>
  <c r="C111" i="9" s="1"/>
  <c r="H30" i="4"/>
  <c r="B82" i="9" s="1"/>
  <c r="A34" i="4"/>
  <c r="M35" i="4" s="1"/>
  <c r="J71" i="4"/>
  <c r="A5" i="4"/>
  <c r="K5" i="4" s="1"/>
  <c r="J5" i="4" s="1"/>
  <c r="F71" i="4"/>
  <c r="K123" i="9" s="1"/>
  <c r="F32" i="4"/>
  <c r="K84" i="9" s="1"/>
  <c r="H26" i="4"/>
  <c r="B78" i="9" s="1"/>
  <c r="C19" i="4"/>
  <c r="D58" i="4"/>
  <c r="A110" i="9" s="1"/>
  <c r="E110" i="9" s="1"/>
  <c r="C84" i="4"/>
  <c r="H28" i="4"/>
  <c r="B80" i="9" s="1"/>
  <c r="C35" i="4"/>
  <c r="J90" i="4"/>
  <c r="H94" i="4"/>
  <c r="F1" i="4"/>
  <c r="K53" i="9" s="1"/>
  <c r="J93" i="4"/>
  <c r="J55" i="4"/>
  <c r="H61" i="4"/>
  <c r="B113" i="9" s="1"/>
  <c r="D20" i="4"/>
  <c r="A72" i="9" s="1"/>
  <c r="C85" i="4"/>
  <c r="H41" i="4"/>
  <c r="B93" i="9" s="1"/>
  <c r="F37" i="4"/>
  <c r="K89" i="9" s="1"/>
  <c r="A58" i="4"/>
  <c r="M59" i="4" s="1"/>
  <c r="J62" i="4"/>
  <c r="C92" i="4"/>
  <c r="I64" i="4"/>
  <c r="D27" i="4"/>
  <c r="A79" i="9" s="1"/>
  <c r="F30" i="4"/>
  <c r="K82" i="9" s="1"/>
  <c r="A26" i="4"/>
  <c r="M27" i="4" s="1"/>
  <c r="C28" i="4"/>
  <c r="C93" i="4"/>
  <c r="C25" i="4"/>
  <c r="D93" i="4"/>
  <c r="I70" i="4"/>
  <c r="D45" i="4"/>
  <c r="A97" i="9" s="1"/>
  <c r="D97" i="9" s="1"/>
  <c r="D91" i="4"/>
  <c r="D84" i="4"/>
  <c r="F45" i="4"/>
  <c r="K97" i="9" s="1"/>
  <c r="C33" i="4"/>
  <c r="C81" i="4"/>
  <c r="I74" i="4"/>
  <c r="C1" i="4"/>
  <c r="C91" i="4"/>
  <c r="I49" i="4"/>
  <c r="F40" i="4"/>
  <c r="K92" i="9" s="1"/>
  <c r="J79" i="4"/>
  <c r="C2" i="4"/>
  <c r="D25" i="4"/>
  <c r="A77" i="9" s="1"/>
  <c r="L77" i="9" s="1"/>
  <c r="F39" i="4"/>
  <c r="K91" i="9" s="1"/>
  <c r="H49" i="4"/>
  <c r="B101" i="9" s="1"/>
  <c r="H20" i="4"/>
  <c r="B72" i="9" s="1"/>
  <c r="D34" i="4"/>
  <c r="A86" i="9" s="1"/>
  <c r="C53" i="4"/>
  <c r="J88" i="4"/>
  <c r="J81" i="4"/>
  <c r="H91" i="4"/>
  <c r="C32" i="4"/>
  <c r="D70" i="4"/>
  <c r="A122" i="9" s="1"/>
  <c r="I37" i="4"/>
  <c r="D57" i="4"/>
  <c r="A109" i="9" s="1"/>
  <c r="H35" i="4"/>
  <c r="B87" i="9" s="1"/>
  <c r="A81" i="4"/>
  <c r="K81" i="4" s="1"/>
  <c r="I94" i="4"/>
  <c r="H14" i="4"/>
  <c r="B66" i="9" s="1"/>
  <c r="I15" i="4"/>
  <c r="I17" i="4"/>
  <c r="J50" i="4"/>
  <c r="F11" i="4"/>
  <c r="K63" i="9" s="1"/>
  <c r="H27" i="4"/>
  <c r="B79" i="9" s="1"/>
  <c r="H66" i="4"/>
  <c r="B118" i="9" s="1"/>
  <c r="D61" i="4"/>
  <c r="A113" i="9" s="1"/>
  <c r="J85" i="4"/>
  <c r="A51" i="4"/>
  <c r="K51" i="4" s="1"/>
  <c r="D75" i="4"/>
  <c r="A127" i="9" s="1"/>
  <c r="L127" i="9" s="1"/>
  <c r="I32" i="4"/>
  <c r="J46" i="4"/>
  <c r="C54" i="4"/>
  <c r="J72" i="4"/>
  <c r="A84" i="4"/>
  <c r="H57" i="4"/>
  <c r="B109" i="9" s="1"/>
  <c r="D30" i="4"/>
  <c r="A82" i="9" s="1"/>
  <c r="H46" i="4"/>
  <c r="B98" i="9" s="1"/>
  <c r="C11" i="4"/>
  <c r="D15" i="4"/>
  <c r="A67" i="9" s="1"/>
  <c r="I86" i="4"/>
  <c r="J76" i="4"/>
  <c r="J39" i="4"/>
  <c r="D12" i="4"/>
  <c r="A64" i="9" s="1"/>
  <c r="F86" i="4"/>
  <c r="F88" i="4"/>
  <c r="H24" i="4"/>
  <c r="B76" i="9" s="1"/>
  <c r="A64" i="4"/>
  <c r="A93" i="4"/>
  <c r="K93" i="4" s="1"/>
  <c r="D73" i="4"/>
  <c r="A125" i="9" s="1"/>
  <c r="A75" i="4"/>
  <c r="K75" i="4" s="1"/>
  <c r="J56" i="4"/>
  <c r="C78" i="4"/>
  <c r="D80" i="4"/>
  <c r="H88" i="4"/>
  <c r="H37" i="4"/>
  <c r="B89" i="9" s="1"/>
  <c r="D83" i="4"/>
  <c r="F67" i="4"/>
  <c r="K119" i="9" s="1"/>
  <c r="C77" i="4"/>
  <c r="D18" i="4"/>
  <c r="A70" i="9" s="1"/>
  <c r="H67" i="4"/>
  <c r="B119" i="9" s="1"/>
  <c r="F53" i="4"/>
  <c r="K105" i="9" s="1"/>
  <c r="I83" i="4"/>
  <c r="A49" i="4"/>
  <c r="K49" i="4" s="1"/>
  <c r="A67" i="4"/>
  <c r="K67" i="4" s="1"/>
  <c r="F82" i="4"/>
  <c r="A23" i="4"/>
  <c r="K23" i="4" s="1"/>
  <c r="J23" i="4" s="1"/>
  <c r="C20" i="4"/>
  <c r="A66" i="4"/>
  <c r="J43" i="4"/>
  <c r="J86" i="4"/>
  <c r="A47" i="4"/>
  <c r="K47" i="4" s="1"/>
  <c r="F66" i="4"/>
  <c r="K118" i="9" s="1"/>
  <c r="D1" i="4"/>
  <c r="A53" i="9" s="1"/>
  <c r="D94" i="4"/>
  <c r="I30" i="4"/>
  <c r="F74" i="4"/>
  <c r="K126" i="9" s="1"/>
  <c r="H13" i="4"/>
  <c r="B65" i="9" s="1"/>
  <c r="H71" i="4"/>
  <c r="B123" i="9" s="1"/>
  <c r="D81" i="4"/>
  <c r="C89" i="4"/>
  <c r="J94" i="4"/>
  <c r="J32" i="4"/>
  <c r="D68" i="4"/>
  <c r="A120" i="9" s="1"/>
  <c r="F62" i="4"/>
  <c r="K114" i="9" s="1"/>
  <c r="F20" i="4"/>
  <c r="K72" i="9" s="1"/>
  <c r="D60" i="4"/>
  <c r="A112" i="9" s="1"/>
  <c r="E112" i="9" s="1"/>
  <c r="D56" i="4"/>
  <c r="A108" i="9" s="1"/>
  <c r="I108" i="9" s="1"/>
  <c r="C16" i="4"/>
  <c r="D28" i="4"/>
  <c r="A80" i="9" s="1"/>
  <c r="H36" i="4"/>
  <c r="B88" i="9" s="1"/>
  <c r="C65" i="4"/>
  <c r="F2" i="4"/>
  <c r="K54" i="9" s="1"/>
  <c r="J17" i="4"/>
  <c r="C41" i="4"/>
  <c r="D9" i="4"/>
  <c r="A61" i="9" s="1"/>
  <c r="A2" i="4"/>
  <c r="K2" i="4" s="1"/>
  <c r="J2" i="4" s="1"/>
  <c r="H69" i="4"/>
  <c r="B121" i="9" s="1"/>
  <c r="I12" i="4"/>
  <c r="C51" i="4"/>
  <c r="F28" i="4"/>
  <c r="K80" i="9" s="1"/>
  <c r="H5" i="4"/>
  <c r="B57" i="9" s="1"/>
  <c r="I55" i="4"/>
  <c r="J54" i="4"/>
  <c r="H3" i="4"/>
  <c r="B55" i="9" s="1"/>
  <c r="A89" i="4"/>
  <c r="K89" i="4" s="1"/>
  <c r="H12" i="4"/>
  <c r="B64" i="9" s="1"/>
  <c r="I18" i="4"/>
  <c r="F41" i="4"/>
  <c r="K93" i="9" s="1"/>
  <c r="H64" i="4"/>
  <c r="B116" i="9" s="1"/>
  <c r="F91" i="4"/>
  <c r="K82" i="4"/>
  <c r="C14" i="6"/>
  <c r="K46" i="4"/>
  <c r="M47" i="4"/>
  <c r="C13" i="6"/>
  <c r="C10" i="6"/>
  <c r="K40" i="9"/>
  <c r="L41" i="9"/>
  <c r="L43" i="9"/>
  <c r="L46" i="9" s="1"/>
  <c r="K45" i="9"/>
  <c r="B43" i="9" s="1"/>
  <c r="M13" i="4"/>
  <c r="C11" i="6"/>
  <c r="F65" i="9" l="1"/>
  <c r="I24" i="4"/>
  <c r="F80" i="9"/>
  <c r="I40" i="4"/>
  <c r="I28" i="4"/>
  <c r="I20" i="4"/>
  <c r="I19" i="4"/>
  <c r="M17" i="4"/>
  <c r="L121" i="9"/>
  <c r="M121" i="9" s="1"/>
  <c r="L65" i="9"/>
  <c r="M65" i="9" s="1"/>
  <c r="L63" i="9"/>
  <c r="M63" i="9" s="1"/>
  <c r="F63" i="9"/>
  <c r="E121" i="9"/>
  <c r="M75" i="4"/>
  <c r="K48" i="4"/>
  <c r="K78" i="4"/>
  <c r="F85" i="9"/>
  <c r="C85" i="9"/>
  <c r="M101" i="9"/>
  <c r="K22" i="4"/>
  <c r="J22" i="4" s="1"/>
  <c r="L95" i="9"/>
  <c r="M95" i="9" s="1"/>
  <c r="E95" i="9"/>
  <c r="D95" i="9"/>
  <c r="I95" i="9"/>
  <c r="C95" i="9"/>
  <c r="C69" i="9"/>
  <c r="I3" i="4"/>
  <c r="D55" i="9" s="1"/>
  <c r="I11" i="4"/>
  <c r="D63" i="9" s="1"/>
  <c r="E63" i="9" s="1"/>
  <c r="C96" i="9"/>
  <c r="M59" i="9"/>
  <c r="I35" i="4"/>
  <c r="F74" i="9"/>
  <c r="D68" i="9"/>
  <c r="F79" i="9"/>
  <c r="F87" i="9"/>
  <c r="I23" i="4"/>
  <c r="D75" i="9" s="1"/>
  <c r="E75" i="9" s="1"/>
  <c r="D76" i="9"/>
  <c r="J76" i="9" s="1"/>
  <c r="I34" i="4"/>
  <c r="F91" i="9"/>
  <c r="I26" i="4"/>
  <c r="I39" i="4"/>
  <c r="I21" i="4"/>
  <c r="D73" i="9" s="1"/>
  <c r="I33" i="4"/>
  <c r="D85" i="9" s="1"/>
  <c r="E85" i="9" s="1"/>
  <c r="I31" i="4"/>
  <c r="F75" i="9"/>
  <c r="I38" i="4"/>
  <c r="D90" i="9" s="1"/>
  <c r="F83" i="9"/>
  <c r="D87" i="9"/>
  <c r="L123" i="9"/>
  <c r="M123" i="9" s="1"/>
  <c r="E117" i="9"/>
  <c r="I117" i="9"/>
  <c r="F69" i="9"/>
  <c r="F124" i="9"/>
  <c r="C68" i="9"/>
  <c r="C124" i="9"/>
  <c r="L124" i="9"/>
  <c r="M124" i="9" s="1"/>
  <c r="M33" i="4"/>
  <c r="D124" i="9"/>
  <c r="M31" i="4"/>
  <c r="I124" i="9"/>
  <c r="K62" i="4"/>
  <c r="F121" i="9"/>
  <c r="I121" i="9"/>
  <c r="C75" i="9"/>
  <c r="M69" i="9"/>
  <c r="F59" i="9"/>
  <c r="M15" i="4"/>
  <c r="M103" i="9"/>
  <c r="L76" i="9"/>
  <c r="M76" i="9" s="1"/>
  <c r="D69" i="9"/>
  <c r="K14" i="4"/>
  <c r="J14" i="4" s="1"/>
  <c r="F66" i="9" s="1"/>
  <c r="C59" i="9"/>
  <c r="F76" i="9"/>
  <c r="E94" i="9"/>
  <c r="F55" i="9"/>
  <c r="K56" i="4"/>
  <c r="D84" i="9"/>
  <c r="L74" i="9"/>
  <c r="M74" i="9" s="1"/>
  <c r="F117" i="9"/>
  <c r="D74" i="9"/>
  <c r="I7" i="4"/>
  <c r="D59" i="9" s="1"/>
  <c r="L117" i="9"/>
  <c r="M117" i="9" s="1"/>
  <c r="C94" i="9"/>
  <c r="C74" i="9"/>
  <c r="E74" i="9" s="1"/>
  <c r="K68" i="4"/>
  <c r="C117" i="9"/>
  <c r="J117" i="9" s="1"/>
  <c r="M5" i="4"/>
  <c r="C55" i="9"/>
  <c r="M51" i="4"/>
  <c r="F103" i="9"/>
  <c r="F123" i="9"/>
  <c r="L68" i="9"/>
  <c r="M68" i="9" s="1"/>
  <c r="L56" i="9"/>
  <c r="M56" i="9" s="1"/>
  <c r="C84" i="9"/>
  <c r="C103" i="9"/>
  <c r="I13" i="4"/>
  <c r="D65" i="9" s="1"/>
  <c r="E65" i="9" s="1"/>
  <c r="D123" i="9"/>
  <c r="D94" i="9"/>
  <c r="F68" i="9"/>
  <c r="L75" i="9"/>
  <c r="M75" i="9" s="1"/>
  <c r="D121" i="9"/>
  <c r="J121" i="9" s="1"/>
  <c r="C123" i="9"/>
  <c r="I94" i="9"/>
  <c r="L92" i="9"/>
  <c r="M92" i="9" s="1"/>
  <c r="L87" i="9"/>
  <c r="M87" i="9" s="1"/>
  <c r="E123" i="9"/>
  <c r="L94" i="9"/>
  <c r="M94" i="9" s="1"/>
  <c r="C87" i="9"/>
  <c r="K36" i="4"/>
  <c r="J36" i="4" s="1"/>
  <c r="F88" i="9" s="1"/>
  <c r="L60" i="9"/>
  <c r="M60" i="9" s="1"/>
  <c r="D103" i="9"/>
  <c r="L84" i="9"/>
  <c r="M84" i="9" s="1"/>
  <c r="C92" i="9"/>
  <c r="E103" i="9"/>
  <c r="M7" i="4"/>
  <c r="I6" i="4"/>
  <c r="D58" i="9" s="1"/>
  <c r="F84" i="9"/>
  <c r="I103" i="9"/>
  <c r="M45" i="4"/>
  <c r="K4" i="4"/>
  <c r="J4" i="4" s="1"/>
  <c r="F56" i="9" s="1"/>
  <c r="K18" i="4"/>
  <c r="J18" i="4" s="1"/>
  <c r="M77" i="9"/>
  <c r="E96" i="9"/>
  <c r="E101" i="9"/>
  <c r="I96" i="9"/>
  <c r="C101" i="9"/>
  <c r="I9" i="4"/>
  <c r="D61" i="9" s="1"/>
  <c r="D101" i="9"/>
  <c r="C79" i="9"/>
  <c r="D96" i="9"/>
  <c r="F96" i="9"/>
  <c r="I8" i="4"/>
  <c r="L79" i="9"/>
  <c r="M79" i="9" s="1"/>
  <c r="I115" i="9"/>
  <c r="D79" i="9"/>
  <c r="E79" i="9" s="1"/>
  <c r="I10" i="4"/>
  <c r="D62" i="9" s="1"/>
  <c r="C115" i="9"/>
  <c r="J115" i="9" s="1"/>
  <c r="L115" i="9"/>
  <c r="M115" i="9" s="1"/>
  <c r="K26" i="4"/>
  <c r="J26" i="4" s="1"/>
  <c r="F78" i="9" s="1"/>
  <c r="M58" i="9"/>
  <c r="M85" i="9"/>
  <c r="M25" i="4"/>
  <c r="L73" i="9"/>
  <c r="M73" i="9" s="1"/>
  <c r="F53" i="9"/>
  <c r="C73" i="9"/>
  <c r="E115" i="9"/>
  <c r="M55" i="9"/>
  <c r="F115" i="9"/>
  <c r="L102" i="9"/>
  <c r="M102" i="9" s="1"/>
  <c r="I101" i="9"/>
  <c r="F101" i="9"/>
  <c r="F62" i="9"/>
  <c r="I5" i="4"/>
  <c r="D57" i="9" s="1"/>
  <c r="I2" i="4"/>
  <c r="D54" i="9" s="1"/>
  <c r="H40" i="9" s="1"/>
  <c r="M91" i="4"/>
  <c r="M127" i="9"/>
  <c r="M116" i="9"/>
  <c r="D71" i="9"/>
  <c r="C71" i="9"/>
  <c r="F71" i="9"/>
  <c r="E114" i="9"/>
  <c r="M55" i="4"/>
  <c r="M77" i="4"/>
  <c r="L98" i="9"/>
  <c r="M98" i="9" s="1"/>
  <c r="D98" i="9"/>
  <c r="J98" i="9" s="1"/>
  <c r="F73" i="9"/>
  <c r="D114" i="9"/>
  <c r="J114" i="9" s="1"/>
  <c r="C126" i="9"/>
  <c r="J126" i="9" s="1"/>
  <c r="C66" i="9"/>
  <c r="C119" i="9"/>
  <c r="F54" i="9"/>
  <c r="C99" i="9"/>
  <c r="C54" i="9"/>
  <c r="I98" i="9"/>
  <c r="I119" i="9"/>
  <c r="L91" i="9"/>
  <c r="M91" i="9" s="1"/>
  <c r="F106" i="9"/>
  <c r="C91" i="9"/>
  <c r="E106" i="9"/>
  <c r="D88" i="9"/>
  <c r="E88" i="9" s="1"/>
  <c r="F114" i="9"/>
  <c r="I126" i="9"/>
  <c r="M95" i="4"/>
  <c r="L71" i="9"/>
  <c r="M71" i="9" s="1"/>
  <c r="L114" i="9"/>
  <c r="M114" i="9" s="1"/>
  <c r="L126" i="9"/>
  <c r="M126" i="9" s="1"/>
  <c r="I114" i="9"/>
  <c r="I99" i="9"/>
  <c r="L99" i="9"/>
  <c r="M99" i="9" s="1"/>
  <c r="L66" i="9"/>
  <c r="M66" i="9" s="1"/>
  <c r="K88" i="4"/>
  <c r="K38" i="4"/>
  <c r="J38" i="4" s="1"/>
  <c r="F90" i="9" s="1"/>
  <c r="F99" i="9"/>
  <c r="L110" i="9"/>
  <c r="M110" i="9" s="1"/>
  <c r="F126" i="9"/>
  <c r="D99" i="9"/>
  <c r="E126" i="9"/>
  <c r="C93" i="9"/>
  <c r="F98" i="9"/>
  <c r="M81" i="9"/>
  <c r="L78" i="9"/>
  <c r="M78" i="9" s="1"/>
  <c r="E98" i="9"/>
  <c r="L97" i="9"/>
  <c r="M97" i="9" s="1"/>
  <c r="M96" i="9"/>
  <c r="L104" i="9"/>
  <c r="M104" i="9" s="1"/>
  <c r="C78" i="9"/>
  <c r="E97" i="9"/>
  <c r="F104" i="9"/>
  <c r="C104" i="9"/>
  <c r="J104" i="9" s="1"/>
  <c r="I1" i="4"/>
  <c r="D53" i="9" s="1"/>
  <c r="E104" i="9"/>
  <c r="I104" i="9"/>
  <c r="M29" i="4"/>
  <c r="K8" i="4"/>
  <c r="J8" i="4" s="1"/>
  <c r="F60" i="9" s="1"/>
  <c r="D93" i="9"/>
  <c r="E93" i="9" s="1"/>
  <c r="F119" i="9"/>
  <c r="D91" i="9"/>
  <c r="F81" i="9"/>
  <c r="M62" i="9"/>
  <c r="E91" i="9"/>
  <c r="D81" i="9"/>
  <c r="C88" i="9"/>
  <c r="D105" i="9"/>
  <c r="C105" i="9"/>
  <c r="L89" i="9"/>
  <c r="M89" i="9" s="1"/>
  <c r="M11" i="4"/>
  <c r="C89" i="9"/>
  <c r="C81" i="9"/>
  <c r="C77" i="9"/>
  <c r="K52" i="4"/>
  <c r="L119" i="9"/>
  <c r="M119" i="9" s="1"/>
  <c r="L106" i="9"/>
  <c r="M106" i="9" s="1"/>
  <c r="D119" i="9"/>
  <c r="C106" i="9"/>
  <c r="J106" i="9" s="1"/>
  <c r="I106" i="9"/>
  <c r="D77" i="9"/>
  <c r="F100" i="9"/>
  <c r="I100" i="9"/>
  <c r="F58" i="9"/>
  <c r="D116" i="9"/>
  <c r="L100" i="9"/>
  <c r="M100" i="9" s="1"/>
  <c r="C58" i="9"/>
  <c r="F116" i="9"/>
  <c r="F77" i="9"/>
  <c r="C100" i="9"/>
  <c r="J100" i="9" s="1"/>
  <c r="I116" i="9"/>
  <c r="I128" i="9"/>
  <c r="E116" i="9"/>
  <c r="L128" i="9"/>
  <c r="M128" i="9" s="1"/>
  <c r="C116" i="9"/>
  <c r="E128" i="9"/>
  <c r="K72" i="4"/>
  <c r="C128" i="9"/>
  <c r="E100" i="9"/>
  <c r="M93" i="4"/>
  <c r="D128" i="9"/>
  <c r="M87" i="4"/>
  <c r="L105" i="9"/>
  <c r="M105" i="9" s="1"/>
  <c r="K40" i="4"/>
  <c r="J40" i="4" s="1"/>
  <c r="F92" i="9" s="1"/>
  <c r="E107" i="9"/>
  <c r="K34" i="4"/>
  <c r="J34" i="4" s="1"/>
  <c r="F86" i="9" s="1"/>
  <c r="C97" i="9"/>
  <c r="J97" i="9" s="1"/>
  <c r="A118" i="9"/>
  <c r="F118" i="9" s="1"/>
  <c r="F93" i="9"/>
  <c r="D83" i="9"/>
  <c r="E83" i="9" s="1"/>
  <c r="F107" i="9"/>
  <c r="M71" i="4"/>
  <c r="M57" i="9"/>
  <c r="I97" i="9"/>
  <c r="F97" i="9"/>
  <c r="M43" i="4"/>
  <c r="C62" i="9"/>
  <c r="M61" i="4"/>
  <c r="L83" i="9"/>
  <c r="M83" i="9" s="1"/>
  <c r="C80" i="9"/>
  <c r="M88" i="9"/>
  <c r="E105" i="9"/>
  <c r="C83" i="9"/>
  <c r="F89" i="9"/>
  <c r="K58" i="4"/>
  <c r="F105" i="9"/>
  <c r="D107" i="9"/>
  <c r="J107" i="9" s="1"/>
  <c r="D89" i="9"/>
  <c r="E89" i="9" s="1"/>
  <c r="L90" i="9"/>
  <c r="M90" i="9" s="1"/>
  <c r="L107" i="9"/>
  <c r="M107" i="9" s="1"/>
  <c r="I107" i="9"/>
  <c r="K80" i="4"/>
  <c r="M93" i="9"/>
  <c r="E108" i="9"/>
  <c r="D108" i="9"/>
  <c r="E111" i="9"/>
  <c r="F110" i="9"/>
  <c r="L108" i="9"/>
  <c r="M108" i="9" s="1"/>
  <c r="D111" i="9"/>
  <c r="J111" i="9" s="1"/>
  <c r="C86" i="9"/>
  <c r="F108" i="9"/>
  <c r="L86" i="9"/>
  <c r="M86" i="9" s="1"/>
  <c r="I111" i="9"/>
  <c r="F57" i="9"/>
  <c r="L111" i="9"/>
  <c r="M111" i="9" s="1"/>
  <c r="C127" i="9"/>
  <c r="D86" i="9"/>
  <c r="M3" i="4"/>
  <c r="F111" i="9"/>
  <c r="C57" i="9"/>
  <c r="K20" i="4"/>
  <c r="J20" i="4" s="1"/>
  <c r="F72" i="9" s="1"/>
  <c r="I102" i="9"/>
  <c r="I110" i="9"/>
  <c r="D110" i="9"/>
  <c r="C108" i="9"/>
  <c r="C72" i="9"/>
  <c r="L72" i="9"/>
  <c r="M72" i="9" s="1"/>
  <c r="M54" i="9"/>
  <c r="C110" i="9"/>
  <c r="C102" i="9"/>
  <c r="D102" i="9"/>
  <c r="E102" i="9"/>
  <c r="C53" i="9"/>
  <c r="L53" i="9"/>
  <c r="M53" i="9" s="1"/>
  <c r="K84" i="4"/>
  <c r="M85" i="4"/>
  <c r="I113" i="9"/>
  <c r="L113" i="9"/>
  <c r="M113" i="9" s="1"/>
  <c r="E113" i="9"/>
  <c r="C113" i="9"/>
  <c r="D113" i="9"/>
  <c r="F113" i="9"/>
  <c r="I120" i="9"/>
  <c r="F120" i="9"/>
  <c r="E120" i="9"/>
  <c r="L120" i="9"/>
  <c r="M120" i="9" s="1"/>
  <c r="C120" i="9"/>
  <c r="D120" i="9"/>
  <c r="D112" i="9"/>
  <c r="D64" i="9"/>
  <c r="L64" i="9"/>
  <c r="M64" i="9" s="1"/>
  <c r="C64" i="9"/>
  <c r="F64" i="9"/>
  <c r="D80" i="9"/>
  <c r="E80" i="9" s="1"/>
  <c r="L80" i="9"/>
  <c r="M80" i="9" s="1"/>
  <c r="K66" i="4"/>
  <c r="M67" i="4"/>
  <c r="C122" i="9"/>
  <c r="I122" i="9"/>
  <c r="L122" i="9"/>
  <c r="M122" i="9" s="1"/>
  <c r="F122" i="9"/>
  <c r="E122" i="9"/>
  <c r="D122" i="9"/>
  <c r="F125" i="9"/>
  <c r="D125" i="9"/>
  <c r="I125" i="9"/>
  <c r="C125" i="9"/>
  <c r="E125" i="9"/>
  <c r="L125" i="9"/>
  <c r="M125" i="9" s="1"/>
  <c r="L82" i="9"/>
  <c r="M82" i="9" s="1"/>
  <c r="F82" i="9"/>
  <c r="D82" i="9"/>
  <c r="E82" i="9" s="1"/>
  <c r="C82" i="9"/>
  <c r="C109" i="9"/>
  <c r="I109" i="9"/>
  <c r="L109" i="9"/>
  <c r="M109" i="9" s="1"/>
  <c r="D109" i="9"/>
  <c r="E109" i="9"/>
  <c r="F109" i="9"/>
  <c r="C70" i="9"/>
  <c r="D70" i="9"/>
  <c r="E70" i="9" s="1"/>
  <c r="F70" i="9"/>
  <c r="L70" i="9"/>
  <c r="M70" i="9" s="1"/>
  <c r="L67" i="9"/>
  <c r="M67" i="9" s="1"/>
  <c r="F67" i="9"/>
  <c r="D67" i="9"/>
  <c r="C67" i="9"/>
  <c r="M65" i="4"/>
  <c r="K64" i="4"/>
  <c r="F127" i="9"/>
  <c r="E127" i="9"/>
  <c r="I127" i="9"/>
  <c r="D127" i="9"/>
  <c r="I112" i="9"/>
  <c r="L112" i="9"/>
  <c r="M112" i="9" s="1"/>
  <c r="F112" i="9"/>
  <c r="C112" i="9"/>
  <c r="F61" i="9"/>
  <c r="C61" i="9"/>
  <c r="L61" i="9"/>
  <c r="M61" i="9" s="1"/>
  <c r="C15" i="6"/>
  <c r="B38" i="9"/>
  <c r="I39" i="9"/>
  <c r="H39" i="9"/>
  <c r="R41" i="9"/>
  <c r="T41" i="9"/>
  <c r="L42" i="9"/>
  <c r="C40" i="9" s="1"/>
  <c r="L11" i="9"/>
  <c r="P41" i="9"/>
  <c r="N41" i="9"/>
  <c r="J40" i="9"/>
  <c r="H44" i="9"/>
  <c r="H45" i="9"/>
  <c r="I44" i="9"/>
  <c r="R46" i="9"/>
  <c r="L47" i="9"/>
  <c r="C45" i="9" s="1"/>
  <c r="N46" i="9"/>
  <c r="T46" i="9"/>
  <c r="L13" i="9"/>
  <c r="P46" i="9"/>
  <c r="E76" i="9" l="1"/>
  <c r="J90" i="9"/>
  <c r="E90" i="9"/>
  <c r="E86" i="9"/>
  <c r="E81" i="9"/>
  <c r="E84" i="9"/>
  <c r="E77" i="9"/>
  <c r="E59" i="9"/>
  <c r="E73" i="9"/>
  <c r="E68" i="9"/>
  <c r="E71" i="9"/>
  <c r="D66" i="9"/>
  <c r="J66" i="9" s="1"/>
  <c r="J95" i="9"/>
  <c r="J68" i="9"/>
  <c r="F44" i="9"/>
  <c r="E44" i="9"/>
  <c r="D44" i="9"/>
  <c r="C44" i="9"/>
  <c r="C46" i="9" s="1"/>
  <c r="F39" i="9"/>
  <c r="E39" i="9"/>
  <c r="D39" i="9"/>
  <c r="C39" i="9"/>
  <c r="C41" i="9" s="1"/>
  <c r="J96" i="9"/>
  <c r="J85" i="9"/>
  <c r="J87" i="9"/>
  <c r="D92" i="9"/>
  <c r="E92" i="9" s="1"/>
  <c r="D78" i="9"/>
  <c r="E78" i="9" s="1"/>
  <c r="D72" i="9"/>
  <c r="E72" i="9" s="1"/>
  <c r="J75" i="9"/>
  <c r="J69" i="9"/>
  <c r="E69" i="9"/>
  <c r="E87" i="9"/>
  <c r="J124" i="9"/>
  <c r="J65" i="9"/>
  <c r="J103" i="9"/>
  <c r="J63" i="9"/>
  <c r="J55" i="9"/>
  <c r="J74" i="9"/>
  <c r="J94" i="9"/>
  <c r="E55" i="9"/>
  <c r="J84" i="9"/>
  <c r="J123" i="9"/>
  <c r="J101" i="9"/>
  <c r="J71" i="9"/>
  <c r="J73" i="9"/>
  <c r="E58" i="9"/>
  <c r="D56" i="9"/>
  <c r="E56" i="9" s="1"/>
  <c r="J59" i="9"/>
  <c r="J79" i="9"/>
  <c r="E61" i="9"/>
  <c r="E62" i="9"/>
  <c r="E67" i="9"/>
  <c r="E64" i="9"/>
  <c r="J119" i="9"/>
  <c r="E57" i="9"/>
  <c r="D60" i="9"/>
  <c r="E118" i="9"/>
  <c r="J54" i="9"/>
  <c r="E54" i="9"/>
  <c r="J110" i="9"/>
  <c r="J105" i="9"/>
  <c r="J91" i="9"/>
  <c r="J89" i="9"/>
  <c r="J99" i="9"/>
  <c r="J88" i="9"/>
  <c r="J81" i="9"/>
  <c r="J93" i="9"/>
  <c r="J61" i="9"/>
  <c r="J58" i="9"/>
  <c r="J128" i="9"/>
  <c r="J62" i="9"/>
  <c r="J116" i="9"/>
  <c r="J77" i="9"/>
  <c r="J80" i="9"/>
  <c r="D118" i="9"/>
  <c r="L118" i="9"/>
  <c r="M118" i="9" s="1"/>
  <c r="I118" i="9"/>
  <c r="J86" i="9"/>
  <c r="C118" i="9"/>
  <c r="J70" i="9"/>
  <c r="J83" i="9"/>
  <c r="J120" i="9"/>
  <c r="J108" i="9"/>
  <c r="J127" i="9"/>
  <c r="J102" i="9"/>
  <c r="J57" i="9"/>
  <c r="J112" i="9"/>
  <c r="J109" i="9"/>
  <c r="F130" i="9"/>
  <c r="J122" i="9"/>
  <c r="J82" i="9"/>
  <c r="J113" i="9"/>
  <c r="J67" i="9"/>
  <c r="J125" i="9"/>
  <c r="C42" i="9"/>
  <c r="H46" i="9"/>
  <c r="H47" i="9"/>
  <c r="N42" i="9"/>
  <c r="D40" i="9" s="1"/>
  <c r="D42" i="9" s="1"/>
  <c r="R42" i="9"/>
  <c r="F40" i="9" s="1"/>
  <c r="T42" i="9"/>
  <c r="G40" i="9" s="1"/>
  <c r="P42" i="9"/>
  <c r="E40" i="9" s="1"/>
  <c r="E42" i="9" s="1"/>
  <c r="L12" i="9"/>
  <c r="H42" i="9"/>
  <c r="H41" i="9"/>
  <c r="E53" i="9"/>
  <c r="J53" i="9"/>
  <c r="R47" i="9"/>
  <c r="F45" i="9" s="1"/>
  <c r="P47" i="9"/>
  <c r="E45" i="9" s="1"/>
  <c r="E47" i="9" s="1"/>
  <c r="L14" i="9"/>
  <c r="T47" i="9"/>
  <c r="G45" i="9" s="1"/>
  <c r="N47" i="9"/>
  <c r="D45" i="9" s="1"/>
  <c r="D47" i="9" s="1"/>
  <c r="C47" i="9"/>
  <c r="E66" i="9" l="1"/>
  <c r="J72" i="9"/>
  <c r="J92" i="9"/>
  <c r="J78" i="9"/>
  <c r="J56" i="9"/>
  <c r="D130" i="9"/>
  <c r="E60" i="9"/>
  <c r="J60" i="9"/>
  <c r="J118" i="9"/>
  <c r="C130" i="9"/>
  <c r="G44" i="9"/>
  <c r="G47" i="9" s="1"/>
  <c r="I47" i="9" s="1"/>
  <c r="D41" i="9"/>
  <c r="G39" i="9"/>
  <c r="F47" i="9"/>
  <c r="F46" i="9"/>
  <c r="E41" i="9"/>
  <c r="D46" i="9"/>
  <c r="I45" i="9"/>
  <c r="I40" i="9"/>
  <c r="F41" i="9"/>
  <c r="F42" i="9"/>
  <c r="E46" i="9"/>
  <c r="E130" i="9" l="1"/>
  <c r="J130" i="9"/>
  <c r="G46" i="9"/>
  <c r="K47" i="9"/>
  <c r="J42" i="9" s="1"/>
  <c r="I46" i="9"/>
  <c r="K46" i="9" s="1"/>
  <c r="J41" i="9" s="1"/>
  <c r="G42" i="9"/>
  <c r="I42" i="9" s="1"/>
  <c r="G41" i="9"/>
  <c r="G54" i="9" l="1"/>
  <c r="I54" i="9" s="1"/>
  <c r="K42" i="9"/>
  <c r="E11" i="9"/>
  <c r="D11" i="9" s="1"/>
  <c r="I41" i="9"/>
  <c r="K41" i="9" s="1"/>
  <c r="G53" i="9" l="1"/>
  <c r="I53" i="9" s="1"/>
  <c r="G80" i="9"/>
  <c r="I80" i="9" s="1"/>
  <c r="G65" i="9"/>
  <c r="I65" i="9" s="1"/>
  <c r="G101" i="9"/>
  <c r="G77" i="9"/>
  <c r="I77" i="9" s="1"/>
  <c r="G88" i="9"/>
  <c r="I88" i="9" s="1"/>
  <c r="G75" i="9"/>
  <c r="I75" i="9" s="1"/>
  <c r="G125" i="9"/>
  <c r="G96" i="9"/>
  <c r="G69" i="9"/>
  <c r="I69" i="9" s="1"/>
  <c r="G79" i="9"/>
  <c r="I79" i="9" s="1"/>
  <c r="G120" i="9"/>
  <c r="G122" i="9"/>
  <c r="G71" i="9"/>
  <c r="I71" i="9" s="1"/>
  <c r="G91" i="9"/>
  <c r="I91" i="9" s="1"/>
  <c r="G119" i="9"/>
  <c r="G59" i="9"/>
  <c r="I59" i="9" s="1"/>
  <c r="G61" i="9"/>
  <c r="I61" i="9" s="1"/>
  <c r="G73" i="9"/>
  <c r="I73" i="9" s="1"/>
  <c r="G117" i="9"/>
  <c r="G106" i="9"/>
  <c r="G70" i="9"/>
  <c r="I70" i="9" s="1"/>
  <c r="G103" i="9"/>
  <c r="G85" i="9"/>
  <c r="I85" i="9" s="1"/>
  <c r="G68" i="9"/>
  <c r="I68" i="9" s="1"/>
  <c r="G127" i="9"/>
  <c r="G62" i="9"/>
  <c r="I62" i="9" s="1"/>
  <c r="G64" i="9"/>
  <c r="I64" i="9" s="1"/>
  <c r="G123" i="9"/>
  <c r="G93" i="9"/>
  <c r="I93" i="9" s="1"/>
  <c r="G90" i="9"/>
  <c r="I90" i="9" s="1"/>
  <c r="G114" i="9"/>
  <c r="G124" i="9"/>
  <c r="G121" i="9"/>
  <c r="G83" i="9"/>
  <c r="I83" i="9" s="1"/>
  <c r="G111" i="9"/>
  <c r="G67" i="9"/>
  <c r="I67" i="9" s="1"/>
  <c r="G126" i="9"/>
  <c r="G116" i="9"/>
  <c r="G76" i="9"/>
  <c r="I76" i="9" s="1"/>
  <c r="G110" i="9"/>
  <c r="G102" i="9"/>
  <c r="G112" i="9"/>
  <c r="G95" i="9"/>
  <c r="G113" i="9"/>
  <c r="G98" i="9"/>
  <c r="G128" i="9"/>
  <c r="G94" i="9"/>
  <c r="G104" i="9"/>
  <c r="G86" i="9"/>
  <c r="I86" i="9" s="1"/>
  <c r="G89" i="9"/>
  <c r="I89" i="9" s="1"/>
  <c r="G57" i="9"/>
  <c r="I57" i="9" s="1"/>
  <c r="G74" i="9"/>
  <c r="I74" i="9" s="1"/>
  <c r="G99" i="9"/>
  <c r="G84" i="9"/>
  <c r="I84" i="9" s="1"/>
  <c r="G107" i="9"/>
  <c r="G81" i="9"/>
  <c r="I81" i="9" s="1"/>
  <c r="G97" i="9"/>
  <c r="G63" i="9"/>
  <c r="I63" i="9" s="1"/>
  <c r="G108" i="9"/>
  <c r="G109" i="9"/>
  <c r="G82" i="9"/>
  <c r="I82" i="9" s="1"/>
  <c r="G105" i="9"/>
  <c r="G115" i="9"/>
  <c r="G58" i="9"/>
  <c r="I58" i="9" s="1"/>
  <c r="G100" i="9"/>
  <c r="G55" i="9"/>
  <c r="I55" i="9" s="1"/>
  <c r="G87" i="9"/>
  <c r="I87" i="9" s="1"/>
  <c r="G60" i="9"/>
  <c r="I60" i="9" s="1"/>
  <c r="G118" i="9"/>
  <c r="G66" i="9"/>
  <c r="I66" i="9" s="1"/>
  <c r="G56" i="9"/>
  <c r="I56" i="9" s="1"/>
  <c r="E10" i="9" s="1"/>
  <c r="D10" i="9" s="1"/>
  <c r="G78" i="9"/>
  <c r="I78" i="9" s="1"/>
  <c r="G92" i="9"/>
  <c r="I92" i="9" s="1"/>
  <c r="G72" i="9"/>
  <c r="I72" i="9" s="1"/>
  <c r="E13" i="9"/>
  <c r="D13" i="9" s="1"/>
  <c r="E14" i="9"/>
  <c r="D14" i="9" s="1"/>
  <c r="E12" i="9" l="1"/>
  <c r="D12" i="9" s="1"/>
  <c r="I130" i="9"/>
  <c r="G13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4" authorId="0" shapeId="0" xr:uid="{41B2AA9F-5449-432E-B9C4-EA9EBA9069DA}">
      <text>
        <r>
          <rPr>
            <sz val="8"/>
            <color indexed="81"/>
            <rFont val="Tahoma"/>
            <family val="2"/>
          </rPr>
          <t>Vybrať z rozbaľovacieho zoznamu</t>
        </r>
        <r>
          <rPr>
            <sz val="8"/>
            <color indexed="81"/>
            <rFont val="Tahoma"/>
            <family val="2"/>
          </rPr>
          <t xml:space="preserve">
</t>
        </r>
      </text>
    </comment>
    <comment ref="A7" authorId="0" shapeId="0" xr:uid="{6FEC784B-0A6E-4671-A52A-416588648843}">
      <text>
        <r>
          <rPr>
            <b/>
            <sz val="8"/>
            <color indexed="81"/>
            <rFont val="Tahoma"/>
            <family val="2"/>
          </rPr>
          <t>Účel úhrady</t>
        </r>
        <r>
          <rPr>
            <sz val="8"/>
            <color indexed="81"/>
            <rFont val="Tahoma"/>
            <family val="2"/>
          </rPr>
          <t xml:space="preserve">
Vybrať z rozbaľovacieho zoznamu, inak formulár nebude správne vyhodnocovať vyúčtovanie.
POZOR:
Doklady vkladať v poradí jednotlivých účelov a v rámci účelov podľa Popisu úhrady Doklady nevkladať podľa dátumu úhrady, ani podľa abecedy.</t>
        </r>
      </text>
    </comment>
    <comment ref="B7" authorId="0" shapeId="0" xr:uid="{BF433C4D-E07D-48C8-A8DA-2D6821679739}">
      <text>
        <r>
          <rPr>
            <b/>
            <sz val="8"/>
            <color indexed="81"/>
            <rFont val="Tahoma"/>
            <family val="2"/>
          </rPr>
          <t>Interné číslo účtovného dokladu</t>
        </r>
        <r>
          <rPr>
            <sz val="8"/>
            <color indexed="81"/>
            <rFont val="Tahoma"/>
            <family val="2"/>
          </rPr>
          <t xml:space="preserve">
Uviesť číslo, pod ktorým je doklad zaevidovaný v účtovnej evidencii vo Vašom peňažnom denníku alebo v knihe prijatých faktúr, pod ktorým sa dá identifikovať doklad. Čísla dokladov je potrebné uvádzať presne, aj s pomlčkou, alebo iným znakom.
POZOR:
Neuvádzať číslo faktúry, ani číslo pokladničného bloku, ani variabilný symbol platby. </t>
        </r>
      </text>
    </comment>
    <comment ref="C7" authorId="0" shapeId="0" xr:uid="{49D71482-88C8-42F6-BCF1-901979DF6198}">
      <text>
        <r>
          <rPr>
            <b/>
            <sz val="8"/>
            <color indexed="81"/>
            <rFont val="Tahoma"/>
            <family val="2"/>
          </rPr>
          <t>Číslo originálneho (externého) účtovného dokladu</t>
        </r>
        <r>
          <rPr>
            <sz val="8"/>
            <color indexed="81"/>
            <rFont val="Tahoma"/>
            <family val="2"/>
          </rPr>
          <t xml:space="preserve">
Uviesť číslo faktúry, variabilný symbol dokladu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
POZOR:
Číslo externého dokladu nie je číslo interného dokladu vo vašom účtovníctve ani číslo bankového výpisu. Zvyčajne býva iné ako interné číslo. Ak si však vo vašom účtovníctve uvediete interné číslo rovnaké ako externé, je to v poriadku.
</t>
        </r>
      </text>
    </comment>
    <comment ref="D7" authorId="0" shapeId="0" xr:uid="{49CEEB88-44A7-4B8B-947A-F3CDD693B677}">
      <text>
        <r>
          <rPr>
            <b/>
            <sz val="8"/>
            <color indexed="81"/>
            <rFont val="Tahoma"/>
            <family val="2"/>
          </rPr>
          <t>Dátum skutočnej úhrady účtovného dokladu</t>
        </r>
        <r>
          <rPr>
            <sz val="8"/>
            <color indexed="81"/>
            <rFont val="Tahoma"/>
            <family val="2"/>
          </rPr>
          <t xml:space="preserve">
Uviesť dátum, kedy bola platba zrealizovaná bankou (úhrada z bankového účtu), alebo vyplatená v hotovosti (úhrada pokladničného dokladu),
pri refundáciách je to rovnako dátum prevodu zo samostatného účtu alebo dátum na pokladničnom doklade.
V prípade, ak ste uhrádzali výdavky zo svojho vlastného/iného účtu a následne  previedli finančné prostriedky zo samostatného účtu na vlastný, uvádzate dátum pôvodnej úhrady (z vlastného/iného účtu).
POZOR:
- neuvádzať dátum zadania príkazu na úhradu,
- neuvádzať dátum splatnosti/vystavenia/zdaniteľného plnenia faktúry,
- dátum skutočnej úhrady nesmie byť neskorší ako termín použitia.</t>
        </r>
      </text>
    </comment>
    <comment ref="E7" authorId="0" shapeId="0" xr:uid="{4A91EA8E-CB7C-446D-806C-B0816C1EEE7F}">
      <text>
        <r>
          <rPr>
            <b/>
            <sz val="8"/>
            <color indexed="81"/>
            <rFont val="Tahoma"/>
            <family val="2"/>
          </rPr>
          <t>Popis úhrady</t>
        </r>
        <r>
          <rPr>
            <sz val="8"/>
            <color indexed="81"/>
            <rFont val="Tahoma"/>
            <family val="2"/>
          </rPr>
          <t xml:space="preserve">
Základom je vybrať si tú správnu z ponúkaných možností.
Uviesť výstižný popis toho, za čo bola úhrada vykonaná (napr. počet kusov, osôb, dní, názov podujatia, a pod.).
V prípade nákupu PHM do služobného vozidla prijímateľa dotácie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31.12.2019.
V prípade miezd vyplácaných pracovníkom na podujatí je potrebné vybrať zo zoznamu položku "Podujatie" a vypísať konkrétne údaje podľa vzoru.
V prípade refundácie (napr.výdavkov  klubu) treba uzatvoriť zmluvu o refundácii (s daným klubom) a rozpísať použitie na konkrétne položky.
V prípade vyúčtovania nákladov za používanie mobilu je potrebné uviesť jeho číslo, a tiež uviesť, či ide o opravu alebo zakúpenie prístroja, hovory, dáta a pod.
POZOR:
Zálohové platby za to isté plnenie uvádzať v riadkoch pod sebou. Ako poslednú uviesť vyúčtovaciu platbu.
Vratky (vrátené sumy poskytovateľovi) neuvádzať ani kladným ani záporným číslom.</t>
        </r>
      </text>
    </comment>
    <comment ref="F7" authorId="1" shapeId="0" xr:uid="{42887A93-C3BF-4BDF-BB9D-25F08473051D}">
      <text>
        <r>
          <rPr>
            <b/>
            <sz val="8"/>
            <color indexed="81"/>
            <rFont val="Segoe UI"/>
            <family val="2"/>
            <charset val="238"/>
          </rPr>
          <t>IČO dodávateľa plnenia</t>
        </r>
        <r>
          <rPr>
            <sz val="8"/>
            <color indexed="81"/>
            <rFont val="Segoe UI"/>
            <family val="2"/>
            <charset val="238"/>
          </rPr>
          <t xml:space="preserve">
Uviesť IČO dodávateľa.
V prípade zahraničného dodávateľa, ktorý nemá IČO, ostáva bunka nevyplnená.</t>
        </r>
        <r>
          <rPr>
            <sz val="9"/>
            <color indexed="81"/>
            <rFont val="Segoe UI"/>
            <family val="2"/>
            <charset val="238"/>
          </rPr>
          <t xml:space="preserve">
</t>
        </r>
      </text>
    </comment>
    <comment ref="G7" authorId="0" shapeId="0" xr:uid="{9FDF40C0-563E-45EC-B06F-DAE270CFF8F1}">
      <text>
        <r>
          <rPr>
            <b/>
            <sz val="8"/>
            <color indexed="81"/>
            <rFont val="Tahoma"/>
            <family val="2"/>
          </rPr>
          <t xml:space="preserve">Dodávateľ plnenia
</t>
        </r>
        <r>
          <rPr>
            <sz val="8"/>
            <color indexed="81"/>
            <rFont val="Tahoma"/>
            <family val="2"/>
          </rPr>
          <t xml:space="preserve">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b/>
            <sz val="8"/>
            <color indexed="81"/>
            <rFont val="Tahoma"/>
            <family val="2"/>
          </rPr>
          <t>POZOR:
Dodávateľom plnenia nemôže byť nikdy prijímateľ prostriedkov (nie zväz, nie asociácia a pod.).</t>
        </r>
      </text>
    </comment>
    <comment ref="H7" authorId="0" shapeId="0" xr:uid="{D49FC3DF-688A-4E56-A8F4-39F8404FA608}">
      <text>
        <r>
          <rPr>
            <b/>
            <sz val="8"/>
            <color indexed="81"/>
            <rFont val="Tahoma"/>
            <family val="2"/>
          </rPr>
          <t xml:space="preserve">Skutočne uhradená suma
</t>
        </r>
        <r>
          <rPr>
            <b/>
            <sz val="8"/>
            <color indexed="81"/>
            <rFont val="Tahoma"/>
            <family val="2"/>
            <charset val="238"/>
          </rPr>
          <t>(uhradená alebo refundovaná zo samostatného bankového účtu)</t>
        </r>
        <r>
          <rPr>
            <sz val="8"/>
            <color indexed="81"/>
            <rFont val="Tahoma"/>
            <family val="2"/>
          </rPr>
          <t xml:space="preserve">
Uviesť skutočne uhradenú sumu s presnosťou na dve desatinné miesta. Sumy je potrebné uvádzať presne (ako na faktúre), nielen približne.</t>
        </r>
      </text>
    </comment>
    <comment ref="I7" authorId="0" shapeId="0" xr:uid="{A06CE2D7-40CF-4026-9AFD-82E7D9B32C8C}">
      <text>
        <r>
          <rPr>
            <b/>
            <sz val="8"/>
            <color indexed="81"/>
            <rFont val="Tahoma"/>
            <family val="2"/>
          </rPr>
          <t xml:space="preserve">Analytický kód
</t>
        </r>
        <r>
          <rPr>
            <sz val="8"/>
            <color indexed="81"/>
            <rFont val="Tahoma"/>
            <family val="2"/>
          </rPr>
          <t xml:space="preserve">
1 = šport mládeže do 23 rokov (cez kluby)
2 = talentovaní športovci
3 = športová reprezentácia
4 = správa a prevádzka
99 = spolufinancovanie (výlučne v prípade dotácie, pri ktorej bola zmluvne určená povinnosť spolufinancovania) 
</t>
        </r>
        <r>
          <rPr>
            <b/>
            <sz val="8"/>
            <color indexed="81"/>
            <rFont val="Tahoma"/>
            <family val="2"/>
            <charset val="238"/>
          </rPr>
          <t>TOTO SA NETÝKA:</t>
        </r>
        <r>
          <rPr>
            <sz val="8"/>
            <color indexed="81"/>
            <rFont val="Tahoma"/>
            <family val="2"/>
          </rPr>
          <t xml:space="preserve">
1. Príspevku uznanému športu
2. Príspevku športovcom top-tímov
3. Príspevkov SOV a SPV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Branislav Strečanský</author>
    <author>Janíčková Lýdia</author>
  </authors>
  <commentList>
    <comment ref="A104" authorId="0" shapeId="0" xr:uid="{118911BD-FA26-4CF0-BE05-D38D183C4F58}">
      <text>
        <r>
          <rPr>
            <b/>
            <sz val="8"/>
            <color indexed="81"/>
            <rFont val="Tahoma"/>
            <family val="2"/>
            <charset val="238"/>
          </rPr>
          <t xml:space="preserve">Účel úhrady
</t>
        </r>
        <r>
          <rPr>
            <sz val="8"/>
            <color indexed="81"/>
            <rFont val="Tahoma"/>
            <family val="2"/>
            <charset val="238"/>
          </rPr>
          <t xml:space="preserve">Vybrať z rozbaľovacieho zoznamu, inak formulár nebude správne vyhodnocovať údaje.
POZOR:
Doklady vkladať v poradí jednotlivých účelov. Uvádzať NÁZOV účelu/podujatia na všetky doklady, ktorých sa to týka.
</t>
        </r>
      </text>
    </comment>
    <comment ref="B104" authorId="0" shapeId="0" xr:uid="{9DF44CA6-0917-4E73-9A99-39EFB2597C51}">
      <text>
        <r>
          <rPr>
            <b/>
            <sz val="8"/>
            <color indexed="81"/>
            <rFont val="Tahoma"/>
            <family val="2"/>
            <charset val="238"/>
          </rPr>
          <t>Interné číslo účtovného dokladu</t>
        </r>
        <r>
          <rPr>
            <sz val="8"/>
            <color indexed="81"/>
            <rFont val="Tahoma"/>
            <family val="2"/>
            <charset val="238"/>
          </rPr>
          <t xml:space="preserve">
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
</t>
        </r>
      </text>
    </comment>
    <comment ref="C104" authorId="0" shapeId="0" xr:uid="{24509A57-B40A-43AA-8EB0-46F9A6726A23}">
      <text>
        <r>
          <rPr>
            <b/>
            <sz val="8"/>
            <color indexed="81"/>
            <rFont val="Tahoma"/>
            <family val="2"/>
            <charset val="238"/>
          </rPr>
          <t xml:space="preserve">Číslo originálneho (externého) účtovného dokladu
</t>
        </r>
        <r>
          <rPr>
            <sz val="8"/>
            <color indexed="81"/>
            <rFont val="Tahoma"/>
            <family val="2"/>
            <charset val="238"/>
          </rPr>
          <t xml:space="preserve">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
POZOR:
Číslo externého dokladu nie je číslo bankového výpisu. 
</t>
        </r>
      </text>
    </comment>
    <comment ref="D104" authorId="0" shapeId="0" xr:uid="{40764A29-2B4C-4CE1-A6D0-CFA02D41F029}">
      <text>
        <r>
          <rPr>
            <b/>
            <sz val="8"/>
            <color indexed="81"/>
            <rFont val="Tahoma"/>
            <family val="2"/>
            <charset val="238"/>
          </rPr>
          <t xml:space="preserve">Dátum skutočnej úhrady účtovného dokladu
</t>
        </r>
        <r>
          <rPr>
            <sz val="8"/>
            <color indexed="81"/>
            <rFont val="Tahoma"/>
            <family val="2"/>
            <charset val="238"/>
          </rPr>
          <t xml:space="preserve">Uviesť dátum pôvodnej úhrady dokladu, a to dátum uvedený na výpise z účtu alebo dátum uvedený na pokladničnom doklade.
</t>
        </r>
        <r>
          <rPr>
            <b/>
            <sz val="8"/>
            <color indexed="81"/>
            <rFont val="Tahoma"/>
            <family val="2"/>
            <charset val="238"/>
          </rPr>
          <t>POZOR:</t>
        </r>
        <r>
          <rPr>
            <sz val="8"/>
            <color indexed="81"/>
            <rFont val="Tahoma"/>
            <family val="2"/>
            <charset val="238"/>
          </rPr>
          <t xml:space="preserve">
- neuvádzať dátum zadania príkazu na úhradu,
- neuvádzať dátum splatnosti/vystavenia/zdaniteľného plnenia faktúry,
- dátum skutočnej úhrady musí súhlasiť s oprávneným obdobím použitia finančných prostriedkov uvedeným v zmluve
</t>
        </r>
      </text>
    </comment>
    <comment ref="E104" authorId="0" shapeId="0" xr:uid="{E198FA40-490E-4652-8849-B0FE7FBF087F}">
      <text>
        <r>
          <rPr>
            <b/>
            <sz val="8"/>
            <color indexed="81"/>
            <rFont val="Tahoma"/>
            <family val="2"/>
            <charset val="238"/>
          </rPr>
          <t xml:space="preserve">Dátum refundácie účtovného dokladu
</t>
        </r>
        <r>
          <rPr>
            <sz val="8"/>
            <color indexed="81"/>
            <rFont val="Tahoma"/>
            <family val="2"/>
            <charset val="238"/>
          </rPr>
          <t xml:space="preserve">Refundácia je vždy prevod sumy zo samostatného účtu Prijímateľa, a to:
1. za úhradu výdavkov priameho realizátora, výdavkov klubu alebo výdavkov športovca, ak títo daný výdavok už vopred uhradili zo svojho účtu, 
2. na iný účet Prijímateľa, z ktorého príslušný výdavok pôvodne uhradil.
</t>
        </r>
      </text>
    </comment>
    <comment ref="F104" authorId="0" shapeId="0" xr:uid="{DB05A864-E03D-4C04-AC5A-2D2FFF8375D1}">
      <text>
        <r>
          <rPr>
            <b/>
            <sz val="8"/>
            <color rgb="FF000000"/>
            <rFont val="Tahoma"/>
            <family val="2"/>
            <charset val="238"/>
          </rPr>
          <t xml:space="preserve">Popis úhrady
</t>
        </r>
        <r>
          <rPr>
            <b/>
            <sz val="8"/>
            <color rgb="FF000000"/>
            <rFont val="Tahoma"/>
            <family val="2"/>
            <charset val="238"/>
          </rPr>
          <t xml:space="preserve">
</t>
        </r>
        <r>
          <rPr>
            <sz val="8"/>
            <color rgb="FF000000"/>
            <rFont val="Tahoma"/>
            <family val="2"/>
            <charset val="238"/>
          </rPr>
          <t xml:space="preserve">Základom je vybrať si tú správnu z ponúkaných možností.
</t>
        </r>
        <r>
          <rPr>
            <sz val="8"/>
            <color rgb="FF000000"/>
            <rFont val="Tahoma"/>
            <family val="2"/>
            <charset val="238"/>
          </rPr>
          <t xml:space="preserve">
</t>
        </r>
        <r>
          <rPr>
            <sz val="8"/>
            <color rgb="FF000000"/>
            <rFont val="Tahoma"/>
            <family val="2"/>
            <charset val="238"/>
          </rPr>
          <t xml:space="preserve">Uviesť výstižný popis toho, za čo bola úhrada vykonaná (napr. počet kusov, obdobie prenájmu,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"príspevok klubu", t. j. bez bližšej špecifikácie vynaloženého výdavku. Takýto popis nie je prípustný a v prípade výkonu finančnej kontroly nebude možné posúdiť oprávnenosť vynaloženého výdavku.  
</t>
        </r>
        <r>
          <rPr>
            <sz val="8"/>
            <color rgb="FF000000"/>
            <rFont val="Tahoma"/>
            <family val="2"/>
            <charset val="238"/>
          </rPr>
          <t xml:space="preserve">
</t>
        </r>
        <r>
          <rPr>
            <b/>
            <sz val="8"/>
            <color rgb="FF000000"/>
            <rFont val="Tahoma"/>
            <family val="2"/>
            <charset val="238"/>
          </rPr>
          <t>UPOZORNENIE:</t>
        </r>
        <r>
          <rPr>
            <sz val="8"/>
            <color rgb="FF000000"/>
            <rFont val="Tahoma"/>
            <family val="2"/>
            <charset val="238"/>
          </rPr>
          <t xml:space="preserv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t>
        </r>
        <r>
          <rPr>
            <sz val="8"/>
            <color rgb="FF000000"/>
            <rFont val="Tahoma"/>
            <family val="2"/>
            <charset val="238"/>
          </rPr>
          <t xml:space="preserve">V prípade, ak je vo faktúre uvedené, že dodávateľ fakturuje podľa zmluvy, v popise úhrady nestačí uviesť "v zmysle zmluvy č. xxx", ale treba uviesť presný a jednoznačný popis, čo sa nakúpilo/uhradilo.
</t>
        </r>
        <r>
          <rPr>
            <sz val="8"/>
            <color rgb="FF000000"/>
            <rFont val="Tahoma"/>
            <family val="2"/>
            <charset val="238"/>
          </rPr>
          <t xml:space="preserve">
</t>
        </r>
        <r>
          <rPr>
            <b/>
            <sz val="8"/>
            <color rgb="FF000000"/>
            <rFont val="Tahoma"/>
            <family val="2"/>
            <charset val="238"/>
          </rPr>
          <t>VRATKY</t>
        </r>
        <r>
          <rPr>
            <sz val="8"/>
            <color rgb="FF000000"/>
            <rFont val="Tahoma"/>
            <family val="2"/>
            <charset val="238"/>
          </rPr>
          <t xml:space="preserve"> (vrátené nevyčerpané Finančné prostriedky) neuvádzať ani kladným ani záporným číslom. Nevyčerpané Finančné prostriedky sa automaticky zobrazia v hárku "Spolu", je potrebné vrátiť ich na príslušný účet MCRaŠ SR  (uvedený v hárku "Avízo - vratka") a zároveň poslať vyplnené a podpísané tlačivo "Avízo - vratka". V prípade, ak nevraciate finančné prostriedky, netreba vypĺňať ani zasielať  formulár "Avízo - vratka" (ani v tlačenej ani v elektronickej forme). Rovnako treba postupovať aj v prípade nulových výnosov (netreba zasielať ani v tlačenej ani v elektronickej forme).
</t>
        </r>
        <r>
          <rPr>
            <sz val="8"/>
            <color rgb="FF000000"/>
            <rFont val="Tahoma"/>
            <family val="2"/>
            <charset val="238"/>
          </rPr>
          <t xml:space="preserve">
</t>
        </r>
        <r>
          <rPr>
            <sz val="8"/>
            <color rgb="FF000000"/>
            <rFont val="Tahoma"/>
            <family val="2"/>
            <charset val="238"/>
          </rPr>
          <t xml:space="preserve">Dodatočne poskytnuté zľavy z pôvodnej ceny tovarov, služieb, storná za platby, dobropisy atď. uvádzajte záporným číslom s označením </t>
        </r>
        <r>
          <rPr>
            <b/>
            <sz val="8"/>
            <color rgb="FF000000"/>
            <rFont val="Tahoma"/>
            <family val="2"/>
            <charset val="238"/>
          </rPr>
          <t xml:space="preserve">"STORNO", "ZĽAVA", "DOBROPIS" atď. </t>
        </r>
        <r>
          <rPr>
            <sz val="8"/>
            <color rgb="FF000000"/>
            <rFont val="Tahoma"/>
            <family val="2"/>
            <charset val="238"/>
          </rPr>
          <t xml:space="preserve">
</t>
        </r>
        <r>
          <rPr>
            <sz val="8"/>
            <color rgb="FF000000"/>
            <rFont val="Tahoma"/>
            <family val="2"/>
            <charset val="238"/>
          </rPr>
          <t xml:space="preserve">
</t>
        </r>
        <r>
          <rPr>
            <sz val="8"/>
            <color rgb="FF000000"/>
            <rFont val="Tahoma"/>
            <family val="2"/>
            <charset val="238"/>
          </rPr>
          <t xml:space="preserve">V prípade nákupu PHM do služobného vozidla prijímateľa finančných prostriedkov je potrebné vybrať zo zoznamu položku "Služobné motorové vozidlo" a vypísať konkrétne údaje podľa vzoru.
</t>
        </r>
        <r>
          <rPr>
            <sz val="8"/>
            <color rgb="FF000000"/>
            <rFont val="Tahoma"/>
            <family val="2"/>
            <charset val="238"/>
          </rPr>
          <t xml:space="preserve">V prípade pracovnej cesty (majstrovstvá sveta, sústredenie, kongres, zasadnutie komisie a pod.) je potrebné vybrať zo zoznamu položku "Pracovná cesta" a vypísať konkrétne údaje podľa vzoru.
</t>
        </r>
        <r>
          <rPr>
            <sz val="8"/>
            <color rgb="FF000000"/>
            <rFont val="Tahoma"/>
            <family val="2"/>
            <charset val="238"/>
          </rPr>
          <t xml:space="preserve">V prípade vyplácania miezd a dohôd je potrebné vybrať zo zoznamu položku "hrubá mzda vyplatená pracovníkovi". Pri hrubých mzdách uvádzať dátum úhrady 31.12.2025.
</t>
        </r>
        <r>
          <rPr>
            <sz val="8"/>
            <color rgb="FF000000"/>
            <rFont val="Tahoma"/>
            <family val="2"/>
            <charset val="238"/>
          </rPr>
          <t xml:space="preserve">V prípade miezd vyplácaných pracovníkom na podujatí je potrebné vybrať zo zoznamu položku "Podujatie" a vypísať konkrétne údaje podľa vzoru.
</t>
        </r>
        <r>
          <rPr>
            <sz val="8"/>
            <color rgb="FF000000"/>
            <rFont val="Tahoma"/>
            <family val="2"/>
            <charset val="238"/>
          </rPr>
          <t xml:space="preserve">V prípade uzatvorených dohôd o prácach vykonávaných mimo pracovného pomeru je potrebné uviesť aj dohodnutú pracovnú úlohu, napr. upratovacie práce, vedenie účtovníctva a pod.
</t>
        </r>
        <r>
          <rPr>
            <sz val="8"/>
            <color rgb="FF000000"/>
            <rFont val="Tahoma"/>
            <family val="2"/>
            <charset val="238"/>
          </rPr>
          <t xml:space="preserve">V prípade refundácie (napr. výdavkov  klubu) treba uzatvoriť zmluvu o refundácii (s daným klubom) a rozpísať použitie na konkrétne položky.
</t>
        </r>
        <r>
          <rPr>
            <sz val="8"/>
            <color rgb="FF000000"/>
            <rFont val="Tahoma"/>
            <family val="2"/>
            <charset val="238"/>
          </rPr>
          <t xml:space="preserve">V prípade vyúčtovania nákladov za používanie mobilu je potrebné uviesť, či ide o opravu alebo zakúpenie prístroja, hovory (obdobie, napr. 6/2025), dáta a pod.
</t>
        </r>
      </text>
    </comment>
    <comment ref="G104" authorId="1" shapeId="0" xr:uid="{38C0B2E2-D904-4E37-8088-BD6E5F799AB3}">
      <text>
        <r>
          <rPr>
            <b/>
            <sz val="8"/>
            <color indexed="81"/>
            <rFont val="Segoe UI"/>
            <family val="2"/>
            <charset val="238"/>
          </rPr>
          <t xml:space="preserve">IČO dodávateľa plnenia
</t>
        </r>
        <r>
          <rPr>
            <sz val="8"/>
            <color indexed="81"/>
            <rFont val="Segoe UI"/>
            <family val="2"/>
            <charset val="238"/>
          </rPr>
          <t xml:space="preserve">
Uviesť IČO dodávateľa.
V prípade zahraničného dodávateľa, ktorý nemá IČO, ostáva bunka nevyplnená.
</t>
        </r>
      </text>
    </comment>
    <comment ref="H104" authorId="0" shapeId="0" xr:uid="{D55E69EB-F280-4F19-A85B-B8932627BD5E}">
      <text>
        <r>
          <rPr>
            <b/>
            <sz val="8"/>
            <color rgb="FF000000"/>
            <rFont val="Tahoma"/>
            <family val="2"/>
            <charset val="238"/>
          </rPr>
          <t>Dodávateľ plnenia</t>
        </r>
        <r>
          <rPr>
            <sz val="8"/>
            <color rgb="FF000000"/>
            <rFont val="Tahoma"/>
            <family val="2"/>
            <charset val="238"/>
          </rPr>
          <t xml:space="preserve">
</t>
        </r>
        <r>
          <rPr>
            <sz val="8"/>
            <color rgb="FF000000"/>
            <rFont val="Tahoma"/>
            <family val="2"/>
            <charset val="238"/>
          </rPr>
          <t xml:space="preserve">
</t>
        </r>
        <r>
          <rPr>
            <sz val="8"/>
            <color rgb="FF000000"/>
            <rFont val="Tahoma"/>
            <family val="2"/>
            <charset val="238"/>
          </rPr>
          <t xml:space="preserve">Dodávateľom plnenia je
</t>
        </r>
        <r>
          <rPr>
            <sz val="8"/>
            <color rgb="FF000000"/>
            <rFont val="Tahoma"/>
            <family val="2"/>
            <charset val="238"/>
          </rPr>
          <t xml:space="preserve">- v prípade pracovnej cesty je to účastník pracovnej cesty, resp. vedúci výpravy (meno a priezvisko, NIE napr. "osoba 1"),
</t>
        </r>
        <r>
          <rPr>
            <sz val="8"/>
            <color rgb="FF000000"/>
            <rFont val="Tahoma"/>
            <family val="2"/>
            <charset val="238"/>
          </rPr>
          <t xml:space="preserve">- v prípade vyúčtovania služobného vozidla prijímateľa prostriedkov je to osoba, ktorá zodpovedá za toto vozidlo (meno a priezvisko, NIE napr. "osoba 1"),
</t>
        </r>
        <r>
          <rPr>
            <sz val="8"/>
            <color rgb="FF000000"/>
            <rFont val="Tahoma"/>
            <family val="2"/>
            <charset val="238"/>
          </rPr>
          <t xml:space="preserve">- v prípade, ak dodávateľom plnenia je živnostník, je to obchodné meno živnostníka, to znamená VŽDY meno a priezvisko živnostníka (NIE napr. "osoba 1") s označením "živnostník",  nakoľko ide o obchodné meno a príjem z podnikateľskej činnosti,
</t>
        </r>
        <r>
          <rPr>
            <sz val="8"/>
            <color rgb="FF000000"/>
            <rFont val="Tahoma"/>
            <family val="2"/>
            <charset val="238"/>
          </rPr>
          <t xml:space="preserve">- v prípade, ak finančné prostriedky dostal športovec ako príspevok športovcovi top tímu, je to tento športovec, a je potrebné uviesť jeho meno a priezvisko (NIE napr. "osoba 1"),
</t>
        </r>
        <r>
          <rPr>
            <sz val="8"/>
            <color rgb="FF000000"/>
            <rFont val="Tahoma"/>
            <family val="2"/>
            <charset val="238"/>
          </rPr>
          <t xml:space="preserve">-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sz val="8"/>
            <color rgb="FF000000"/>
            <rFont val="Tahoma"/>
            <family val="2"/>
            <charset val="238"/>
          </rPr>
          <t xml:space="preserve">
</t>
        </r>
        <r>
          <rPr>
            <b/>
            <sz val="8"/>
            <color rgb="FF000000"/>
            <rFont val="Tahoma"/>
            <family val="2"/>
            <charset val="238"/>
          </rPr>
          <t>POZOR:</t>
        </r>
        <r>
          <rPr>
            <sz val="8"/>
            <color rgb="FF000000"/>
            <rFont val="Tahoma"/>
            <family val="2"/>
            <charset val="238"/>
          </rPr>
          <t xml:space="preserve">
</t>
        </r>
        <r>
          <rPr>
            <sz val="8"/>
            <color rgb="FF000000"/>
            <rFont val="Tahoma"/>
            <family val="2"/>
            <charset val="238"/>
          </rPr>
          <t xml:space="preserve">Dodávateľom plnenia nemôže byť nikdy prijímateľ prostriedkov.
</t>
        </r>
      </text>
    </comment>
    <comment ref="I104" authorId="0" shapeId="0" xr:uid="{EC80A9C4-5B8A-4AF6-B066-485E61FEC337}">
      <text>
        <r>
          <rPr>
            <b/>
            <sz val="8"/>
            <color rgb="FF000000"/>
            <rFont val="Tahoma"/>
            <family val="2"/>
            <charset val="238"/>
          </rPr>
          <t xml:space="preserve">Skutočne uhradená suma
</t>
        </r>
        <r>
          <rPr>
            <sz val="8"/>
            <color rgb="FF000000"/>
            <rFont val="Tahoma"/>
            <family val="2"/>
            <charset val="238"/>
          </rPr>
          <t xml:space="preserve">Uviesť skutočne uhradenú sumu v eurách s presnosťou na dve desatinné miesta. 
</t>
        </r>
        <r>
          <rPr>
            <sz val="8"/>
            <color rgb="FF000000"/>
            <rFont val="Tahoma"/>
            <family val="2"/>
            <charset val="238"/>
          </rPr>
          <t xml:space="preserve">
</t>
        </r>
        <r>
          <rPr>
            <sz val="8"/>
            <color rgb="FF000000"/>
            <rFont val="Tahoma"/>
            <family val="2"/>
            <charset val="238"/>
          </rPr>
          <t>Uviesť skutočne uhradenú sumu z bankového účtu Prijímateľa. Sumu vkladať v eurách s presnosťou na dve desatinné miesta. V prípade, ak Prijímateľ uhradil z bankového účtu Prijímateľa len časť sumy z faktúry, do vyúčovania uvádza len túto uhradenú sumu.</t>
        </r>
      </text>
    </comment>
    <comment ref="J104" authorId="0" shapeId="0" xr:uid="{178FD2D7-10C7-4237-84A9-CF9A64CAB896}">
      <text>
        <r>
          <rPr>
            <b/>
            <sz val="8"/>
            <color indexed="81"/>
            <rFont val="Tahoma"/>
            <family val="2"/>
            <charset val="238"/>
          </rPr>
          <t xml:space="preserve">Analytický kód 
PRE PRÍSPEVOK UZNANÉMU ŠPORTU
</t>
        </r>
        <r>
          <rPr>
            <sz val="8"/>
            <color indexed="81"/>
            <rFont val="Tahoma"/>
            <family val="2"/>
            <charset val="238"/>
          </rPr>
          <t xml:space="preserve">1 = šport mládeže do 23 rokov (cez kluby)
2 = talentovaní športovci
3 = športová reprezentácia
4 = správa a prevádzka
5 = iné (ostatná športová činnosť, vrátane kapitálových transferov z PUŠ) </t>
        </r>
        <r>
          <rPr>
            <b/>
            <sz val="8"/>
            <color indexed="81"/>
            <rFont val="Tahoma"/>
            <family val="2"/>
            <charset val="238"/>
          </rPr>
          <t xml:space="preserve">
Analytický kód
PRE OSTATNÉ FINANČNÉ PROSTRIEDKY
</t>
        </r>
        <r>
          <rPr>
            <sz val="8"/>
            <color indexed="81"/>
            <rFont val="Tahoma"/>
            <family val="2"/>
            <charset val="238"/>
          </rPr>
          <t>10 = ostatné účely</t>
        </r>
        <r>
          <rPr>
            <b/>
            <sz val="8"/>
            <color indexed="81"/>
            <rFont val="Tahoma"/>
            <family val="2"/>
            <charset val="238"/>
          </rPr>
          <t xml:space="preserve">
</t>
        </r>
        <r>
          <rPr>
            <sz val="8"/>
            <color indexed="81"/>
            <rFont val="Tahoma"/>
            <family val="2"/>
            <charset val="238"/>
          </rPr>
          <t>99 = spolufinancovanie (výlučne iba ak bola zmluvne určená povinnosť spolufinancovania) 
Analytický kód je potrebné vždy zadať výberom zo zoznamu.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K1" authorId="0" shapeId="0" xr:uid="{B11028F7-FCC8-4F0F-9FE0-0880036855B4}">
      <text>
        <r>
          <rPr>
            <sz val="9"/>
            <color indexed="81"/>
            <rFont val="Tahoma"/>
            <family val="2"/>
            <charset val="238"/>
          </rPr>
          <t>uviesť názov uznaného športu iba v prípade PUŠ (bežné alebo kapitálové transfery); inak ponechať prázdne !!</t>
        </r>
      </text>
    </comment>
  </commentList>
</comments>
</file>

<file path=xl/sharedStrings.xml><?xml version="1.0" encoding="utf-8"?>
<sst xmlns="http://schemas.openxmlformats.org/spreadsheetml/2006/main" count="7718" uniqueCount="3598">
  <si>
    <t>Usmernenie k priebežnému čerpaniu a vyúčtovaniu finančných prostriedkov poskytnutých v roku 2025</t>
  </si>
  <si>
    <t>ZÁKLADNÉ POKYNY</t>
  </si>
  <si>
    <t>1. Vložiť údaje do hárkov "Príjmy" a "Doklady".</t>
  </si>
  <si>
    <t>2. Skontrolovať hárky "Doklady" a "Spolu".</t>
  </si>
  <si>
    <r>
      <rPr>
        <sz val="10"/>
        <color rgb="FF000000"/>
        <rFont val="Arial"/>
        <family val="2"/>
        <charset val="238"/>
      </rPr>
      <t xml:space="preserve">4. Po kontrole odoslať elektronickú verziu formuláru na adresu </t>
    </r>
    <r>
      <rPr>
        <b/>
        <sz val="10"/>
        <color rgb="FF000000"/>
        <rFont val="Arial"/>
        <family val="2"/>
        <charset val="238"/>
      </rPr>
      <t>ziadosti.sport@mincrs.sk.</t>
    </r>
  </si>
  <si>
    <t>Dôrazne žiadame hárky nezabezpečovať heslom!</t>
  </si>
  <si>
    <r>
      <rPr>
        <b/>
        <sz val="10"/>
        <rFont val="Arial"/>
        <family val="2"/>
        <charset val="238"/>
      </rPr>
      <t>INFORMÁCIA – PRIEBEŽNÉ ZVEREJŇOVANIE A VYÚČTOVANIE PRÍSPEVKOV PRE KLUBY</t>
    </r>
    <r>
      <rPr>
        <sz val="10"/>
        <rFont val="Arial"/>
        <family val="2"/>
        <charset val="238"/>
      </rPr>
      <t xml:space="preserve">
V prípade poskytnutia finančných prostriedkov z príspevku uznanému športu klubom podľa § 69 ods. (4) bod a) zákona č. 440/2015 Z.z. o športe a o zmene a dplnení nietorých zákonov v znení neskorších predpisov (ďalej len "zákon o športe") má prijímateľ finančných prostriedkov zo štátneho rozpočtu (ďalej len „</t>
    </r>
    <r>
      <rPr>
        <b/>
        <sz val="10"/>
        <rFont val="Arial"/>
        <family val="2"/>
        <charset val="238"/>
      </rPr>
      <t>Prijímateľ</t>
    </r>
    <r>
      <rPr>
        <sz val="10"/>
        <rFont val="Arial"/>
        <family val="2"/>
        <charset val="238"/>
      </rPr>
      <t xml:space="preserve">“) dve možnosti:
</t>
    </r>
    <r>
      <rPr>
        <b/>
        <sz val="10"/>
        <rFont val="Arial"/>
        <family val="2"/>
        <charset val="238"/>
      </rPr>
      <t>1.</t>
    </r>
    <r>
      <rPr>
        <sz val="10"/>
        <rFont val="Arial"/>
        <family val="2"/>
        <charset val="238"/>
      </rPr>
      <t xml:space="preserve"> </t>
    </r>
    <r>
      <rPr>
        <u/>
        <sz val="10"/>
        <rFont val="Arial"/>
        <family val="2"/>
        <charset val="238"/>
      </rPr>
      <t>Príspevok poskytne priamym poukázaním na samostatný bankový účet klubu. V tomto prípade</t>
    </r>
    <r>
      <rPr>
        <sz val="10"/>
        <rFont val="Arial"/>
        <family val="2"/>
        <charset val="238"/>
      </rPr>
      <t xml:space="preserve">:
a) KLUB je povinný zriadiť pre príjem prostriedkov zo štátneho rozpočtu samostatný bankový účet,
b) KLUB zverejňuje použitie príspevku v rovnakej forme a štruktúre ako Prijímateľ, nakoľko v tomto prípade vystupuje klub ako prijímateľ,
c) Prijímateľ zverejňuje v hárku „Doklady“ poskytnutú sumu klubu ako samostatnú položku s Popisom úhrady „príspevok klubu“, pričom v Dodávateľovi plnenia uvedie názov klubu,
d) Prijímateľ uvádza vo formulári vyúčtovania finančných prostriedkov za aktuálny rok prostriedky poskytnuté klubom v rovnakej forme a štruktúre, ako ostatné účely uvedené v zmluve (viď hárok "Príklady"). Neuvádzať jednou sumou, ale rozpísať jednotlivé výdavky.  
</t>
    </r>
    <r>
      <rPr>
        <b/>
        <sz val="10"/>
        <rFont val="Arial"/>
        <family val="2"/>
        <charset val="238"/>
      </rPr>
      <t>2.</t>
    </r>
    <r>
      <rPr>
        <sz val="10"/>
        <rFont val="Arial"/>
        <family val="2"/>
        <charset val="238"/>
      </rPr>
      <t xml:space="preserve"> </t>
    </r>
    <r>
      <rPr>
        <u/>
        <sz val="10"/>
        <rFont val="Arial"/>
        <family val="2"/>
        <charset val="238"/>
      </rPr>
      <t>Príspevok poskytne formou refundácie výdavkov klubu na bankový účet klubu. V tomto prípade</t>
    </r>
    <r>
      <rPr>
        <sz val="10"/>
        <rFont val="Arial"/>
        <family val="2"/>
        <charset val="238"/>
      </rPr>
      <t>:
a) KLUB nie je povinný zverejniť priebežné prijatie a čerpanie poskytnutých prostriedkov z príspevku uznanému športu, nakoľko tieto položky sú priebežne zverejňované prijímateľom,
b) Prijímateľ</t>
    </r>
    <r>
      <rPr>
        <b/>
        <sz val="10"/>
        <rFont val="Arial"/>
        <family val="2"/>
        <charset val="238"/>
      </rPr>
      <t xml:space="preserve"> zverejňuje</t>
    </r>
    <r>
      <rPr>
        <sz val="10"/>
        <rFont val="Arial"/>
        <family val="2"/>
        <charset val="238"/>
      </rPr>
      <t xml:space="preserve"> v hárku „Doklady“ refundované sumy klubu ako samostatné položky podľa konkrétneho účelu, pričom okrem sumy, účelu a dodávateľa plnenia uvedie aj názov KLUBU, ktorému výdavky refunduje,  
c) Prijímateľ </t>
    </r>
    <r>
      <rPr>
        <b/>
        <sz val="10"/>
        <rFont val="Arial"/>
        <family val="2"/>
        <charset val="238"/>
      </rPr>
      <t xml:space="preserve">vo formulári </t>
    </r>
    <r>
      <rPr>
        <sz val="10"/>
        <rFont val="Arial"/>
        <family val="2"/>
        <charset val="238"/>
      </rPr>
      <t xml:space="preserve">vyúčtovania finančných prostriedkov </t>
    </r>
    <r>
      <rPr>
        <b/>
        <sz val="10"/>
        <rFont val="Arial"/>
        <family val="2"/>
        <charset val="238"/>
      </rPr>
      <t xml:space="preserve">uvádza </t>
    </r>
    <r>
      <rPr>
        <sz val="10"/>
        <rFont val="Arial"/>
        <family val="2"/>
        <charset val="238"/>
      </rPr>
      <t xml:space="preserve">výdavky refundované klubom v rovnakej forme a štruktúre ako ostatné účely uvedené v zmluve, vrátane názvu KLUBU, ktorému výdavok refunduje. 
</t>
    </r>
  </si>
  <si>
    <r>
      <rPr>
        <b/>
        <sz val="10"/>
        <rFont val="Arial"/>
        <family val="2"/>
        <charset val="238"/>
      </rPr>
      <t>INFORMÁCIA - PRIEBEŽNÉ ZVEREJŇOVANIE A VYÚČTOVANIE PRÍSPEVKU SLOVENSKÉMU PARALYMPIJSKÉMU VÝBORU</t>
    </r>
    <r>
      <rPr>
        <sz val="10"/>
        <rFont val="Arial"/>
        <family val="2"/>
        <charset val="238"/>
      </rPr>
      <t xml:space="preserve">
V prípade poskytnutia finančných prostriedkov z príspevku na národný športový projekt podľa § 75 ods. (6) zákona o športe Slovenskému paralympijskému výboru (ďalej len „SPV“)  sa príspevok poskytne priamym poukázaním na samostatné bankové účty jednotlivých subjektov uvedených v zmluve (nie vo forme refundácie výdavkov). V tomto prípade:
a) je každý subjekt povinný zriadiť pre príjem prostriedkov zo štátneho rozpočtu samostatný bankový účet,
b) SPV zverejňuje poskytnutú sumu subjektu ako samostatnú položku s Popisom úhrady „príspevok subjektu“, pričom v Dodávateľovi plnenia uvedie názov subjektu,
c) subjekt zverejňuje použitie príspevku v rovnakej forme a štruktúre ako prijímateľ príspevku, t. j. SPV, nakoľko v tomto prípade vystupuje každý subjekt ako Prijímateľ, 
d) SPV uvádza vo formulári vyúčtovania za aktuálny rok prostriedky poskytnuté samotnému SPV rovnako ako ostatné účely uvedené v zmluve a subjekty združené v SPV v rovnakej forme a štruktúre ako SPV (viď hárok "Príklady"). Podľa zmluvy na aktuálny rok subjekty združené v SPV posielajú vyúčtovanie priamo MCRaŠ SR (nie cez SPV).
Toto ustanovenie sa rovnako vzťahuje aj na prípady vyčlenenia a poskytnutia finančných prostriedkov pre športy zdravotne znevýhodnených, patriacich pod príslušné národné športové zväzy v pôsobnosti jednotlivých medzinárodných federácií.</t>
    </r>
  </si>
  <si>
    <t>VŠEOBECNÉ POKYNY</t>
  </si>
  <si>
    <r>
      <rPr>
        <b/>
        <sz val="10"/>
        <rFont val="Arial"/>
        <family val="2"/>
        <charset val="238"/>
      </rPr>
      <t>(1)</t>
    </r>
    <r>
      <rPr>
        <sz val="10"/>
        <rFont val="Arial"/>
        <family val="2"/>
        <charset val="238"/>
      </rPr>
      <t xml:space="preserve"> Priebežné čerpanie a vyúčtovanie príspevkov/dotácií poskytnutých zo štátneho rozpočtu v aktuálnom roku v oblasti športu (ďalej len "Finančných prostriedkov") sa vykonáva v termínoch a spôsobom, ktoré sú stanovené v zmluve/dodatku k zmluve o poskytnutí Finančných prostriedkov (ďalej len „Zmluva“).</t>
    </r>
  </si>
  <si>
    <r>
      <rPr>
        <b/>
        <sz val="10"/>
        <rFont val="Arial"/>
        <family val="2"/>
        <charset val="238"/>
      </rPr>
      <t>(3)</t>
    </r>
    <r>
      <rPr>
        <sz val="10"/>
        <rFont val="Arial"/>
        <family val="2"/>
        <charset val="238"/>
      </rPr>
      <t xml:space="preserve"> Tento formulár obsahuje údaje o sumách a účeloch Finančných prostriedkov uvedených v Zmluvách o poskytnutí finančných prostriedkov Prijímateľovi vybranému zo zoznamu. Údaje sú aktualizované priebežne počas celého kalendárneho roka.</t>
    </r>
  </si>
  <si>
    <r>
      <rPr>
        <b/>
        <sz val="10"/>
        <rFont val="Arial"/>
        <family val="2"/>
        <charset val="238"/>
      </rPr>
      <t>(4)</t>
    </r>
    <r>
      <rPr>
        <sz val="10"/>
        <rFont val="Arial"/>
        <family val="2"/>
        <charset val="238"/>
      </rPr>
      <t xml:space="preserve"> Prijímateľ aktualizuje k vloženému dátumu (bunka C1 hárku "Príjmy") sumu prijatých Finančných prostriedkov, ktoré mu boli poukázané od 01.01.2025 do 31.12.2025.</t>
    </r>
  </si>
  <si>
    <r>
      <rPr>
        <b/>
        <sz val="10"/>
        <rFont val="Arial"/>
        <family val="2"/>
        <charset val="238"/>
      </rPr>
      <t>(5)</t>
    </r>
    <r>
      <rPr>
        <sz val="10"/>
        <rFont val="Arial"/>
        <family val="2"/>
        <charset val="238"/>
      </rPr>
      <t xml:space="preserve"> Prijímateľ uvádza každý príjem (poukázané Finančné prostriedky) a každý výdaj (použitie Finančných prostriedkov) na samostatnom riadku ako samostatnú položku. Ak je potrebné platbu rozdeliť na viacero účelov, rozpíše sa táto platba na viacero riadkov, v každom riadku sa vyberie príslušný účel (stĺpec A) a príslušný analytický kód účelu (stĺpec J).</t>
    </r>
  </si>
  <si>
    <r>
      <rPr>
        <b/>
        <sz val="10"/>
        <rFont val="Arial"/>
        <family val="2"/>
        <charset val="238"/>
      </rPr>
      <t>(11)</t>
    </r>
    <r>
      <rPr>
        <sz val="10"/>
        <rFont val="Arial"/>
        <family val="2"/>
        <charset val="238"/>
      </rPr>
      <t xml:space="preserve"> Pri vkladaní popisu uhradeného plnenia </t>
    </r>
    <r>
      <rPr>
        <b/>
        <sz val="10"/>
        <rFont val="Arial"/>
        <family val="2"/>
        <charset val="238"/>
      </rPr>
      <t xml:space="preserve">vyberte z rozbaľovacieho zoznamu správnu možnosť. </t>
    </r>
    <r>
      <rPr>
        <sz val="10"/>
        <rFont val="Arial"/>
        <family val="2"/>
        <charset val="238"/>
      </rPr>
      <t xml:space="preserve">V prípade, ak sa daná možnosť vo výbere nenachádza, zadajte voľný text (výstižný </t>
    </r>
    <r>
      <rPr>
        <b/>
        <sz val="10"/>
        <rFont val="Arial"/>
        <family val="2"/>
        <charset val="238"/>
      </rPr>
      <t>so špecifikáciou plnenia</t>
    </r>
    <r>
      <rPr>
        <sz val="10"/>
        <rFont val="Arial"/>
        <family val="2"/>
        <charset val="238"/>
      </rPr>
      <t>).</t>
    </r>
  </si>
  <si>
    <r>
      <rPr>
        <b/>
        <sz val="10"/>
        <color rgb="FF000000"/>
        <rFont val="Arial"/>
        <family val="2"/>
        <charset val="238"/>
      </rPr>
      <t>(12)</t>
    </r>
    <r>
      <rPr>
        <sz val="10"/>
        <color rgb="FF000000"/>
        <rFont val="Arial"/>
        <family val="2"/>
        <charset val="238"/>
      </rPr>
      <t xml:space="preserve"> Vo vyúčtovaní Finančných prostriedkov môžu byť uvedené len doklady uhradené s dátumom od 01.01.2025 do 31.12.2025, resp. s dátumom, ktorý bol uvedený v zmluve/dodatku k zmluve o poskytnutí Finančných prostriedkov ako termín pre ich použitie. Rovnako to platí aj pre príspevky klubom a subjektom, napr. v prípade príspevku SPV, to znamená, že aj kluby a subjekty musia použiť prostriedky v termíne od 01.01.2025 do 31.12.2025, resp. v termíne, ktorý bol uvedený v zmluve/dodatku k zmluve o poskytnutí Finančných prostriedkov. Pri investíciách (kapitálové transfery) je termín použitia príspevku od 01.01.2025 do 31.03.2026. </t>
    </r>
  </si>
  <si>
    <t>(13) Pri vyúčtovaní kapitálových transferov je nevyhnutné priložiť k vyúčtovaniu aj kópie faktúr vrátane ich príloh, krycí/likvidačný list faktúry, kópie výpisov z účtu o úhrade faktúr, zmluvy a dodatky uzatvorené s dodávateľmi vrátane príloh, prípadne ďalšie dokumenty/doklady nevyhnutné na posúdenie oprávnenosti a preukázateľnosti výdavkov.</t>
  </si>
  <si>
    <r>
      <rPr>
        <b/>
        <sz val="10"/>
        <rFont val="Arial"/>
        <family val="2"/>
        <charset val="238"/>
      </rPr>
      <t>(18)</t>
    </r>
    <r>
      <rPr>
        <sz val="10"/>
        <rFont val="Arial"/>
        <family val="2"/>
        <charset val="238"/>
      </rPr>
      <t> V hárku „</t>
    </r>
    <r>
      <rPr>
        <b/>
        <sz val="10"/>
        <rFont val="Arial"/>
        <family val="2"/>
        <charset val="238"/>
      </rPr>
      <t>Doklady</t>
    </r>
    <r>
      <rPr>
        <sz val="10"/>
        <rFont val="Arial"/>
        <family val="2"/>
        <charset val="238"/>
      </rPr>
      <t>“ nemeňte typ ani veľkosť písma.</t>
    </r>
  </si>
  <si>
    <r>
      <rPr>
        <b/>
        <sz val="10"/>
        <rFont val="Arial"/>
        <family val="2"/>
        <charset val="238"/>
      </rPr>
      <t>(19)</t>
    </r>
    <r>
      <rPr>
        <sz val="10"/>
        <rFont val="Arial"/>
        <family val="2"/>
        <charset val="238"/>
      </rPr>
      <t xml:space="preserve"> Doklady vkladajte </t>
    </r>
    <r>
      <rPr>
        <b/>
        <sz val="10"/>
        <rFont val="Arial"/>
        <family val="2"/>
        <charset val="238"/>
      </rPr>
      <t>podľa účelu.</t>
    </r>
  </si>
  <si>
    <r>
      <rPr>
        <b/>
        <sz val="10"/>
        <rFont val="Arial"/>
        <family val="2"/>
        <charset val="238"/>
      </rPr>
      <t>(21)</t>
    </r>
    <r>
      <rPr>
        <sz val="10"/>
        <rFont val="Arial"/>
        <family val="2"/>
        <charset val="238"/>
      </rPr>
      <t xml:space="preserve"> Pred tlačou</t>
    </r>
  </si>
  <si>
    <r>
      <t>a) </t>
    </r>
    <r>
      <rPr>
        <b/>
        <sz val="10"/>
        <rFont val="Arial"/>
        <family val="2"/>
        <charset val="238"/>
      </rPr>
      <t>nastavte počet strán</t>
    </r>
    <r>
      <rPr>
        <sz val="10"/>
        <rFont val="Arial"/>
        <family val="2"/>
        <charset val="238"/>
      </rPr>
      <t xml:space="preserve">, ktoré budete tlačiť (dôsledok nedodržania: budete zbytočne tlačiť viac ako 80 strán, nakoľko </t>
    </r>
    <r>
      <rPr>
        <b/>
        <sz val="10"/>
        <rFont val="Arial"/>
        <family val="2"/>
        <charset val="238"/>
      </rPr>
      <t>automaticky je nastavená tlač všetkých 3 000</t>
    </r>
    <r>
      <rPr>
        <sz val="10"/>
        <rFont val="Arial"/>
        <family val="2"/>
        <charset val="238"/>
      </rPr>
      <t xml:space="preserve"> pripravených formátovaných riadkov, čo je cca 250 strán),</t>
    </r>
  </si>
  <si>
    <r>
      <rPr>
        <b/>
        <sz val="10"/>
        <rFont val="Arial"/>
        <family val="2"/>
        <charset val="238"/>
      </rPr>
      <t>(22)</t>
    </r>
    <r>
      <rPr>
        <sz val="10"/>
        <rFont val="Arial"/>
        <family val="2"/>
        <charset val="238"/>
      </rPr>
      <t xml:space="preserve"> Po vytlačení formulára
a) bez ďalších zásahov </t>
    </r>
    <r>
      <rPr>
        <b/>
        <sz val="10"/>
        <rFont val="Arial"/>
        <family val="2"/>
        <charset val="238"/>
      </rPr>
      <t>odošlite</t>
    </r>
    <r>
      <rPr>
        <sz val="10"/>
        <rFont val="Arial"/>
        <family val="2"/>
        <charset val="238"/>
      </rPr>
      <t xml:space="preserve"> elektronický formulár na adresu </t>
    </r>
    <r>
      <rPr>
        <b/>
        <sz val="10"/>
        <rFont val="Arial"/>
        <family val="2"/>
        <charset val="238"/>
      </rPr>
      <t>ziadosti.sport@mincrs.sk</t>
    </r>
    <r>
      <rPr>
        <sz val="10"/>
        <rFont val="Arial"/>
        <family val="2"/>
        <charset val="238"/>
      </rPr>
      <t xml:space="preserve">,
b) na vytlačený formulár (hárok "Spolu") rukou dopíšte dátum a čas odoslania (nesnažte sa dopisovať tieto údaje priamo do elektronického formulára - ide o čas skutočného odoslania, nie o čas zamýšľaného odoslania), 
c) odošlite vytlačený  hárok "Doklady" a vytlačený hárok "Spolu" ("vyúčtovanie") podľa základných pokynov na predpísanú adresu. V prípade nevyčerpaných finančných prostriedkov treba vyplniť aj hárok "Avízo - vratka " a zaslať ho taktiež na predpísanú adresu. 
</t>
    </r>
  </si>
  <si>
    <t>DÔLEŽITÉ UPOZORNENIA</t>
  </si>
  <si>
    <r>
      <rPr>
        <b/>
        <sz val="10"/>
        <color indexed="8"/>
        <rFont val="Arial"/>
        <family val="2"/>
        <charset val="238"/>
      </rPr>
      <t>Poskytovanie preddavkov</t>
    </r>
    <r>
      <rPr>
        <sz val="10"/>
        <color indexed="8"/>
        <rFont val="Arial"/>
        <family val="2"/>
        <charset val="238"/>
      </rPr>
      <t xml:space="preserve"> z finančných prostriedkov (platby za zálohové faktúry) </t>
    </r>
    <r>
      <rPr>
        <b/>
        <sz val="10"/>
        <color indexed="8"/>
        <rFont val="Arial"/>
        <family val="2"/>
        <charset val="238"/>
      </rPr>
      <t>je</t>
    </r>
    <r>
      <rPr>
        <sz val="10"/>
        <color indexed="8"/>
        <rFont val="Arial"/>
        <family val="2"/>
        <charset val="238"/>
      </rPr>
      <t xml:space="preserve"> </t>
    </r>
    <r>
      <rPr>
        <b/>
        <sz val="10"/>
        <color indexed="8"/>
        <rFont val="Arial"/>
        <family val="2"/>
        <charset val="238"/>
      </rPr>
      <t>podľa § 19</t>
    </r>
    <r>
      <rPr>
        <sz val="10"/>
        <color indexed="8"/>
        <rFont val="Arial"/>
        <family val="2"/>
        <charset val="238"/>
      </rPr>
      <t xml:space="preserve"> ods. 8  zákona 523/2004 Z. z. o rozpočtových pravidlách verejnej správy a o zmene a doplnení niektorých  zákonov v znení neskorších predpisov </t>
    </r>
    <r>
      <rPr>
        <b/>
        <sz val="10"/>
        <color indexed="8"/>
        <rFont val="Arial"/>
        <family val="2"/>
        <charset val="238"/>
      </rPr>
      <t>možné len</t>
    </r>
    <r>
      <rPr>
        <sz val="10"/>
        <color indexed="8"/>
        <rFont val="Arial"/>
        <family val="2"/>
        <charset val="238"/>
      </rPr>
      <t xml:space="preserve"> v prípade, </t>
    </r>
    <r>
      <rPr>
        <b/>
        <sz val="10"/>
        <color indexed="8"/>
        <rFont val="Arial"/>
        <family val="2"/>
        <charset val="238"/>
      </rPr>
      <t>ak boli vopred v zmluve o dodávke výkonov a tovarov písomne dohodnuté</t>
    </r>
    <r>
      <rPr>
        <sz val="10"/>
        <color indexed="8"/>
        <rFont val="Arial"/>
        <family val="2"/>
        <charset val="238"/>
      </rPr>
      <t>, a to najviac na obdobie troch mesiacov v závislosti od vecného plnenia dodávok výkonov a tovarov. 
Úhrada preddavku z finančných prostriedkov v rozpore s týmto zákonom je porušením finančnej disciplíny podľa § 31 ods. 1 písm. l) cit. zákona o rozpočtových pravidlách.  
Výnimkou je poskytnutie zálohy fyzickej osobe, vyslanej na pracovnú cestu, na krytie svojich nákladov podľa zákona o cestovných náhradách, ktorú vyslaná osoba zúčtováva po skončení pracovnej cesty. Poskytnutie zálohy musí byť zdokumentované príslušným dokladom.
Platba bez dokladu právnickej osobe nesmie byť poskytnutá (príjmový doklad predstaviteľa klubu nestačí, nakoľko to je iba doklad, na ktorom nie sú ceny za konečný tovar/službu). Dokladom môže byť iba pokladničný blok/faktúra konečného poskytovateľa služby, alebo dodávateľa tovaru. Originály, resp. v prípade refundácie kópie všetkých primárnych dokladov</t>
    </r>
    <r>
      <rPr>
        <sz val="10"/>
        <color indexed="17"/>
        <rFont val="Arial"/>
        <family val="2"/>
        <charset val="238"/>
      </rPr>
      <t>,</t>
    </r>
    <r>
      <rPr>
        <sz val="10"/>
        <color indexed="8"/>
        <rFont val="Arial"/>
        <family val="2"/>
        <charset val="238"/>
      </rPr>
      <t xml:space="preserve"> musia byť uložené u Prijímateľa Finančných prostriedkov a na požiadanie predložené príslušným orgánom vykonávajúcim kontrolu.                                                                                                                                                             
</t>
    </r>
  </si>
  <si>
    <t>POZOR:</t>
  </si>
  <si>
    <r>
      <t xml:space="preserve">Zálohové faktúry (čiastkové úhrady) za rovnaký tovar alebo rovnakú službu a k nim patriace vyúčtovacie faktúry (aj nulové), </t>
    </r>
    <r>
      <rPr>
        <b/>
        <sz val="10"/>
        <rFont val="Arial"/>
        <family val="2"/>
        <charset val="238"/>
      </rPr>
      <t>uvádzať vo vyúčtovaní v riadkoch pod sebou</t>
    </r>
    <r>
      <rPr>
        <sz val="10"/>
        <rFont val="Arial"/>
        <family val="2"/>
        <charset val="238"/>
      </rPr>
      <t>. Rovnako pri vyúčtovaní  tuzemských a zahraničných pracovných ciest, pri ktorých je najprv poskytnutá záloha a následne k nej vykonané vyúčtovanie pracovnej cesty, treba údaje uvádzať v riadkoch pod sebou s uvedením, že ide o vyúčtovanie pracovnej cesty (doplatok resp. vrátenie časti zálohovej platby).</t>
    </r>
  </si>
  <si>
    <t xml:space="preserve">V prípade zúčtovania dane z pridanej hodnoty (ďalej len "DPH") uvádzať túto DPH do predloženého vyúčtovania priamo pod riadok k príslušnému internému číslu účtovného dokladu, na ktoré je DPH viazané. </t>
  </si>
  <si>
    <t>VZOR:</t>
  </si>
  <si>
    <t>Názov: Majstrovstvá Európy v ...</t>
  </si>
  <si>
    <t>Termín: 3.9.2025</t>
  </si>
  <si>
    <t>Miesto - mesto a štát: Varšava, Poľsko</t>
  </si>
  <si>
    <t>Spôsob dopravy: letecky/BUS</t>
  </si>
  <si>
    <t>Počet všetkých osôb na pracovnej ceste: 6, z toho:</t>
  </si>
  <si>
    <t>športovci (+ navádzači): 1</t>
  </si>
  <si>
    <t>tréneri, rozhodcovia, maséri, vedúci výpravy, lekár, fyzioterapeut atď.: 2</t>
  </si>
  <si>
    <t>ostatné osoby: 1</t>
  </si>
  <si>
    <t>VYSVETLIVKY</t>
  </si>
  <si>
    <t>Účel úhrady (stĺpec A)</t>
  </si>
  <si>
    <t>Vybrať z rozbaľovacieho zoznamu, inak formulár nebude správne vyhodnocovať vyúčtovanie.</t>
  </si>
  <si>
    <t>Doklady vkladať v poradí jednotlivých účelov. Uvádzať NÁZOV účelu/podujatia na všetky doklady, ktorých sa to týka.</t>
  </si>
  <si>
    <t>Interné číslo účtovného dokladu (stĺpec B)</t>
  </si>
  <si>
    <t>Číslo externého (originálneho) účtovného dokladu (stĺpec C)</t>
  </si>
  <si>
    <t>Dátum skutočnej úhrady účtovného dokladu (stĺpec D)</t>
  </si>
  <si>
    <r>
      <rPr>
        <b/>
        <sz val="10"/>
        <color rgb="FF000000"/>
        <rFont val="Arial"/>
        <family val="2"/>
        <charset val="238"/>
      </rPr>
      <t xml:space="preserve">Dátum refundácie účtovného dokladu (stĺpec E) - </t>
    </r>
    <r>
      <rPr>
        <b/>
        <sz val="10"/>
        <color rgb="FFFF0000"/>
        <rFont val="Arial"/>
        <family val="2"/>
        <charset val="238"/>
      </rPr>
      <t>(vyplniť len v prípade refundácie)</t>
    </r>
  </si>
  <si>
    <t xml:space="preserve"> </t>
  </si>
  <si>
    <t>Popis úhrady (stĺpec F)</t>
  </si>
  <si>
    <t>V prípade, ak je vo faktúre uvedené, že dodávateľ fakturuje podľa zmluvy, v popise úhrady nestačí uviesť "v zmysle zmluvy č. xxx", ale treba uviesť presný a jednoznačný popis, čo sa nakúpilo/uhradilo.</t>
  </si>
  <si>
    <t>IČO dodávateľa plnenia (stĺpec G)</t>
  </si>
  <si>
    <t>Uviesť IČO dodávateľa.
V prípade zahraničného dodávateľa, ktorý nemá IČO, ostáva bunka nevyplnená.</t>
  </si>
  <si>
    <t>Dodávateľ plnenia (stĺpec H)</t>
  </si>
  <si>
    <t>Dodávateľom plnenia je</t>
  </si>
  <si>
    <t>a) v prípade pracovnej cesty účastník pracovnej cesty (meno a priezvisko, a NIE napr. "osoba 1"),</t>
  </si>
  <si>
    <t>b) v prípade vyúčtovania použitia služobného motorového vozidla prijímateľa Finančných prostriedkov osoba, ktorá zodpovedá za toto vozidlo (meno a priezvisko, NIE napr. "osoba 1"),</t>
  </si>
  <si>
    <t>c) v prípade, ak dodávateľom plnenia je živnostník, obchodné meno živnostníka, to znamená:</t>
  </si>
  <si>
    <t>VŽDY meno a priezvisko živnostníka (NIE napr. "osoba 1") s označením "živnostník",  nakoľko ide o obchodné meno a príjem z podnikateľskej činnosti,</t>
  </si>
  <si>
    <t>d) v prípade, ak boli finančné prostriedky poskytnuté športovcovi alebo trénerovi na základe schváleného príspevku/dotácie ako napr. "Ocenenie športovcov a trénerov...", je to príslušný športovec/tréner, a je potrebné uviesť jeho meno a priezvisko (NIE napr. "osoba 1"),</t>
  </si>
  <si>
    <t>Dodávateľom plnenia nemôže byť nikdy Prijímateľ Finančných prostriedkov.</t>
  </si>
  <si>
    <r>
      <rPr>
        <b/>
        <sz val="10"/>
        <color rgb="FF000000"/>
        <rFont val="Arial"/>
        <family val="2"/>
        <charset val="238"/>
      </rPr>
      <t xml:space="preserve">Skutočne uhradená suma </t>
    </r>
    <r>
      <rPr>
        <b/>
        <sz val="10"/>
        <color rgb="FFFF0000"/>
        <rFont val="Arial"/>
        <family val="2"/>
        <charset val="238"/>
      </rPr>
      <t>z bankového účtu Prijímateľa</t>
    </r>
    <r>
      <rPr>
        <b/>
        <sz val="10"/>
        <color rgb="FF000000"/>
        <rFont val="Arial"/>
        <family val="2"/>
        <charset val="238"/>
      </rPr>
      <t xml:space="preserve"> (stĺpec I)</t>
    </r>
  </si>
  <si>
    <t>Príklady vyplnenia formulára</t>
  </si>
  <si>
    <t>Priebežné čerpanie finančných prostriedkov poskytnutých zo štátneho rozpočtu v oblasti športu v roku 2025</t>
  </si>
  <si>
    <t>Prijímateľ dotácie:</t>
  </si>
  <si>
    <t>Slovenský zväz skúšobný</t>
  </si>
  <si>
    <r>
      <t xml:space="preserve">Účel úhrady
</t>
    </r>
    <r>
      <rPr>
        <b/>
        <sz val="8"/>
        <color indexed="10"/>
        <rFont val="Arial"/>
        <family val="2"/>
      </rPr>
      <t>(vyberte zo zoznamu, inak automatické vyhodnocovanie nebude fungovať)</t>
    </r>
  </si>
  <si>
    <t>Interné číslo účtovného dokladu</t>
  </si>
  <si>
    <t>Číslo externého (originálneho)
účtovného dokladu</t>
  </si>
  <si>
    <t>Dátum skutočnej úhrady účtovného dokladu</t>
  </si>
  <si>
    <r>
      <t xml:space="preserve">Popis úhrady
</t>
    </r>
    <r>
      <rPr>
        <b/>
        <sz val="8"/>
        <color indexed="10"/>
        <rFont val="Arial"/>
        <family val="2"/>
      </rPr>
      <t>(vyberte z rozbaľovacieho zoznamu, alebo zadajte voľný text)</t>
    </r>
  </si>
  <si>
    <t>IČO 
dodávateľa
plnenia</t>
  </si>
  <si>
    <t>Dodávateľ plnenia</t>
  </si>
  <si>
    <r>
      <t>Skutočne uhradená suma</t>
    </r>
    <r>
      <rPr>
        <b/>
        <sz val="8"/>
        <rFont val="Arial"/>
        <family val="2"/>
      </rPr>
      <t xml:space="preserve">
(eur)</t>
    </r>
  </si>
  <si>
    <t>AK</t>
  </si>
  <si>
    <t>a - kriket - bežné výdavky</t>
  </si>
  <si>
    <t xml:space="preserve">Organizovanie podujatia
Názov podujatia: Svetový pohár v skúškach
Miesto konania: Brezno
Termín: 15. - 18.4.2025
Počet zúčastnených osôb (okrem divákov): 20
</t>
  </si>
  <si>
    <t>123/2025</t>
  </si>
  <si>
    <t>CP14-110</t>
  </si>
  <si>
    <t>počet odpracovaných hodín spolu: 100
hrubé mzdy vyplatené osobám v súvislosti s podujatím vrátane odvodov zamestnávateľa spolu (dohody, zmluvy, faktúry, a pod.) v eur</t>
  </si>
  <si>
    <t>osoba 1 - osoba 20</t>
  </si>
  <si>
    <t>124/2025</t>
  </si>
  <si>
    <t>DF 24</t>
  </si>
  <si>
    <t>náklady na ubytovanie 10 športovcov + 1 tréner</t>
  </si>
  <si>
    <t>Chata Breznovčan</t>
  </si>
  <si>
    <t>100/2025</t>
  </si>
  <si>
    <t>3020</t>
  </si>
  <si>
    <t>grafické práce na výrobe loga podujatia</t>
  </si>
  <si>
    <t>Anna Malá - PROMOTION, s.r.o.</t>
  </si>
  <si>
    <t>121/2025</t>
  </si>
  <si>
    <t>100002352</t>
  </si>
  <si>
    <t xml:space="preserve">cestovné - vlak - Bratislava - Brezno, 16 osôb </t>
  </si>
  <si>
    <t>Ján Rýchly</t>
  </si>
  <si>
    <t>125/2024</t>
  </si>
  <si>
    <t>DF 26</t>
  </si>
  <si>
    <t>stravovanie 20 osôb</t>
  </si>
  <si>
    <t>Reštaurácia "U vodníka", Brezno</t>
  </si>
  <si>
    <t>126/2024</t>
  </si>
  <si>
    <t>DF 29</t>
  </si>
  <si>
    <t>prenájom plavárne</t>
  </si>
  <si>
    <t>STARZ, Bratislava</t>
  </si>
  <si>
    <t>128/2024</t>
  </si>
  <si>
    <t>DF 30</t>
  </si>
  <si>
    <t>nákup športového oblečenia - 15 ks</t>
  </si>
  <si>
    <t>Adidas, Brezno</t>
  </si>
  <si>
    <t>Pracovná cesta
Názov: Majstrovstvá V4 v skúškach
Termín: 3.9.2024
Miesto - mesto a štát: Varšava, Poľsko
Spôsob dopravy: letecky/BUS
Počet všetkých osôb na pracovnej ceste: 6, z toho:
- športovci (+ navádzači): 1
- tréneri + rozhodcovia + vedúci výpravy + lekár + fyzioterapeut + masér + ): 1
- ostatné osoby (napr. sponzori, hostia): 4</t>
  </si>
  <si>
    <t>270/2024</t>
  </si>
  <si>
    <t>3252514</t>
  </si>
  <si>
    <t>nákup leteniek - 6 ks</t>
  </si>
  <si>
    <t>Czech Airlines</t>
  </si>
  <si>
    <t>274/2024</t>
  </si>
  <si>
    <t>D/258/2020</t>
  </si>
  <si>
    <t>materiálové zabezpečenie pretekov - nákup 4 pušiek</t>
  </si>
  <si>
    <t>Puškárstvo - Ernest Bezaj, Malinovo</t>
  </si>
  <si>
    <t>275/2024</t>
  </si>
  <si>
    <t>DF 32</t>
  </si>
  <si>
    <t>občerstvenie - 6 osôb</t>
  </si>
  <si>
    <t>Messing Catering, s.r.o., Rovinka</t>
  </si>
  <si>
    <t>280/2024</t>
  </si>
  <si>
    <t>DF 33</t>
  </si>
  <si>
    <t>ubytovanie - 2 osoby</t>
  </si>
  <si>
    <t>Jozef Karát - privát, Šaľa</t>
  </si>
  <si>
    <t>190/2024</t>
  </si>
  <si>
    <t>DF50</t>
  </si>
  <si>
    <t>prenájom miestnosti</t>
  </si>
  <si>
    <t>Double Tree Hotel, Bratislava</t>
  </si>
  <si>
    <t>250/2024</t>
  </si>
  <si>
    <t>999</t>
  </si>
  <si>
    <t>cestovné - Cerová - Trnava a späť, 3.9.2024, 2 osoby</t>
  </si>
  <si>
    <t>Železničná spoločnosť, a.s., Slovensko</t>
  </si>
  <si>
    <t>251/2024</t>
  </si>
  <si>
    <t>258963</t>
  </si>
  <si>
    <t>vecné ceny - poháre 3 ks</t>
  </si>
  <si>
    <t>Victory sport, s.r.o.</t>
  </si>
  <si>
    <t>Ostatné</t>
  </si>
  <si>
    <t>256</t>
  </si>
  <si>
    <t>20</t>
  </si>
  <si>
    <t>zdravotné služby - Veľká cena Slovenska, Žilina, 1.1.2025 - 2.1.2025</t>
  </si>
  <si>
    <t>DZS OPTIMUS, s.r.o.</t>
  </si>
  <si>
    <t>P1/V/316</t>
  </si>
  <si>
    <t>Hrubé mzdy vyplatené osobám (zamestnancom) vrátane odvodov zamestnávateľa za rok 2024
počet fyzických osôb: 5</t>
  </si>
  <si>
    <t>osoba 1, osoba 4 - 7</t>
  </si>
  <si>
    <t>J/2024-20</t>
  </si>
  <si>
    <t>258</t>
  </si>
  <si>
    <t>doplnky výživy - 21 športovcov</t>
  </si>
  <si>
    <t>Lekáreň Kozia, Bratislava</t>
  </si>
  <si>
    <t>DF2024/326</t>
  </si>
  <si>
    <t>oprava športtesteru</t>
  </si>
  <si>
    <t>TOP TREND Patrik Valo</t>
  </si>
  <si>
    <t>DF2024/193</t>
  </si>
  <si>
    <t>havarijné poistenie 1-3/2021, EČV BA 258 KK</t>
  </si>
  <si>
    <t>Uniqa poisťovňa, a.s.</t>
  </si>
  <si>
    <t>diaľničná nálepka na rok 2024</t>
  </si>
  <si>
    <t>OMV, s.r.o.</t>
  </si>
  <si>
    <t>199/2024</t>
  </si>
  <si>
    <t>32</t>
  </si>
  <si>
    <t>poštovné</t>
  </si>
  <si>
    <t>Slovenská pošta, a.s.</t>
  </si>
  <si>
    <t>3</t>
  </si>
  <si>
    <t>nájom kancelárskych priestorov 2/2024</t>
  </si>
  <si>
    <t>Slovenské združenie telesnej kultúry</t>
  </si>
  <si>
    <t>P1/V/259</t>
  </si>
  <si>
    <t>20123698752</t>
  </si>
  <si>
    <t>regenerácia, 8 športovcov, 8/2024</t>
  </si>
  <si>
    <t>SPORTMEDICAL s.r.o., Bratislava</t>
  </si>
  <si>
    <t>235/2024</t>
  </si>
  <si>
    <t>40010</t>
  </si>
  <si>
    <t>nákup materiálu - reprezentačná vlajka 1 ks</t>
  </si>
  <si>
    <t>ADAT, s.r.o.</t>
  </si>
  <si>
    <t>206/2024</t>
  </si>
  <si>
    <t>DF100/9/2020</t>
  </si>
  <si>
    <t xml:space="preserve">refundácia nákladov na základe zmluvy pre CTM Žilina: Okresné kolo v skúškach, 7.8.2024, Žilina, 43 osôb, z toho: 37 športovcov, 1 tréner, 1 strážna služba,  1 masér, 3 technickí pracovníci, úhrada nákladov za stravovanie </t>
  </si>
  <si>
    <t>Prestige catering, s.r.o.</t>
  </si>
  <si>
    <t>207/2024</t>
  </si>
  <si>
    <t>DF500</t>
  </si>
  <si>
    <t>prenájom plavárne, 4 dráhy, 8 hodín</t>
  </si>
  <si>
    <t>Mesto Žilina</t>
  </si>
  <si>
    <t>305/2024</t>
  </si>
  <si>
    <t>14</t>
  </si>
  <si>
    <t>upratovacie služby 5/2024</t>
  </si>
  <si>
    <t>Boris Dubaj - živnostník</t>
  </si>
  <si>
    <t>V-2020-3</t>
  </si>
  <si>
    <t>bankové poplatky</t>
  </si>
  <si>
    <t>SLSP, a.s.</t>
  </si>
  <si>
    <t>980</t>
  </si>
  <si>
    <t>poplatok medzinárodnej federácii za rok 2024</t>
  </si>
  <si>
    <t>Internationale Asociation .....</t>
  </si>
  <si>
    <t>5</t>
  </si>
  <si>
    <t>členský poplatok za rok 2024</t>
  </si>
  <si>
    <t>Konfederácia športových zväzov</t>
  </si>
  <si>
    <t>301/2024</t>
  </si>
  <si>
    <t>78954787</t>
  </si>
  <si>
    <t>prenájom optického kábla 3/2024</t>
  </si>
  <si>
    <t>e-Net, s.r.o.</t>
  </si>
  <si>
    <t>330/2024</t>
  </si>
  <si>
    <t>FD52</t>
  </si>
  <si>
    <t>poplatky za telefón, 7/2024</t>
  </si>
  <si>
    <t>Slovak telekom, a.s.</t>
  </si>
  <si>
    <t>V1-12</t>
  </si>
  <si>
    <t>PHM - služobné motorové vozidlo
EČV: BA 111 SA
Obdobie: 14.4. - 18.4.2024
Najazdené kilometre: 800 km</t>
  </si>
  <si>
    <t>Slovnaft, a.s. Bratislava</t>
  </si>
  <si>
    <t>25</t>
  </si>
  <si>
    <t>358</t>
  </si>
  <si>
    <t>trénerské služby 10/2024</t>
  </si>
  <si>
    <t>Ondrej Pado - živnostník</t>
  </si>
  <si>
    <t>26985235</t>
  </si>
  <si>
    <t>oprava služobného motorového vozidla, BA 222 AA</t>
  </si>
  <si>
    <t>Prvý autoservis, Bratislava</t>
  </si>
  <si>
    <t>P1/V/309</t>
  </si>
  <si>
    <t>PP46130119</t>
  </si>
  <si>
    <t>lekárske vyšetrenie - 10 športovcov</t>
  </si>
  <si>
    <t>Alpha medical a.s.</t>
  </si>
  <si>
    <t>300/2024</t>
  </si>
  <si>
    <t>laboratórne vyšetrenie</t>
  </si>
  <si>
    <t>Nemocnica s poliklinikou, Prešov</t>
  </si>
  <si>
    <t>V/2024/3</t>
  </si>
  <si>
    <t>DF2020/143</t>
  </si>
  <si>
    <t>lyžiarsky servis - február 2024</t>
  </si>
  <si>
    <t>Dušan Otčenáš - Martek Sport</t>
  </si>
  <si>
    <t>ID258</t>
  </si>
  <si>
    <t>športová výstroj - tenisové rakety - 7 ks</t>
  </si>
  <si>
    <t>Sportissimo, Bratislava</t>
  </si>
  <si>
    <t>b - Sergej Bubka</t>
  </si>
  <si>
    <t>Pracovná cesta
Názov: Výcvikový tábor
Termín: 1.12.-20.12.2024
Miesto - mesto a štát: Moskva, Ruská federácia
Spôsob dopravy: LET
Počet všetkých osôb na pracovnej ceste: 2, z toho - športovci: 1
- tréner: 1</t>
  </si>
  <si>
    <t>DF2024/309</t>
  </si>
  <si>
    <t>trénerské služby - 1.12-20.12.2024</t>
  </si>
  <si>
    <t xml:space="preserve">Peter Konrád </t>
  </si>
  <si>
    <t>R/2024/11</t>
  </si>
  <si>
    <t>regenerácia</t>
  </si>
  <si>
    <t>369</t>
  </si>
  <si>
    <t>prenájom tenisového kurtu 1.2.2024</t>
  </si>
  <si>
    <t>Národné tenisové centrum, a.s.</t>
  </si>
  <si>
    <t>40/2024</t>
  </si>
  <si>
    <t>25412</t>
  </si>
  <si>
    <t>doplnky výživy</t>
  </si>
  <si>
    <t>Sunpharma, s.r.o.</t>
  </si>
  <si>
    <t>a - kriket - mikrobus</t>
  </si>
  <si>
    <t>4/2020/DU</t>
  </si>
  <si>
    <t>nákup mikrobusu, EVČ BA 111 SS (faktúra doložená v prílohe vyúčtovania)</t>
  </si>
  <si>
    <t>AUDI centrum, s.r.o.</t>
  </si>
  <si>
    <t>a - kriket - hala</t>
  </si>
  <si>
    <t>89/2024</t>
  </si>
  <si>
    <t>36/14</t>
  </si>
  <si>
    <t>rekonštrukcia športovej haly v Čadci - opláštenie tribúny, výmena sedadiel, rekonštrukcia šatní a sociálnych zariadení (faktúra doložená v prílohe vyúčtovania)</t>
  </si>
  <si>
    <t>Rekostav, s.r.o., Čadca</t>
  </si>
  <si>
    <t>(1) - výber a príprava športových talentov</t>
  </si>
  <si>
    <t>Pracovná cesta                                                          Názov: Sústredenie dievčat                                             Termín: 03.-07.06.2024                                                    Miesto - mesto a štát: Košice                         Spôsob dopravy: vlak                                                        Počet všetkých osôb na pracovnej ceste: 48, z toho:
- športovci (+ navádzači): 44
- tréneri + rozhodcovia + vedúci výpravy + lekár + fyzioterapeut + masér + ): 3
- ostatné osoby (napr. sponzori, hostia): 1</t>
  </si>
  <si>
    <t>ID082</t>
  </si>
  <si>
    <t>555</t>
  </si>
  <si>
    <t>doprava, BUS, 2.7.2024, 7.6.2021, 39 osôb</t>
  </si>
  <si>
    <t>Autodoprava Charvát, Veľké Bielice</t>
  </si>
  <si>
    <t>ID100</t>
  </si>
  <si>
    <t>444</t>
  </si>
  <si>
    <t>cestovné, VLAK, Banská Bystrica - Košice, 3.7.2024, 8 osôb</t>
  </si>
  <si>
    <t>Ján Rýchly, prezident zväzu</t>
  </si>
  <si>
    <t>FA213090</t>
  </si>
  <si>
    <t>1300072</t>
  </si>
  <si>
    <t xml:space="preserve">potlač 4 ks športových dresov </t>
  </si>
  <si>
    <t>RES Promotion, s.r.o., Košice 1</t>
  </si>
  <si>
    <t>310/2024</t>
  </si>
  <si>
    <t>DF2555</t>
  </si>
  <si>
    <t>regenerácia 16.5.2024, 1 športovec</t>
  </si>
  <si>
    <t>Fyziopraktik, s.r.o.</t>
  </si>
  <si>
    <t>32/2024</t>
  </si>
  <si>
    <t>PZ5</t>
  </si>
  <si>
    <t>trénerská činnosť 12/2024</t>
  </si>
  <si>
    <t>Henrich Madaj - živnostník</t>
  </si>
  <si>
    <t>25/2024</t>
  </si>
  <si>
    <t>254</t>
  </si>
  <si>
    <t>Materiálové vybavenie športovcov CTM Žilina, náhradné súčiastky na bicykel</t>
  </si>
  <si>
    <t>Bottico, s.r.o. Otrokovice</t>
  </si>
  <si>
    <t>288/2024</t>
  </si>
  <si>
    <t>141</t>
  </si>
  <si>
    <t>regenerácia športovcov CTM Bobot, 30 hodín</t>
  </si>
  <si>
    <t>Slovenské liečebné kúpele Rajecké Teplice, a.s.</t>
  </si>
  <si>
    <t>ID221</t>
  </si>
  <si>
    <t xml:space="preserve">refundácia nákladov na základe zmluvy za centrum talentovanej mládeže Bošáca: sústredenie mladších žiačok, 30.6.-7.7.2024, Bardejov, ubytovanie, 12 osôb </t>
  </si>
  <si>
    <t>Ubytovňa Nádej, Bardejov</t>
  </si>
  <si>
    <t>d - finančné odmeny športovcom a trénerom - Eleonóra Sihoťová</t>
  </si>
  <si>
    <t>760998</t>
  </si>
  <si>
    <t>odmena športovcom za výsledky dosiahnuté v roku 2024</t>
  </si>
  <si>
    <t>Peter Novák</t>
  </si>
  <si>
    <t xml:space="preserve">d - finančné odmeny športovcom a trénerom -  Miroslav Hurban </t>
  </si>
  <si>
    <t>13/2024</t>
  </si>
  <si>
    <t>760852</t>
  </si>
  <si>
    <t xml:space="preserve">odmena trénerovi mládeže </t>
  </si>
  <si>
    <t>Miroslav Hurban</t>
  </si>
  <si>
    <t>d- Národná súťaž v skúškach</t>
  </si>
  <si>
    <t xml:space="preserve">Organizovanie podujatia                                                          Názov: Národná súťaž v skúškach                                             Termín: 15.06.2024                                                    Miesto - mesto a štát: Pezinok                                                              Počet zúčastnených osôb (okrem divákov): 547         </t>
  </si>
  <si>
    <t>66/2024</t>
  </si>
  <si>
    <t>tlač diplomov A4 547 ks</t>
  </si>
  <si>
    <t>Mouton, s.r.o. Žilina</t>
  </si>
  <si>
    <t>361/2024</t>
  </si>
  <si>
    <t>36</t>
  </si>
  <si>
    <t xml:space="preserve">technické a organizačné zabezpečenie súťaže - úprava pretekárskej dráhy, stavba pódia, organizácia záverečného ceremoniálu, moderovanie </t>
  </si>
  <si>
    <t>Dušan Tesár - Select Managering, s.r.o.</t>
  </si>
  <si>
    <t>98/2024</t>
  </si>
  <si>
    <t>nákup športového vybavenia - 20 ks lôpt</t>
  </si>
  <si>
    <t>Sport, s.r.o. Poprad</t>
  </si>
  <si>
    <t>PC2024/36</t>
  </si>
  <si>
    <t>56/C</t>
  </si>
  <si>
    <t>PHM - služobné motorové vozidlo
EČV: BL 363 AA
Obdobie: 10.6.-15.6.2024
Najazdené kilometre: 600</t>
  </si>
  <si>
    <t>OMV, s.r.o., Bratislava</t>
  </si>
  <si>
    <t xml:space="preserve">Organizovanie podujatia                                                          Názov: M-SR žiakov ZŠ v skúškach                                             Termín: 15.05.2024                                                    Miesto - mesto a štát: Nitra                                                              Počet zúčastnených osôb (okrem divákov): 220         </t>
  </si>
  <si>
    <t>380/2024</t>
  </si>
  <si>
    <t>952</t>
  </si>
  <si>
    <t>športový materiál - bedmintonové rakety, košíky</t>
  </si>
  <si>
    <t xml:space="preserve">Funny sport, s.r.o., Prešov </t>
  </si>
  <si>
    <t>390/2024</t>
  </si>
  <si>
    <t>3852/2020</t>
  </si>
  <si>
    <t>zdravotné služby</t>
  </si>
  <si>
    <t>d- obnova turistických značkovaných trás a údržba turistických informačných miest</t>
  </si>
  <si>
    <t>400/2024</t>
  </si>
  <si>
    <t>V582/14</t>
  </si>
  <si>
    <t>materiál na obnovu značkovania - okres Poprad - farby, štetce, stĺpiky</t>
  </si>
  <si>
    <t>Color, s.r.o., Poprad</t>
  </si>
  <si>
    <t>Aktualizovaná suma prostriedkov poskytnutých ministerstvom k  dátumu</t>
  </si>
  <si>
    <t>Prijímateľ</t>
  </si>
  <si>
    <t>IČO:</t>
  </si>
  <si>
    <t>Sídlo:</t>
  </si>
  <si>
    <t>PPG</t>
  </si>
  <si>
    <t>Poskytnuté prostriedky</t>
  </si>
  <si>
    <t>026 01</t>
  </si>
  <si>
    <t>Šport pre všetkých, školský a univerzitný šport</t>
  </si>
  <si>
    <t>026 02</t>
  </si>
  <si>
    <t>Uznané športy</t>
  </si>
  <si>
    <t>026 03</t>
  </si>
  <si>
    <t>Národné športové projekty</t>
  </si>
  <si>
    <t>026 04</t>
  </si>
  <si>
    <t>Športová infraštruktúra</t>
  </si>
  <si>
    <t>026 05</t>
  </si>
  <si>
    <t>Prierezové činnosti v športe</t>
  </si>
  <si>
    <t>SPOLU</t>
  </si>
  <si>
    <r>
      <t xml:space="preserve">Prijímateľ prostriedkov zo štátneho rozpočtu je povinný </t>
    </r>
    <r>
      <rPr>
        <b/>
        <sz val="10"/>
        <color indexed="30"/>
        <rFont val="Arial"/>
        <family val="2"/>
        <charset val="238"/>
      </rPr>
      <t>priebežne</t>
    </r>
    <r>
      <rPr>
        <sz val="10"/>
        <rFont val="Arial"/>
        <family val="2"/>
        <charset val="238"/>
      </rPr>
      <t xml:space="preserve"> zverejňovať informácie o prijatí a spôsobe ich použitia najneskôr do </t>
    </r>
    <r>
      <rPr>
        <b/>
        <sz val="10"/>
        <color indexed="30"/>
        <rFont val="Arial"/>
        <family val="2"/>
        <charset val="238"/>
      </rPr>
      <t>25. dňa kalendárneho</t>
    </r>
    <r>
      <rPr>
        <b/>
        <sz val="10"/>
        <color indexed="10"/>
        <rFont val="Arial"/>
        <family val="2"/>
      </rPr>
      <t xml:space="preserve"> </t>
    </r>
    <r>
      <rPr>
        <b/>
        <sz val="10"/>
        <color indexed="30"/>
        <rFont val="Arial"/>
        <family val="2"/>
        <charset val="238"/>
      </rPr>
      <t>mesiaca</t>
    </r>
    <r>
      <rPr>
        <sz val="10"/>
        <rFont val="Arial"/>
        <family val="2"/>
        <charset val="238"/>
      </rPr>
      <t xml:space="preserve"> nasledujúceho po kalendárnom mesiaci, v ktorom boli prijaté alebo použité ( § 65, ods. 6 zákona č. 440/2015 Z. z. o športe a o zmene a doplnení niektorých zákonov v znení neskorších predpisov).</t>
    </r>
  </si>
  <si>
    <t>Priebežné čerpanie a vyúčtovanie finančných prostriedkov poskytnutých zo štátneho rozpočtu v oblasti športu v roku 2025</t>
  </si>
  <si>
    <t>Právna forma:</t>
  </si>
  <si>
    <t>Podprogram</t>
  </si>
  <si>
    <t>Poskytnuté
(eur)</t>
  </si>
  <si>
    <t>Vyúčtované
(eur)</t>
  </si>
  <si>
    <t>Povinnosť
vrátiť
(eur)</t>
  </si>
  <si>
    <t>AAA</t>
  </si>
  <si>
    <t>Účel</t>
  </si>
  <si>
    <t>Názov</t>
  </si>
  <si>
    <t>Suma</t>
  </si>
  <si>
    <t>a</t>
  </si>
  <si>
    <t>príspevok uznaným športom</t>
  </si>
  <si>
    <t>b</t>
  </si>
  <si>
    <t>príspevok Slovenskému olympijskému a športovému výboru</t>
  </si>
  <si>
    <t>c</t>
  </si>
  <si>
    <t>príspevok Slovenskému paralympijskému výboru</t>
  </si>
  <si>
    <t>d</t>
  </si>
  <si>
    <t>príspevok športovcom top tímu</t>
  </si>
  <si>
    <t>e</t>
  </si>
  <si>
    <t>organizácia významnej súťaže alebo účasť na významnej súťaži podľa § 3 písm. h) vrátane prípravy na túto súťaž</t>
  </si>
  <si>
    <t>f</t>
  </si>
  <si>
    <t>plnenie úloh verejného záujmu v športe</t>
  </si>
  <si>
    <t>g</t>
  </si>
  <si>
    <t>rozvoj športov, ktoré nie sú uznanými podľa zákona č. 440/2015 Z. z.</t>
  </si>
  <si>
    <t>h</t>
  </si>
  <si>
    <t>podpora a rozvoj turistických a cykloturistických trás</t>
  </si>
  <si>
    <t>i</t>
  </si>
  <si>
    <t>j</t>
  </si>
  <si>
    <t>projekty školského športu, univerzitného športu a športu pre všetkých</t>
  </si>
  <si>
    <t>k</t>
  </si>
  <si>
    <t>výstavba, modernizácia a rekonštrukcia športovej infraštruktúry národného významu</t>
  </si>
  <si>
    <t>l</t>
  </si>
  <si>
    <t>podpora zdravotne postihnutých športovcov</t>
  </si>
  <si>
    <t>m</t>
  </si>
  <si>
    <t>organizácia tradičných športových podujatí</t>
  </si>
  <si>
    <t>n</t>
  </si>
  <si>
    <t>o</t>
  </si>
  <si>
    <t>p</t>
  </si>
  <si>
    <t>q</t>
  </si>
  <si>
    <t>r</t>
  </si>
  <si>
    <t>Použitie príspevku uznanému športu</t>
  </si>
  <si>
    <t>ostatné úlohy</t>
  </si>
  <si>
    <t>kapitálové transfery z PUŠ</t>
  </si>
  <si>
    <t>Poskytnutý príspevok uznanému športu</t>
  </si>
  <si>
    <t>Vyúčtovaný príspevok uznanému športu</t>
  </si>
  <si>
    <t>HHH</t>
  </si>
  <si>
    <t>ROZDIEL</t>
  </si>
  <si>
    <t>Uznaná suma vyúčtovaných FP</t>
  </si>
  <si>
    <t>Účel poskytnutých finančných prostriedkov</t>
  </si>
  <si>
    <t>Poskytnuté
FP</t>
  </si>
  <si>
    <t>Vyúčtované
FP</t>
  </si>
  <si>
    <t>Povinné
SF</t>
  </si>
  <si>
    <t>Vyúčtované
SF</t>
  </si>
  <si>
    <t>Uznaná suma vyúčtov. FP</t>
  </si>
  <si>
    <t>Povinnosť
vrátiť</t>
  </si>
  <si>
    <t>BK</t>
  </si>
  <si>
    <t>PPGBK</t>
  </si>
  <si>
    <t>;</t>
  </si>
  <si>
    <t>Čestne vyhlasujem, že</t>
  </si>
  <si>
    <t>a) všetky uvedené údaje sú pravdivé,</t>
  </si>
  <si>
    <t>b) dolu podpísaná osoba/osoby je oprávnená/sú oprávnené v súlade so stanovami/zriaďovacou listinou na podpis vyúčtovania finančných prostriedkov poskytnutých v roku 2025.</t>
  </si>
  <si>
    <t>c) toto vytlačené a podpísané vyúčtovanie je zhodné s hárkom, ktorý sme zaslali na adresu ziadosti.sport@mincrs.sk dňa ....................... o .......... hod. ........ min.</t>
  </si>
  <si>
    <t>Súhlasím so zhromažďovaním, spracovávaním a zverejňovaním poskytnutých údajov.</t>
  </si>
  <si>
    <t>Dátum:</t>
  </si>
  <si>
    <t>Meno, priezvisko a podpis štatutárneho zástupcu/zástupcov oprávneného/oprávnených na podpis žiadosti a zmluvy o poskytnutí finančných prostriedkov v súlade so stanovami, resp. zriaďovacou listinou</t>
  </si>
  <si>
    <t>Organizácia podujatia
názov podujatia (napr. Kongres ISF, Svetový pohár ICU):
miesto konania (napr. Komjatice):
termín (od-do) (napr. 1.5.-15.5.2013):
počet aktívnych účastníkov (napr. 223):
počet odpracovaných hodín spolu: (napr. 690):
hrubé mzdy vyplatené osobám v súvislosti s podujatím vrátane odvodov zamestnávateľa spolu (dohody, zmluvy, faktúry, a pod.) v eur:</t>
  </si>
  <si>
    <t>Hrubé mzdy vyplatené osobám (zamestnancom) vrátane odvodov zamestnávateľa
počet fyzických osôb (napr. 3):
obdobie (napr. január - marec):</t>
  </si>
  <si>
    <t>Služobné motorové vozidlo
EČV (napr. BB 123 AK):
Obdobie (napr. 3.7.-28.7.2013):
Najazdené kilometre (napr. 1 211 km):</t>
  </si>
  <si>
    <t>Pracovná cesta
(napr. výjazd na výkonný výbor, na majstrovstvá)
Názov (napr. majstrovstvá sveta, sústredenie, kongres, zasadnutie komisie):
Termín (napr. 1.5.-3.6.2013):
Miesto - mesto a štát (napr. Palermo, Taliansko):
Spôsob dopravy (napr. letecky):
Počet všetkých osôb na pracovnej ceste (napr. 17)
z toho:
- športovci (+ navádzači): 12
- tréneri + rozhodcovia + vedúci výpravy + administratívni pracovníci + lekár + fyzioterapeut + masér + ): 2
- ostatné osoby (napr. sponzori, hostia): 3</t>
  </si>
  <si>
    <t xml:space="preserve">Názov prijímateľa prostriedkov: </t>
  </si>
  <si>
    <t>BBB</t>
  </si>
  <si>
    <t>CCC</t>
  </si>
  <si>
    <t>DDD</t>
  </si>
  <si>
    <t>EEE</t>
  </si>
  <si>
    <t>FFF</t>
  </si>
  <si>
    <t>GGG</t>
  </si>
  <si>
    <t>Dátum refundácie účtovného dokladu</t>
  </si>
  <si>
    <t>Skutočne uhradená suma zo samostatného účtu podľa zmluvy
(eur)</t>
  </si>
  <si>
    <t>ÚDAJE ZORADIŤ PODĽA ÚČELU ÚHRADY A V RÁMCI JEDNÉHO ÚČELU PODĽA POPISU ÚHRADY</t>
  </si>
  <si>
    <t>IČO</t>
  </si>
  <si>
    <t>Subjekt</t>
  </si>
  <si>
    <t>Právna forma</t>
  </si>
  <si>
    <t>Ulica a číslo domu</t>
  </si>
  <si>
    <t>Mesto</t>
  </si>
  <si>
    <t>PSČ</t>
  </si>
  <si>
    <t>Webové sídlo</t>
  </si>
  <si>
    <t>E-mail</t>
  </si>
  <si>
    <t>Štatutárny zástupca</t>
  </si>
  <si>
    <t>Štatutár - funkcia</t>
  </si>
  <si>
    <t>Kontakná osoba</t>
  </si>
  <si>
    <t>Kontakt
telefón</t>
  </si>
  <si>
    <t>IBAN TOP</t>
  </si>
  <si>
    <t>IBAN DOT</t>
  </si>
  <si>
    <t>občianske združenie</t>
  </si>
  <si>
    <t>Banská Bystrica</t>
  </si>
  <si>
    <t>predseda</t>
  </si>
  <si>
    <t>811 05</t>
  </si>
  <si>
    <t>prezident</t>
  </si>
  <si>
    <t>Zvolen</t>
  </si>
  <si>
    <t>960 01</t>
  </si>
  <si>
    <t>Bratislava</t>
  </si>
  <si>
    <t>Žilina</t>
  </si>
  <si>
    <t>831 03</t>
  </si>
  <si>
    <t>040 11</t>
  </si>
  <si>
    <t>Košice</t>
  </si>
  <si>
    <t>040 01</t>
  </si>
  <si>
    <t>Prievidza</t>
  </si>
  <si>
    <t>821 08</t>
  </si>
  <si>
    <t>podpredseda</t>
  </si>
  <si>
    <t>30787009</t>
  </si>
  <si>
    <t>Nevädzová 17211/6B</t>
  </si>
  <si>
    <t>821 01</t>
  </si>
  <si>
    <t>www.saaf.sk</t>
  </si>
  <si>
    <t>info@saaf.sk</t>
  </si>
  <si>
    <t>Michal Slašťan</t>
  </si>
  <si>
    <t>SK90 8330 0000 0021 0189 0697</t>
  </si>
  <si>
    <t>00631655</t>
  </si>
  <si>
    <t>Slovenská asociácia boccie</t>
  </si>
  <si>
    <t>Ulica Vajanského 874/46</t>
  </si>
  <si>
    <t>Lučenec</t>
  </si>
  <si>
    <t>984 01</t>
  </si>
  <si>
    <t>www.bocce.sk</t>
  </si>
  <si>
    <t>slovenska.asociacia.bocce@gmail.com</t>
  </si>
  <si>
    <t>Ján Macko, Lukáš Bolla, Richard Čonka</t>
  </si>
  <si>
    <t>prezident, predseda, predseda</t>
  </si>
  <si>
    <t xml:space="preserve">Ján Macko </t>
  </si>
  <si>
    <t>SK92 8330 0000 0026 0113 7730</t>
  </si>
  <si>
    <t>42019541</t>
  </si>
  <si>
    <t>Slovenská asociácia čínskeho wushu</t>
  </si>
  <si>
    <t>Ladislava Dérera 35</t>
  </si>
  <si>
    <t>831 01</t>
  </si>
  <si>
    <t>www.wushuslovakia.sk</t>
  </si>
  <si>
    <t>email@wushuslovakia.sk</t>
  </si>
  <si>
    <t>Ľubomír France</t>
  </si>
  <si>
    <t>SK12 8330 0000 0024 0152 5392</t>
  </si>
  <si>
    <t>30810108</t>
  </si>
  <si>
    <t>Slovenská Asociácia Dynamickej Streľby</t>
  </si>
  <si>
    <t>Skautská 2</t>
  </si>
  <si>
    <t>www.sads.sk</t>
  </si>
  <si>
    <t>prezident@sads.sk</t>
  </si>
  <si>
    <t>Bystrík Zachar</t>
  </si>
  <si>
    <t>SK75 3100 0000 0040 0020 5012</t>
  </si>
  <si>
    <t>30842069</t>
  </si>
  <si>
    <t>Slovenská asociácia fitnes, kulturistiky a silového trojboja</t>
  </si>
  <si>
    <t>Olympijské námestie 14290/1</t>
  </si>
  <si>
    <t>832 80</t>
  </si>
  <si>
    <t>www.safkst.sk</t>
  </si>
  <si>
    <t>sekretariat@safkst.sk</t>
  </si>
  <si>
    <t>Boris Mlsna</t>
  </si>
  <si>
    <t>SK77 0900 0000 0051 7589 2912</t>
  </si>
  <si>
    <t>31749852</t>
  </si>
  <si>
    <t>Slovenská asociácia Frisbee</t>
  </si>
  <si>
    <t>www.szf.sk</t>
  </si>
  <si>
    <t>safslovakia@gmail.com</t>
  </si>
  <si>
    <t>Martin Keseg</t>
  </si>
  <si>
    <t>SK62 0200 0000 0000 7763 5012</t>
  </si>
  <si>
    <t>30844711</t>
  </si>
  <si>
    <t>Slovenská asociácia go</t>
  </si>
  <si>
    <t>www.sago.sk</t>
  </si>
  <si>
    <t>slovakgo@gmail.com</t>
  </si>
  <si>
    <t>Martin Lukáč</t>
  </si>
  <si>
    <t>SK31 8330 0000 0025 0173 0318</t>
  </si>
  <si>
    <t>31940668</t>
  </si>
  <si>
    <t>Slovenská asociácia korfbalu</t>
  </si>
  <si>
    <t>971 01</t>
  </si>
  <si>
    <t>www.korfbal.sk</t>
  </si>
  <si>
    <t>martinsonoga@gmail.com</t>
  </si>
  <si>
    <t>Martin Sonoga</t>
  </si>
  <si>
    <t>SK91 3100 0000 0040 0116 2405</t>
  </si>
  <si>
    <t>31824021</t>
  </si>
  <si>
    <t>Slovenská asociácia motoristického športu</t>
  </si>
  <si>
    <t>Fatranská 3</t>
  </si>
  <si>
    <t>Nitra</t>
  </si>
  <si>
    <t>949 01</t>
  </si>
  <si>
    <t>www.sams-asn.sk</t>
  </si>
  <si>
    <t>samssk@nextra.sk</t>
  </si>
  <si>
    <t>Dušan Koblišek</t>
  </si>
  <si>
    <t>Vojtech Ruisl</t>
  </si>
  <si>
    <t>SK29 3100 0000 0042 2012 1718</t>
  </si>
  <si>
    <t>prezidentka</t>
  </si>
  <si>
    <t>30811686</t>
  </si>
  <si>
    <t>Slovenská asociácia pretláčania rukou</t>
  </si>
  <si>
    <t>Vavrečka 311</t>
  </si>
  <si>
    <t>Námestovo</t>
  </si>
  <si>
    <t>029 01</t>
  </si>
  <si>
    <t>www.armsport.sk</t>
  </si>
  <si>
    <t>sekretariat@armsport.sk</t>
  </si>
  <si>
    <t>Dagmar Petrová</t>
  </si>
  <si>
    <t>SK46 0900 0000 0000 1147 3305</t>
  </si>
  <si>
    <t>30814910</t>
  </si>
  <si>
    <t>new.satkd.sk</t>
  </si>
  <si>
    <t>satkd.office@gmail.com</t>
  </si>
  <si>
    <t>Mário Švec</t>
  </si>
  <si>
    <t>SK19 8330 0000 0021 0142 0070</t>
  </si>
  <si>
    <t>Trnavská cesta 37</t>
  </si>
  <si>
    <t>831 04</t>
  </si>
  <si>
    <t>30844568</t>
  </si>
  <si>
    <t>Slovenská baseballová federácia</t>
  </si>
  <si>
    <t>www.slovakiabaseball.com</t>
  </si>
  <si>
    <t>office@slovakiabaseball.com</t>
  </si>
  <si>
    <t>František Bunta</t>
  </si>
  <si>
    <t>SK09 0200 0000 0017 8566 0854</t>
  </si>
  <si>
    <t>17315166</t>
  </si>
  <si>
    <t>Slovenská basketbalová asociácia</t>
  </si>
  <si>
    <t>www.slovakbasket.sk</t>
  </si>
  <si>
    <t>sekretariat@slovakbasket.sk</t>
  </si>
  <si>
    <t>Michal Ondruš</t>
  </si>
  <si>
    <t>Štefan Kubík</t>
  </si>
  <si>
    <t>SK94 1100 0000 0029 2586 5005</t>
  </si>
  <si>
    <t>31744621</t>
  </si>
  <si>
    <t>Slovenská boxerská federácia</t>
  </si>
  <si>
    <t>Dr. Vladimíra Clementisa 3222/10</t>
  </si>
  <si>
    <t>821 02</t>
  </si>
  <si>
    <t>www.sbf.sk</t>
  </si>
  <si>
    <t>sbf@sbf.sk</t>
  </si>
  <si>
    <t>Tomáš Kovács</t>
  </si>
  <si>
    <t>Ivana Haršányová</t>
  </si>
  <si>
    <t>SK63 0200 0000 0017 8550 5555</t>
  </si>
  <si>
    <t>36064742</t>
  </si>
  <si>
    <t>Slovenská federácia pétanque</t>
  </si>
  <si>
    <t>Karpatské námestie 10A</t>
  </si>
  <si>
    <t>831 06</t>
  </si>
  <si>
    <t>www.sfp.sk</t>
  </si>
  <si>
    <t>peter.sury@gmail.com</t>
  </si>
  <si>
    <t>Peter Šúry</t>
  </si>
  <si>
    <t>SK28 8330 0000 0023 0103 3104</t>
  </si>
  <si>
    <t>50284363</t>
  </si>
  <si>
    <t>Slovenská golfová asociácia</t>
  </si>
  <si>
    <t>Kukučínova 26</t>
  </si>
  <si>
    <t>831 02</t>
  </si>
  <si>
    <t>www.skga.sk</t>
  </si>
  <si>
    <t>skga@skga.sk</t>
  </si>
  <si>
    <t>SK42 0900 0000 0052 1113 2866</t>
  </si>
  <si>
    <t>00688321</t>
  </si>
  <si>
    <t>Slovenská gymnastická federácia</t>
  </si>
  <si>
    <t>www.sgf.sk</t>
  </si>
  <si>
    <t>office@sgf.sk</t>
  </si>
  <si>
    <t>Silvia Ruščinová</t>
  </si>
  <si>
    <t>SK53 0900 0000 0051 0865 8667</t>
  </si>
  <si>
    <t>54041368</t>
  </si>
  <si>
    <t>SLOVENSKÁ CHEERLEADING ÚNIA</t>
  </si>
  <si>
    <t>Novozámocká 3212/22</t>
  </si>
  <si>
    <t>www.scu.sk</t>
  </si>
  <si>
    <t>Zuzana Niščáková</t>
  </si>
  <si>
    <t>SK09 8330 0000 0026 0266 7944</t>
  </si>
  <si>
    <t>31787801</t>
  </si>
  <si>
    <t>SLOVENSKÁ JAZDECKÁ FEDERÁCIA</t>
  </si>
  <si>
    <t>www.sjf.sk</t>
  </si>
  <si>
    <t>baciak.masarykova@sjf.sk</t>
  </si>
  <si>
    <t>Vladimír Chovan</t>
  </si>
  <si>
    <t>Zuzana Bačiak Masaryková</t>
  </si>
  <si>
    <t>SK06 0900 0000 0001 7426 1462</t>
  </si>
  <si>
    <t>50434101</t>
  </si>
  <si>
    <t>Slovenská kanoistika</t>
  </si>
  <si>
    <t>www.canoe.sk</t>
  </si>
  <si>
    <t>Boris Bergendi</t>
  </si>
  <si>
    <t>SK77 0900 0000 0051 1559 0728</t>
  </si>
  <si>
    <t>30853427</t>
  </si>
  <si>
    <t>Slovenská Lakrosová Federácia</t>
  </si>
  <si>
    <t>Jarabinková 6/B</t>
  </si>
  <si>
    <t>821 09</t>
  </si>
  <si>
    <t>www.lacrosse.sk</t>
  </si>
  <si>
    <t>eminentasro@gmail.com</t>
  </si>
  <si>
    <t>Igor Moravčík</t>
  </si>
  <si>
    <t>SK65 0200 0000 0041 7252 5557</t>
  </si>
  <si>
    <t>30813883</t>
  </si>
  <si>
    <t>Slovenská motocyklová federácia</t>
  </si>
  <si>
    <t>Športovcov 340</t>
  </si>
  <si>
    <t>Považská Bystrica</t>
  </si>
  <si>
    <t>017 01</t>
  </si>
  <si>
    <t>www.smf.sk</t>
  </si>
  <si>
    <t>smf@smf.sk</t>
  </si>
  <si>
    <t>Peter Lazar</t>
  </si>
  <si>
    <t>Tatiana Kašlíková</t>
  </si>
  <si>
    <t>SK96 0900 0000 0003 6178 9457</t>
  </si>
  <si>
    <t>34057587</t>
  </si>
  <si>
    <t>Slovenská Muaythai asociácia</t>
  </si>
  <si>
    <t>Lermontovova 3</t>
  </si>
  <si>
    <t xml:space="preserve">www.smta.sk </t>
  </si>
  <si>
    <t xml:space="preserve">office@smta.sk </t>
  </si>
  <si>
    <t>Róbert Kajánek</t>
  </si>
  <si>
    <t>SK64 1100 0000 0029 4704 5980</t>
  </si>
  <si>
    <t>36068764</t>
  </si>
  <si>
    <t>Slovenská plavecká federácia</t>
  </si>
  <si>
    <t>Za kasárňou 315/1</t>
  </si>
  <si>
    <t>www.swimmsvk.sk</t>
  </si>
  <si>
    <t>prezident@swimmsvk.sk</t>
  </si>
  <si>
    <t>Ivan Šulek</t>
  </si>
  <si>
    <t>SK13 0200 0000 0030 7422 5951</t>
  </si>
  <si>
    <t>30851459</t>
  </si>
  <si>
    <t>Slovenská rugbyová únia</t>
  </si>
  <si>
    <t>Hrobákova 1</t>
  </si>
  <si>
    <t>851 02</t>
  </si>
  <si>
    <t>Eduard Krützner</t>
  </si>
  <si>
    <t>SK14 0200 0000 0028 4751 3556</t>
  </si>
  <si>
    <t>37998919</t>
  </si>
  <si>
    <t>Slovenská skialpinistická asociácia</t>
  </si>
  <si>
    <t>Jalovec 98</t>
  </si>
  <si>
    <t>Bobrovec</t>
  </si>
  <si>
    <t>032 21</t>
  </si>
  <si>
    <t>www.slovakskimo.sk</t>
  </si>
  <si>
    <t>info@slovakskimo.sk</t>
  </si>
  <si>
    <t>Michaela Babčanová</t>
  </si>
  <si>
    <t>SK69 1100 0000 0026 2009 8466</t>
  </si>
  <si>
    <t>17316723</t>
  </si>
  <si>
    <t>Slovenská softballová asociácia</t>
  </si>
  <si>
    <t>www.slovakiasoftball.com</t>
  </si>
  <si>
    <t>office@softballslovakia.com</t>
  </si>
  <si>
    <t>Lenka Gunišová</t>
  </si>
  <si>
    <t>SK37 0200 0000 0017 8559 5554</t>
  </si>
  <si>
    <t>30807018</t>
  </si>
  <si>
    <t>Slovenská squashová asociácia</t>
  </si>
  <si>
    <t>www.squashtour.sk</t>
  </si>
  <si>
    <t>gs@squash.sk</t>
  </si>
  <si>
    <t>Dávid Kubiček</t>
  </si>
  <si>
    <t>generálny sekretár</t>
  </si>
  <si>
    <t>SK75 0200 0000 0017 8581 8455</t>
  </si>
  <si>
    <t>31745466</t>
  </si>
  <si>
    <t>Slovenská triatlonová únia</t>
  </si>
  <si>
    <t>www.triathlon.sk</t>
  </si>
  <si>
    <t>triathlon@triathlon.sk</t>
  </si>
  <si>
    <t>Jozef Jurášek</t>
  </si>
  <si>
    <t>Peter Dobiaš</t>
  </si>
  <si>
    <t>SK41 0200 0000 0017 8359 4857</t>
  </si>
  <si>
    <t>00688819</t>
  </si>
  <si>
    <t>Slovenská volejbalová federácia</t>
  </si>
  <si>
    <t>Kalinčiakova 33</t>
  </si>
  <si>
    <t>www.svf.sk</t>
  </si>
  <si>
    <t>svf@svf.sk</t>
  </si>
  <si>
    <t>Marek Rojko</t>
  </si>
  <si>
    <t>Jozef Mihalco</t>
  </si>
  <si>
    <t>SK03 0200 0000 0017 7219 1251</t>
  </si>
  <si>
    <t>36063835</t>
  </si>
  <si>
    <t>Slovenský atletický zväz</t>
  </si>
  <si>
    <t>www.atletika.sk</t>
  </si>
  <si>
    <t>office@atletika.sk</t>
  </si>
  <si>
    <t>Peter Korčok, Vladimír Gubrický</t>
  </si>
  <si>
    <t>prezident, generálny sekretár</t>
  </si>
  <si>
    <t>Vladimír Gubrický</t>
  </si>
  <si>
    <t>SK17 0200 0000 0017 8547 1754</t>
  </si>
  <si>
    <t>31753825</t>
  </si>
  <si>
    <t>Slovenský biliardový zväz</t>
  </si>
  <si>
    <t>SK40 0200 0000 0017 8851 0253</t>
  </si>
  <si>
    <t>36128147</t>
  </si>
  <si>
    <t>Slovenský bowlingový zväz</t>
  </si>
  <si>
    <t>Dunajská 12</t>
  </si>
  <si>
    <t>www.slovakbowling.sk</t>
  </si>
  <si>
    <t xml:space="preserve">merkovskyv@gmail.com </t>
  </si>
  <si>
    <t xml:space="preserve">Vladimír Merkovský </t>
  </si>
  <si>
    <t>SK70 1100 0000 0026 2878 1403</t>
  </si>
  <si>
    <t>31770908</t>
  </si>
  <si>
    <t>Slovenský bridžový zväz</t>
  </si>
  <si>
    <t>www.bridgeclub.sk</t>
  </si>
  <si>
    <t>sbz@bridgeclub.sk</t>
  </si>
  <si>
    <t>SK65 0900 0000 0001 7666 9007</t>
  </si>
  <si>
    <t>37841866</t>
  </si>
  <si>
    <t>Slovenský curlingový zväz</t>
  </si>
  <si>
    <t>Zahradnícka 27</t>
  </si>
  <si>
    <t>811 07</t>
  </si>
  <si>
    <t>www.curling.sk</t>
  </si>
  <si>
    <t>office@curling.sk</t>
  </si>
  <si>
    <t>Pavol Pitoňák</t>
  </si>
  <si>
    <t>Pavel Kocian</t>
  </si>
  <si>
    <t>SK82 0200 0000 0017 0714 0853</t>
  </si>
  <si>
    <t>00687308</t>
  </si>
  <si>
    <t>Slovenský futbalový zväz</t>
  </si>
  <si>
    <t>Tomášikova 30C</t>
  </si>
  <si>
    <t>www.futbalsfz.sk</t>
  </si>
  <si>
    <t>msvvas@futbalsfz.sk</t>
  </si>
  <si>
    <t>Ján Kováčik</t>
  </si>
  <si>
    <t>Marcel Korinek</t>
  </si>
  <si>
    <t>SK80 0900 0000 0051 1021 1442</t>
  </si>
  <si>
    <t>00586455</t>
  </si>
  <si>
    <t>Slovenský horolezecký spolok JAMES</t>
  </si>
  <si>
    <t>www.james.sk</t>
  </si>
  <si>
    <t>office@james.sk</t>
  </si>
  <si>
    <t>Anton Pacek</t>
  </si>
  <si>
    <t>SK53 0200 0000 0017 7177 3057</t>
  </si>
  <si>
    <t>31805540</t>
  </si>
  <si>
    <t>Slovenský krasokorčuliarsky zväz</t>
  </si>
  <si>
    <t>Záhradnícka 752/95</t>
  </si>
  <si>
    <t>www.kraso.sk</t>
  </si>
  <si>
    <t>slovakskating@kraso.sk</t>
  </si>
  <si>
    <t>Peter Majerník</t>
  </si>
  <si>
    <t>Jozef Beständig</t>
  </si>
  <si>
    <t>SK14 0200 0000 0017 8521 4758</t>
  </si>
  <si>
    <t>30793009</t>
  </si>
  <si>
    <t>Slovenský lukostrelecký zväz</t>
  </si>
  <si>
    <t>www.archerysvk.sk</t>
  </si>
  <si>
    <t>office@archerysvk.sk</t>
  </si>
  <si>
    <t>Vladimír Bužek</t>
  </si>
  <si>
    <t>SK53 0900 0000 0051 1920 0627</t>
  </si>
  <si>
    <t>00677604</t>
  </si>
  <si>
    <t>Slovenský národný aeroklub generála Milana Rastislava Štefánika</t>
  </si>
  <si>
    <t>Pri Rajčianke 49</t>
  </si>
  <si>
    <t>010 01</t>
  </si>
  <si>
    <t>www.sna.sk</t>
  </si>
  <si>
    <t>sna@sna.sk</t>
  </si>
  <si>
    <t>Miroslav Gábor</t>
  </si>
  <si>
    <t>Marcela Nagyová</t>
  </si>
  <si>
    <t>SK61 0900 0000 0051 8920 0921</t>
  </si>
  <si>
    <t>30811082</t>
  </si>
  <si>
    <t>Slovenský olympijský a športový výbor</t>
  </si>
  <si>
    <t>www.olympic.sk</t>
  </si>
  <si>
    <t>office@olympic.sk</t>
  </si>
  <si>
    <t>Anton Siekel</t>
  </si>
  <si>
    <t>Gábor Asványi; Patrik Hrbek</t>
  </si>
  <si>
    <t>421903584992; 421911090490</t>
  </si>
  <si>
    <t>SK07 1100 0000 0026 2702 3539</t>
  </si>
  <si>
    <t>30688060</t>
  </si>
  <si>
    <t>Slovenský rýchlokorčuliarsky zväz</t>
  </si>
  <si>
    <t>www.speedskating.sk</t>
  </si>
  <si>
    <t>info@speedskating.sk</t>
  </si>
  <si>
    <t>Ivana Iliašová</t>
  </si>
  <si>
    <t>Ján Magdoško</t>
  </si>
  <si>
    <t>SK49 5600 0000 0075 0146 2002</t>
  </si>
  <si>
    <t>30806836</t>
  </si>
  <si>
    <t>Slovenský stolnotenisový zväz</t>
  </si>
  <si>
    <t>Černockého 6</t>
  </si>
  <si>
    <t>831 53</t>
  </si>
  <si>
    <t>www.sstz.sk</t>
  </si>
  <si>
    <t>sstz1@sstz.sk</t>
  </si>
  <si>
    <t>Anton Hamran</t>
  </si>
  <si>
    <t>Ivica Hatalová</t>
  </si>
  <si>
    <t>SK09 0900 0000 0051 6511 8018</t>
  </si>
  <si>
    <t>00603341</t>
  </si>
  <si>
    <t>SLOVENSKÝ STRELECKÝ ZVÄZ</t>
  </si>
  <si>
    <t>Wolkrova 4</t>
  </si>
  <si>
    <t>851 01</t>
  </si>
  <si>
    <t>www.shooting.sk</t>
  </si>
  <si>
    <t>ssz@shooting.sk</t>
  </si>
  <si>
    <t>Miloslav Benca</t>
  </si>
  <si>
    <t>Ján Kulich</t>
  </si>
  <si>
    <t>SK12 0900 0000 0001 1080 4827</t>
  </si>
  <si>
    <t>17310571</t>
  </si>
  <si>
    <t>Slovenský šachový zväz</t>
  </si>
  <si>
    <t>Bernolákovo námestie 25</t>
  </si>
  <si>
    <t>Nové Zámky</t>
  </si>
  <si>
    <t>940 01</t>
  </si>
  <si>
    <t>www.chess.sk</t>
  </si>
  <si>
    <t>sekretariat@chess.sk</t>
  </si>
  <si>
    <t>Milan Roman</t>
  </si>
  <si>
    <t>Vladimír Szűcs</t>
  </si>
  <si>
    <t>SK71 1111 0000 0066 0114 7013</t>
  </si>
  <si>
    <t>30806437</t>
  </si>
  <si>
    <t>Slovenský šermiarsky zväz</t>
  </si>
  <si>
    <t>Trnavská cesta 39</t>
  </si>
  <si>
    <t>ww.slovak-fencing.sk</t>
  </si>
  <si>
    <t>slovak-fencing@slovak-fencing.sk</t>
  </si>
  <si>
    <t>Attila Érsek</t>
  </si>
  <si>
    <t>Gabriela Geršiová</t>
  </si>
  <si>
    <t>SK15 0200 0000 0017 8550 2151</t>
  </si>
  <si>
    <t>30811384</t>
  </si>
  <si>
    <t>Slovenský tenisový zväz</t>
  </si>
  <si>
    <t>Príkopova 6</t>
  </si>
  <si>
    <t>www.stz.sk</t>
  </si>
  <si>
    <t>stz@stz.sk</t>
  </si>
  <si>
    <t>Miloslav Mečíř</t>
  </si>
  <si>
    <t>Ivan Greguška</t>
  </si>
  <si>
    <t>SK34 0900 0000 0052 0010 1394</t>
  </si>
  <si>
    <t>00688304</t>
  </si>
  <si>
    <t>Slovenský veslársky zväz</t>
  </si>
  <si>
    <t>814 69</t>
  </si>
  <si>
    <t>www.veslovanie.sk</t>
  </si>
  <si>
    <t>rowingslovakia@gmail.com</t>
  </si>
  <si>
    <t>Ján Žiška</t>
  </si>
  <si>
    <t>Stanislava Vičanová</t>
  </si>
  <si>
    <t>SK97 0200 0000 0017 8584 7256</t>
  </si>
  <si>
    <t>31791981</t>
  </si>
  <si>
    <t>SLOVENSKÝ ZÁPASNÍCKY ZVÄZ</t>
  </si>
  <si>
    <t>www.slovenskezapasenie.sk</t>
  </si>
  <si>
    <t>szz@zapasenie.sk</t>
  </si>
  <si>
    <t>Štefánia Galandová</t>
  </si>
  <si>
    <t xml:space="preserve">generálna sekretárka </t>
  </si>
  <si>
    <t>SK64 0200 0000 0017 8575 3954</t>
  </si>
  <si>
    <t>30811546</t>
  </si>
  <si>
    <t>Slovenský zväz bedmintonu</t>
  </si>
  <si>
    <t>Slovenská 19</t>
  </si>
  <si>
    <t>Prešov</t>
  </si>
  <si>
    <t>080 01</t>
  </si>
  <si>
    <t xml:space="preserve">www.bedminton.sk </t>
  </si>
  <si>
    <t xml:space="preserve">sekretar@bedminton.sk </t>
  </si>
  <si>
    <t>Zuzana Rajdugová</t>
  </si>
  <si>
    <t>SK47 5600 0000 0008 5511 7001</t>
  </si>
  <si>
    <t>35656743</t>
  </si>
  <si>
    <t>Slovenský zväz biatlonu</t>
  </si>
  <si>
    <t>Partizánska cesta 3501/71</t>
  </si>
  <si>
    <t>974 01</t>
  </si>
  <si>
    <t>www.biathlon.sk</t>
  </si>
  <si>
    <t>svk@biathlon.sk</t>
  </si>
  <si>
    <t>Peter Vozár</t>
  </si>
  <si>
    <t>Zuzana Donovalová</t>
  </si>
  <si>
    <t>SK28 0900 0000 0051 1924 9092</t>
  </si>
  <si>
    <t>36067580</t>
  </si>
  <si>
    <t>Slovenský zväz bobistov</t>
  </si>
  <si>
    <t>Líščie údolie 134</t>
  </si>
  <si>
    <t>841 01</t>
  </si>
  <si>
    <t>www.boby.sk</t>
  </si>
  <si>
    <t>szb@boby.sk</t>
  </si>
  <si>
    <t>Milan Majtán</t>
  </si>
  <si>
    <t>Zdenka Jagnešáková</t>
  </si>
  <si>
    <t>SK97 1100 0000 0026 2153 0361</t>
  </si>
  <si>
    <t>00684112</t>
  </si>
  <si>
    <t>Slovenský zväz cyklistiky</t>
  </si>
  <si>
    <t>Kukuričná 13</t>
  </si>
  <si>
    <t>www.cyklistikaszc.sk</t>
  </si>
  <si>
    <t>szc@cyklistikaszc.sk</t>
  </si>
  <si>
    <t>Peter Privara, Katarína Jakubová</t>
  </si>
  <si>
    <t>prezident, generálna sekretárka</t>
  </si>
  <si>
    <t>Michal Rohoň</t>
  </si>
  <si>
    <t>SK29 0200 0000 0017 8455 9156</t>
  </si>
  <si>
    <t>31806431</t>
  </si>
  <si>
    <t>Slovenský zväz dráhového golfu</t>
  </si>
  <si>
    <t>www.minigolfsport.sk</t>
  </si>
  <si>
    <t>manager@minigolfsport.sk</t>
  </si>
  <si>
    <t>František Drgoň</t>
  </si>
  <si>
    <t>René Šimanský</t>
  </si>
  <si>
    <t>SK44 0200 0000 0017 8760 5656</t>
  </si>
  <si>
    <t>31795421</t>
  </si>
  <si>
    <t>Slovenský zväz florbalu</t>
  </si>
  <si>
    <t>www.szfb.sk</t>
  </si>
  <si>
    <t>info@szfb.sk</t>
  </si>
  <si>
    <t>Oto Divinský</t>
  </si>
  <si>
    <t>SK09 0900 0000 0051 0969 4061</t>
  </si>
  <si>
    <t>30774772</t>
  </si>
  <si>
    <t>Slovenský zväz hádzanej</t>
  </si>
  <si>
    <t>www.slovakhandball.sk</t>
  </si>
  <si>
    <t>szh@slovakhandball.sk</t>
  </si>
  <si>
    <t>Jaroslav Holeša</t>
  </si>
  <si>
    <t>Ivan Sabovik</t>
  </si>
  <si>
    <t>SK81 8420 0000 0001 7512 8786</t>
  </si>
  <si>
    <t>30793211</t>
  </si>
  <si>
    <t>Slovenský zväz jachtingu</t>
  </si>
  <si>
    <t>www.sailing.sk</t>
  </si>
  <si>
    <t>szj@sailing.sk</t>
  </si>
  <si>
    <t>Martin Mydlík</t>
  </si>
  <si>
    <t>Zuzana Vargová</t>
  </si>
  <si>
    <t>SK82 1100 0000 0029 4803 1855</t>
  </si>
  <si>
    <t>17308518</t>
  </si>
  <si>
    <t>Slovenský zväz Judo</t>
  </si>
  <si>
    <t>www.judo.sk</t>
  </si>
  <si>
    <t>szj@judo.sk</t>
  </si>
  <si>
    <t>predseda, podpredseda</t>
  </si>
  <si>
    <t>SK08 0200 0000 0017 8526 0359</t>
  </si>
  <si>
    <t>30811571</t>
  </si>
  <si>
    <t>Slovenský Zväz Karate</t>
  </si>
  <si>
    <t>www.karate.sk</t>
  </si>
  <si>
    <t>karate@karate.sk</t>
  </si>
  <si>
    <t>Daniel Líška</t>
  </si>
  <si>
    <t>Leopold Roman</t>
  </si>
  <si>
    <t>SK51 0200 0000 0017 8666 3854</t>
  </si>
  <si>
    <t>31119247</t>
  </si>
  <si>
    <t>Slovenský zväz kickboxu</t>
  </si>
  <si>
    <t xml:space="preserve">www.slovak-kickboxing.sk </t>
  </si>
  <si>
    <t>Jozef Kolozsy</t>
  </si>
  <si>
    <t>SK90 0200 0000 0017 8509 1655</t>
  </si>
  <si>
    <t>30845386</t>
  </si>
  <si>
    <t>Slovenský zväz ľadového hokeja</t>
  </si>
  <si>
    <t>www.hockeyslovakia.sk</t>
  </si>
  <si>
    <t>hujo@szlh.sk</t>
  </si>
  <si>
    <t>Miroslav Lažo</t>
  </si>
  <si>
    <t>Andrea Urbanová</t>
  </si>
  <si>
    <t>SK58 0200 0000 0013 0803 9053</t>
  </si>
  <si>
    <t>821 03</t>
  </si>
  <si>
    <t>30788714</t>
  </si>
  <si>
    <t>Slovenský zväz moderného päťboja</t>
  </si>
  <si>
    <t>www.pentathlon.sk</t>
  </si>
  <si>
    <t>smpa@pentathlon.sk</t>
  </si>
  <si>
    <t>Dušan Poláček ml.</t>
  </si>
  <si>
    <t>Dušan Poláček st.</t>
  </si>
  <si>
    <t>SK71 0200 0000 0017 8531 6455</t>
  </si>
  <si>
    <t>30806518</t>
  </si>
  <si>
    <t>Slovenský zväz orientačných športov</t>
  </si>
  <si>
    <t>www.orienteering.sk</t>
  </si>
  <si>
    <t>slovakia@orienteering.sk</t>
  </si>
  <si>
    <t>Andrej Patráš</t>
  </si>
  <si>
    <t>Milan Mazúr</t>
  </si>
  <si>
    <t>SK88 1100 0000 0026 2876 2843</t>
  </si>
  <si>
    <t>31751075</t>
  </si>
  <si>
    <t>Slovenský zväz pozemného hokeja</t>
  </si>
  <si>
    <t>Jurkovičova 5</t>
  </si>
  <si>
    <t>www.szph.sk</t>
  </si>
  <si>
    <t>szph@szph.sk</t>
  </si>
  <si>
    <t>Ľudmila Pastorová</t>
  </si>
  <si>
    <t>Matej Boho</t>
  </si>
  <si>
    <t>SK12 0200 0000 0017 8578 5251</t>
  </si>
  <si>
    <t>37818058</t>
  </si>
  <si>
    <t>Slovenský zväz psích záprahov</t>
  </si>
  <si>
    <t>M.R.Štefánika 217</t>
  </si>
  <si>
    <t>Vranov nad Topľou</t>
  </si>
  <si>
    <t>093 01</t>
  </si>
  <si>
    <t>www.mushing.sk</t>
  </si>
  <si>
    <t>igorpribula11@gmail.com</t>
  </si>
  <si>
    <t>Igor Pribula</t>
  </si>
  <si>
    <t>SK61 5600 0000 0012 2522 5002</t>
  </si>
  <si>
    <t>31871526</t>
  </si>
  <si>
    <t>Slovenský zväz rybolovnej techniky</t>
  </si>
  <si>
    <t>Svornosti 69</t>
  </si>
  <si>
    <t>940 77</t>
  </si>
  <si>
    <t>www.szrtnz.sk</t>
  </si>
  <si>
    <t>szrtnz@szm.sk</t>
  </si>
  <si>
    <t>Juraj Mészáros</t>
  </si>
  <si>
    <t>SK93 0200 0000 3500 2413 6172</t>
  </si>
  <si>
    <t>31989373</t>
  </si>
  <si>
    <t>Slovenský zväz sánkarov</t>
  </si>
  <si>
    <t>Starý Smokovec 18074</t>
  </si>
  <si>
    <t>Vysoké Tatry</t>
  </si>
  <si>
    <t>062 01</t>
  </si>
  <si>
    <t>www.sane.sk</t>
  </si>
  <si>
    <t>sane@sane.sk</t>
  </si>
  <si>
    <t>Viera Bachárová Findurová</t>
  </si>
  <si>
    <t>SK77 7500 0000 0006 1310 1613</t>
  </si>
  <si>
    <t>42219922</t>
  </si>
  <si>
    <t>Slovenský zväz športového ju-jitsu</t>
  </si>
  <si>
    <t>Sládkovičova 454/16</t>
  </si>
  <si>
    <t>Martin</t>
  </si>
  <si>
    <t>036 01</t>
  </si>
  <si>
    <t>www.szsjj.sk</t>
  </si>
  <si>
    <t>predseda@szsjj.sk</t>
  </si>
  <si>
    <t>Miroslav Ševčík</t>
  </si>
  <si>
    <t>SK04 1100 0000 0029 4113 5395</t>
  </si>
  <si>
    <t>51118831</t>
  </si>
  <si>
    <t>Slovenský zväz športového rybolovu</t>
  </si>
  <si>
    <t>Andreja Kmeťa 314/20</t>
  </si>
  <si>
    <t>www.szsr.sk</t>
  </si>
  <si>
    <t>sekretariatszsr@gmail.com</t>
  </si>
  <si>
    <t>Jaroslav Sámela</t>
  </si>
  <si>
    <t>Mária Sprušanská</t>
  </si>
  <si>
    <t>SK96 0200 0000 0041 7420 1353</t>
  </si>
  <si>
    <t>00684767</t>
  </si>
  <si>
    <t>Slovenský zväz tanečných športov</t>
  </si>
  <si>
    <t>www.szts.sk</t>
  </si>
  <si>
    <t>szts@szts.sk</t>
  </si>
  <si>
    <t>Peter Ivanič</t>
  </si>
  <si>
    <t>SK50 0200 0000 0019 7814 8953</t>
  </si>
  <si>
    <t>30793203</t>
  </si>
  <si>
    <t>Slovenský zväz vodného lyžovania a wakeboardingu</t>
  </si>
  <si>
    <t>www.waterski.sk</t>
  </si>
  <si>
    <t>waterski@waterski.sk</t>
  </si>
  <si>
    <t>Alexander Vaško</t>
  </si>
  <si>
    <t>Denisa Oravcová</t>
  </si>
  <si>
    <t>SK65 0200 0000 0017 8165 3358</t>
  </si>
  <si>
    <t>00681768</t>
  </si>
  <si>
    <t>Slovenský zväz vodného motorizmu</t>
  </si>
  <si>
    <t>Trnavská cesta 29</t>
  </si>
  <si>
    <t>832 84</t>
  </si>
  <si>
    <t>www.szvm.sk</t>
  </si>
  <si>
    <t>szvm@szvm.sk</t>
  </si>
  <si>
    <t>Marian Jung</t>
  </si>
  <si>
    <t>SK48 0900 0000 0051 2383 8869</t>
  </si>
  <si>
    <t>31796079</t>
  </si>
  <si>
    <t>Slovenský zväz vzpierania</t>
  </si>
  <si>
    <t>www.vzpieranie.sk</t>
  </si>
  <si>
    <t xml:space="preserve">chairmanswf@gmail.com </t>
  </si>
  <si>
    <t>Tomáš Chovanec</t>
  </si>
  <si>
    <t>SK44 0200 0000 0017 8558 1654</t>
  </si>
  <si>
    <t>53007344</t>
  </si>
  <si>
    <t>Teqballová federácia Slovensko</t>
  </si>
  <si>
    <t xml:space="preserve">080 01 </t>
  </si>
  <si>
    <t>www.teq.sk</t>
  </si>
  <si>
    <t>info@teq.sk</t>
  </si>
  <si>
    <t>Artúr Benes</t>
  </si>
  <si>
    <t>SK21 1111 0000 0016 2429 8006</t>
  </si>
  <si>
    <t>35538015</t>
  </si>
  <si>
    <t>Združenie šípkarských organizácií</t>
  </si>
  <si>
    <t>www.slovakiadart.sk</t>
  </si>
  <si>
    <t>info@sipky.sk</t>
  </si>
  <si>
    <t>Karol Kirchner</t>
  </si>
  <si>
    <t>SK26 0900 0000 0005 7536 2504</t>
  </si>
  <si>
    <t>00585319</t>
  </si>
  <si>
    <t>Zväz potápačov Slovenska</t>
  </si>
  <si>
    <t>www.zps-diving.sk</t>
  </si>
  <si>
    <t>zps@zps-diving.sk</t>
  </si>
  <si>
    <t>Roman Baláž</t>
  </si>
  <si>
    <t>Zuzana Žecová</t>
  </si>
  <si>
    <t>SK26 0200 0000 0017 8515 2753</t>
  </si>
  <si>
    <t>42132690</t>
  </si>
  <si>
    <t>Zväz slovenského kolieskového korčuľovania</t>
  </si>
  <si>
    <t>Trnavská 3273/37</t>
  </si>
  <si>
    <t>www.slovakskate.sk</t>
  </si>
  <si>
    <t>president@slovakskate.sk</t>
  </si>
  <si>
    <t>Štefan Pjontek</t>
  </si>
  <si>
    <t>SK68 0200 0000 0046 8802 7153</t>
  </si>
  <si>
    <t>50671669</t>
  </si>
  <si>
    <t>Zväz slovenského lyžovania</t>
  </si>
  <si>
    <t>Galvaniho 16617/17A</t>
  </si>
  <si>
    <t>821 04</t>
  </si>
  <si>
    <t>www.zsl.sk</t>
  </si>
  <si>
    <t>sekretariat@zsl.sk</t>
  </si>
  <si>
    <t>Martin Paško</t>
  </si>
  <si>
    <t>Radovan Cagala</t>
  </si>
  <si>
    <t>SK72 0900 0000 0051 8522 2656</t>
  </si>
  <si>
    <t>Predmet
(názov, miesto, termín, parametre)</t>
  </si>
  <si>
    <t>Schválená
(eur)</t>
  </si>
  <si>
    <t>SF
(%)</t>
  </si>
  <si>
    <t>B/K</t>
  </si>
  <si>
    <t>ico+ucel</t>
  </si>
  <si>
    <t>ico+ppg</t>
  </si>
  <si>
    <t>Šport</t>
  </si>
  <si>
    <t>ICO+PPG+BK</t>
  </si>
  <si>
    <t>Zoraď</t>
  </si>
  <si>
    <t>ico+ucel+B/K</t>
  </si>
  <si>
    <t>B</t>
  </si>
  <si>
    <t>americký futbal - bežné transfery</t>
  </si>
  <si>
    <t>americký futbal</t>
  </si>
  <si>
    <t>boccia - bežné transfery</t>
  </si>
  <si>
    <t>boccia</t>
  </si>
  <si>
    <t>boule lyonnaise - bežné transfery</t>
  </si>
  <si>
    <t>boule lyonnaise</t>
  </si>
  <si>
    <t>wushu - bežné transfery</t>
  </si>
  <si>
    <t>wushu</t>
  </si>
  <si>
    <t>dynamická streľba - bežné transfery</t>
  </si>
  <si>
    <t>dynamická streľba</t>
  </si>
  <si>
    <t>fitnes a kulturistika - bežné transfery</t>
  </si>
  <si>
    <t>fitnes a kulturistika</t>
  </si>
  <si>
    <t>silové športy - bežné transfery</t>
  </si>
  <si>
    <t>silové športy</t>
  </si>
  <si>
    <t>športy s lietajúcim diskom - bežné transfery</t>
  </si>
  <si>
    <t>športy s lietajúcim diskom</t>
  </si>
  <si>
    <t>go - bežné transfery</t>
  </si>
  <si>
    <t>go</t>
  </si>
  <si>
    <t>korfbal - bežné transfery</t>
  </si>
  <si>
    <t>korfbal</t>
  </si>
  <si>
    <t>automobilový šport - bežné transfery</t>
  </si>
  <si>
    <t>automobilový šport</t>
  </si>
  <si>
    <t>K</t>
  </si>
  <si>
    <t>pretláčanie rukou - bežné transfery</t>
  </si>
  <si>
    <t>pretláčanie rukou</t>
  </si>
  <si>
    <t>taekwondo - bežné transfery</t>
  </si>
  <si>
    <t>taekwondo</t>
  </si>
  <si>
    <t>baseball - bežné transfery</t>
  </si>
  <si>
    <t>baseball</t>
  </si>
  <si>
    <t>basketbal - bežné transfery</t>
  </si>
  <si>
    <t>basketbal</t>
  </si>
  <si>
    <t>box - bežné transfery</t>
  </si>
  <si>
    <t>box</t>
  </si>
  <si>
    <t>pétanque - bežné transfery</t>
  </si>
  <si>
    <t>pétanque</t>
  </si>
  <si>
    <t>golf - bežné transfery</t>
  </si>
  <si>
    <t>golf</t>
  </si>
  <si>
    <t>gymnastika - bežné transfery</t>
  </si>
  <si>
    <t>gymnastika</t>
  </si>
  <si>
    <t>cheerleading - bežné transfery</t>
  </si>
  <si>
    <t>cheerleading</t>
  </si>
  <si>
    <t>jazdectvo - bežné transfery</t>
  </si>
  <si>
    <t>jazdectvo</t>
  </si>
  <si>
    <t>kanoistika - bežné transfery</t>
  </si>
  <si>
    <t>kanoistika</t>
  </si>
  <si>
    <t>lakros - bežné transfery</t>
  </si>
  <si>
    <t>lakros</t>
  </si>
  <si>
    <t>motocyklový šport - bežné transfery</t>
  </si>
  <si>
    <t>motocyklový šport</t>
  </si>
  <si>
    <t>thajský box - bežné transfery</t>
  </si>
  <si>
    <t>thajský box</t>
  </si>
  <si>
    <t>plavecké športy - bežné transfery</t>
  </si>
  <si>
    <t>plavecké športy</t>
  </si>
  <si>
    <t>rugby - bežné transfery</t>
  </si>
  <si>
    <t>rugby</t>
  </si>
  <si>
    <t>skialpinizmus - bežné transfery</t>
  </si>
  <si>
    <t>skialpinizmus</t>
  </si>
  <si>
    <t>softbal - bežné transfery</t>
  </si>
  <si>
    <t>softbal</t>
  </si>
  <si>
    <t>squash - bežné transfery</t>
  </si>
  <si>
    <t>squash</t>
  </si>
  <si>
    <t>triatlon - bežné transfery</t>
  </si>
  <si>
    <t>triatlon</t>
  </si>
  <si>
    <t>volejbal - bežné transfery</t>
  </si>
  <si>
    <t>volejbal</t>
  </si>
  <si>
    <t>atletika - bežné transfery</t>
  </si>
  <si>
    <t>atletika</t>
  </si>
  <si>
    <t>biliard - bežné transfery</t>
  </si>
  <si>
    <t>biliard</t>
  </si>
  <si>
    <t>bowling - bežné transfery</t>
  </si>
  <si>
    <t>bowling</t>
  </si>
  <si>
    <t>bridž - bežné transfery</t>
  </si>
  <si>
    <t>bridž</t>
  </si>
  <si>
    <t>curling - bežné transfery</t>
  </si>
  <si>
    <t>curling</t>
  </si>
  <si>
    <t>futbal - bežné transfery</t>
  </si>
  <si>
    <t>futbal</t>
  </si>
  <si>
    <t>horolezectvo - bežné transfery</t>
  </si>
  <si>
    <t>horolezectvo</t>
  </si>
  <si>
    <t>športové lezenie - bežné transfery</t>
  </si>
  <si>
    <t>športové lezenie</t>
  </si>
  <si>
    <t>krasokorčuľovanie - bežné transfery</t>
  </si>
  <si>
    <t>krasokorčuľovanie</t>
  </si>
  <si>
    <t>lukostreľba - bežné transfery</t>
  </si>
  <si>
    <t>lukostreľba</t>
  </si>
  <si>
    <t>letecké športy - bežné transfery</t>
  </si>
  <si>
    <t>letecké športy</t>
  </si>
  <si>
    <t>činnosť Slovenského olympijského a športového výboru</t>
  </si>
  <si>
    <t>rýchlokorčuľovanie - bežné transfery</t>
  </si>
  <si>
    <t>rýchlokorčuľovanie</t>
  </si>
  <si>
    <t>stolný tenis - bežné transfery</t>
  </si>
  <si>
    <t>stolný tenis</t>
  </si>
  <si>
    <t>streľba - bežné transfery</t>
  </si>
  <si>
    <t>streľba</t>
  </si>
  <si>
    <t>šach - bežné transfery</t>
  </si>
  <si>
    <t>šach</t>
  </si>
  <si>
    <t>šerm - bežné transfery</t>
  </si>
  <si>
    <t>šerm</t>
  </si>
  <si>
    <t>tenis - bežné transfery</t>
  </si>
  <si>
    <t>tenis</t>
  </si>
  <si>
    <t>veslovanie - bežné transfery</t>
  </si>
  <si>
    <t>veslovanie</t>
  </si>
  <si>
    <t>zápasenie - bežné transfery</t>
  </si>
  <si>
    <t>zápasenie</t>
  </si>
  <si>
    <t>bedminton - bežné transfery</t>
  </si>
  <si>
    <t>bedminton</t>
  </si>
  <si>
    <t>biatlon - bežné transfery</t>
  </si>
  <si>
    <t>biatlon</t>
  </si>
  <si>
    <t>boby a skeleton - bežné transfery</t>
  </si>
  <si>
    <t>boby a skeleton</t>
  </si>
  <si>
    <t>cyklistika - bežné transfery</t>
  </si>
  <si>
    <t>cyklistika</t>
  </si>
  <si>
    <t>dráhový golf - bežné transfery</t>
  </si>
  <si>
    <t>dráhový golf</t>
  </si>
  <si>
    <t>florbal - bežné transfery</t>
  </si>
  <si>
    <t>florbal</t>
  </si>
  <si>
    <t>hádzaná - bežné transfery</t>
  </si>
  <si>
    <t>hádzaná</t>
  </si>
  <si>
    <t>jachting - bežné transfery</t>
  </si>
  <si>
    <t>jachting</t>
  </si>
  <si>
    <t>judo - bežné transfery</t>
  </si>
  <si>
    <t>judo</t>
  </si>
  <si>
    <t>karate - bežné transfery</t>
  </si>
  <si>
    <t>karate</t>
  </si>
  <si>
    <t>kickbox - bežné transfery</t>
  </si>
  <si>
    <t>kickbox</t>
  </si>
  <si>
    <t>ľadový hokej - bežné transfery</t>
  </si>
  <si>
    <t>ľadový hokej</t>
  </si>
  <si>
    <t>moderný päťboj - bežné transfery</t>
  </si>
  <si>
    <t>moderný päťboj</t>
  </si>
  <si>
    <t>orientačné športy - bežné transfery</t>
  </si>
  <si>
    <t>orientačné športy</t>
  </si>
  <si>
    <t>pozemný hokej - bežné transfery</t>
  </si>
  <si>
    <t>pozemný hokej</t>
  </si>
  <si>
    <t>psie záprahy - bežné transfery</t>
  </si>
  <si>
    <t>psie záprahy</t>
  </si>
  <si>
    <t>rybolovná technika - bežné transfery</t>
  </si>
  <si>
    <t>rybolovná technika</t>
  </si>
  <si>
    <t>sánkovanie - bežné transfery</t>
  </si>
  <si>
    <t>sánkovanie</t>
  </si>
  <si>
    <t>ju-jitsu - bežné transfery</t>
  </si>
  <si>
    <t>ju-jitsu</t>
  </si>
  <si>
    <t>športové rybárstvo - bežné transfery</t>
  </si>
  <si>
    <t>športové rybárstvo</t>
  </si>
  <si>
    <t>tanečný šport - bežné transfery</t>
  </si>
  <si>
    <t>tanečný šport</t>
  </si>
  <si>
    <t>vodné lyžovanie - bežné transfery</t>
  </si>
  <si>
    <t>vodné lyžovanie</t>
  </si>
  <si>
    <t>vodný motorizmus - bežné transfery</t>
  </si>
  <si>
    <t>vodný motorizmus</t>
  </si>
  <si>
    <t>vzpieranie - bežné transfery</t>
  </si>
  <si>
    <t>vzpieranie</t>
  </si>
  <si>
    <t>teqball - bežné transfery</t>
  </si>
  <si>
    <t>teqball</t>
  </si>
  <si>
    <t>šípky - bežné transfery</t>
  </si>
  <si>
    <t>šípky</t>
  </si>
  <si>
    <t>potápačské športy - bežné transfery</t>
  </si>
  <si>
    <t>potápačské športy</t>
  </si>
  <si>
    <t>kolieskové korčuľovanie - bežné transfery</t>
  </si>
  <si>
    <t>kolieskové korčuľovanie</t>
  </si>
  <si>
    <t>lyžovanie - bežné transfery</t>
  </si>
  <si>
    <t>lyžovanie</t>
  </si>
  <si>
    <t>Účel rozšírený</t>
  </si>
  <si>
    <t>Režim</t>
  </si>
  <si>
    <t>Transfer</t>
  </si>
  <si>
    <t>PPG názov</t>
  </si>
  <si>
    <t>aikido</t>
  </si>
  <si>
    <t xml:space="preserve">šport 23 </t>
  </si>
  <si>
    <t>Príspevok uznanému športu</t>
  </si>
  <si>
    <t>Šport pre všetkých, školský a univerzitný  šport</t>
  </si>
  <si>
    <t>talenty</t>
  </si>
  <si>
    <t>reprezentácia</t>
  </si>
  <si>
    <t>administratíva</t>
  </si>
  <si>
    <t>bandy hokej</t>
  </si>
  <si>
    <t>ostatné</t>
  </si>
  <si>
    <t>Prierezové činnosti</t>
  </si>
  <si>
    <t>basebal</t>
  </si>
  <si>
    <t>športovci</t>
  </si>
  <si>
    <t>Príspevok šporovcom top tímu</t>
  </si>
  <si>
    <t>SOV</t>
  </si>
  <si>
    <t>Príspevok Slovenskému olympijskému výboru</t>
  </si>
  <si>
    <t>baskická pelota</t>
  </si>
  <si>
    <t>SPV</t>
  </si>
  <si>
    <t>Príspevok slovenskému paralympijskému výboru</t>
  </si>
  <si>
    <t>účasť a mládež</t>
  </si>
  <si>
    <t>Dotácia</t>
  </si>
  <si>
    <t>multi a ŠPV</t>
  </si>
  <si>
    <t>trasy</t>
  </si>
  <si>
    <t>kampaň</t>
  </si>
  <si>
    <t>odmeny</t>
  </si>
  <si>
    <t>s</t>
  </si>
  <si>
    <t>dáma</t>
  </si>
  <si>
    <t>t</t>
  </si>
  <si>
    <t>dračie lode</t>
  </si>
  <si>
    <t>u</t>
  </si>
  <si>
    <t>v</t>
  </si>
  <si>
    <t>fistbal</t>
  </si>
  <si>
    <t>w</t>
  </si>
  <si>
    <t>x</t>
  </si>
  <si>
    <t>y</t>
  </si>
  <si>
    <t>z</t>
  </si>
  <si>
    <t>kendo</t>
  </si>
  <si>
    <t>kriket</t>
  </si>
  <si>
    <t>kulturistika a fitnes</t>
  </si>
  <si>
    <t>ľadové kužele</t>
  </si>
  <si>
    <t>netbal</t>
  </si>
  <si>
    <t>petang</t>
  </si>
  <si>
    <t>pólo</t>
  </si>
  <si>
    <t>povzbudzovanie</t>
  </si>
  <si>
    <t>preťahovanie lanom</t>
  </si>
  <si>
    <t>raketbal</t>
  </si>
  <si>
    <t>sambo</t>
  </si>
  <si>
    <t>savate</t>
  </si>
  <si>
    <t>sepaktakraw</t>
  </si>
  <si>
    <t>soft tenis</t>
  </si>
  <si>
    <t>sumo</t>
  </si>
  <si>
    <t>surfovanie</t>
  </si>
  <si>
    <t>športové lezectvo</t>
  </si>
  <si>
    <t>vodné záchranárstvo</t>
  </si>
  <si>
    <t>1. VYPLŇTE ZELENÉ BUNKY
2. VYTLAČTE, PODPÍŠTE A ODOŠLITE V LISTINNEJ PODOBE</t>
  </si>
  <si>
    <t>Ministerstvo cestovného ruchu a športu Slovenskej republiky</t>
  </si>
  <si>
    <t>sekcia financovania športu a štátnej športovej politiky</t>
  </si>
  <si>
    <t>Dátum poukázania vrátených prostriedkov:</t>
  </si>
  <si>
    <t>organizovanie významných a tradičných športových podujatí na území SR v roku 2020</t>
  </si>
  <si>
    <t>Pribinova 32</t>
  </si>
  <si>
    <t>Suma vrátených prostriedkov (eur):</t>
  </si>
  <si>
    <t>projekty školského, univerzitného športu a športu pre všetkých</t>
  </si>
  <si>
    <t>IBAN odosielajúceho účtu:</t>
  </si>
  <si>
    <t>Dátum odoslania AVÍZA:</t>
  </si>
  <si>
    <t>finančné odmeny športovcom za výsledky dosiahnuté v roku 2019 a trénerom mládeže za dosiahnuté výsledky ich športovcov v roku 2019 a za celoživotnú prácu s mládežou</t>
  </si>
  <si>
    <t>projekty pre popularizáciu pohybových aktivít detí, mládeže a seniorov</t>
  </si>
  <si>
    <t>Avízo o úhrade výnosov</t>
  </si>
  <si>
    <t>plnenie úloh verejného záujmu v športe národnými športovými organizáciami</t>
  </si>
  <si>
    <t>organizovanie významnej súťaže podľa § 55 ods. 1 písm. b)</t>
  </si>
  <si>
    <t>z podprogramu:</t>
  </si>
  <si>
    <t>026 02 - Uznané športy</t>
  </si>
  <si>
    <t>účasť na významnej súťaži podľa § 3 písm. h) druhého až štvrtého bodu Zákona o športe vrátane prípravy na túto súťaž</t>
  </si>
  <si>
    <t>z nášho účtu:</t>
  </si>
  <si>
    <t>V prípade nejasností kontaktujte nasledovné osoby:</t>
  </si>
  <si>
    <t>účasť na významnej súťaži podľa § 3 písm. h) prvého bodu Zákona o športe</t>
  </si>
  <si>
    <t>na účet:</t>
  </si>
  <si>
    <t>SK62 8180 0000 0070 0069 4120, VS 31</t>
  </si>
  <si>
    <t>ŠS:</t>
  </si>
  <si>
    <t>Ing. Mária Horáková</t>
  </si>
  <si>
    <t>Ing. Jana Špirková</t>
  </si>
  <si>
    <t>meno, priezvisko, mobil a podpis osoby oprávnenej vykonávať právne úkony
v mene prijímateľa (v súlade so stanovami/zriaďovacou listinou)</t>
  </si>
  <si>
    <t>SK80 8180 0000 0070 0006 5236</t>
  </si>
  <si>
    <t>SK68 8180 0000 0070 0006 3900</t>
  </si>
  <si>
    <t>SK94 8180 0000 0070 0006 3820</t>
  </si>
  <si>
    <t>IBAN určeného účtu ministerstva:</t>
  </si>
  <si>
    <t>Avízo o vrátení finančných prostriedkov</t>
  </si>
  <si>
    <r>
      <rPr>
        <b/>
        <sz val="8"/>
        <color indexed="8"/>
        <rFont val="Arial"/>
        <family val="2"/>
        <charset val="238"/>
      </rPr>
      <t>SK84 8180 0000 0070 0069 4112</t>
    </r>
    <r>
      <rPr>
        <sz val="8"/>
        <color indexed="8"/>
        <rFont val="Arial"/>
        <family val="2"/>
        <charset val="238"/>
      </rPr>
      <t xml:space="preserve">
(výdavkový účet štátneho rozpočtu)
slúži pre vrátenie nevyčerpaných finančných prostriedkov </t>
    </r>
    <r>
      <rPr>
        <b/>
        <sz val="8"/>
        <color indexed="8"/>
        <rFont val="Arial"/>
        <family val="2"/>
        <charset val="238"/>
      </rPr>
      <t>poskytnutých v r. 2025</t>
    </r>
    <r>
      <rPr>
        <sz val="8"/>
        <color indexed="8"/>
        <rFont val="Arial"/>
        <family val="2"/>
        <charset val="238"/>
      </rPr>
      <t xml:space="preserve">, </t>
    </r>
    <r>
      <rPr>
        <sz val="8"/>
        <color indexed="10"/>
        <rFont val="Arial"/>
        <family val="2"/>
        <charset val="238"/>
      </rPr>
      <t xml:space="preserve"> v termíne </t>
    </r>
    <r>
      <rPr>
        <b/>
        <sz val="8"/>
        <color indexed="10"/>
        <rFont val="Arial"/>
        <family val="2"/>
        <charset val="238"/>
      </rPr>
      <t>do 30.11.2025</t>
    </r>
  </si>
  <si>
    <t>026 03 - Národné športové projekty</t>
  </si>
  <si>
    <t>z účelu:</t>
  </si>
  <si>
    <t>VS:</t>
  </si>
  <si>
    <t>SK84 8180 0000 0070 0069 4112</t>
  </si>
  <si>
    <t>SK62 8180 0000 0070 0069 4120</t>
  </si>
  <si>
    <t>Zoznam akceptovaných skratiek</t>
  </si>
  <si>
    <t>Pri vyúčtovaní môžete používať nasledovné skratky. Ak potrebujete, definujte ďalšie.</t>
  </si>
  <si>
    <t>Skratka</t>
  </si>
  <si>
    <t>Vysvetlenie</t>
  </si>
  <si>
    <t>MS</t>
  </si>
  <si>
    <t>majstrovstvá sveta</t>
  </si>
  <si>
    <t>ME</t>
  </si>
  <si>
    <t>majstrovstvá Európy</t>
  </si>
  <si>
    <t>SP</t>
  </si>
  <si>
    <t>svetový pohár</t>
  </si>
  <si>
    <t>EP</t>
  </si>
  <si>
    <t>európsky pohár</t>
  </si>
  <si>
    <t>MSR</t>
  </si>
  <si>
    <t>majstrovstvá Slovenska</t>
  </si>
  <si>
    <t>VV</t>
  </si>
  <si>
    <t>výkonný výbor</t>
  </si>
  <si>
    <t>ŠH</t>
  </si>
  <si>
    <t>športová hala</t>
  </si>
  <si>
    <t>PHM</t>
  </si>
  <si>
    <t>pohonné hmoty</t>
  </si>
  <si>
    <t>VC</t>
  </si>
  <si>
    <t>veľká cena</t>
  </si>
  <si>
    <t>VZ</t>
  </si>
  <si>
    <t>valné zhromaždenie</t>
  </si>
  <si>
    <t>EČV</t>
  </si>
  <si>
    <t>evidenčné číslo vozidla</t>
  </si>
  <si>
    <t>OA</t>
  </si>
  <si>
    <t>osobný automobil</t>
  </si>
  <si>
    <t>BUS</t>
  </si>
  <si>
    <t>autobus</t>
  </si>
  <si>
    <t>LOD</t>
  </si>
  <si>
    <t>loď</t>
  </si>
  <si>
    <t>LET</t>
  </si>
  <si>
    <t>lietadlo</t>
  </si>
  <si>
    <t>VLAK</t>
  </si>
  <si>
    <t>vlak</t>
  </si>
  <si>
    <t>ÚTM</t>
  </si>
  <si>
    <t>útvar talentovanej mládeže</t>
  </si>
  <si>
    <t>CTM</t>
  </si>
  <si>
    <t>centrum talentovanej mládeže</t>
  </si>
  <si>
    <r>
      <rPr>
        <sz val="10"/>
        <color rgb="FF000000"/>
        <rFont val="Arial"/>
        <family val="2"/>
        <charset val="238"/>
      </rPr>
      <t xml:space="preserve">5. </t>
    </r>
    <r>
      <rPr>
        <b/>
        <sz val="10"/>
        <color rgb="FF000000"/>
        <rFont val="Arial"/>
        <family val="2"/>
        <charset val="238"/>
      </rPr>
      <t>Vytlačiť hárky</t>
    </r>
    <r>
      <rPr>
        <sz val="10"/>
        <color rgb="FF000000"/>
        <rFont val="Arial"/>
        <family val="2"/>
        <charset val="238"/>
      </rPr>
      <t xml:space="preserve"> "Spolu", "Doklady</t>
    </r>
    <r>
      <rPr>
        <sz val="10"/>
        <rFont val="Arial"/>
        <family val="2"/>
        <charset val="238"/>
      </rPr>
      <t xml:space="preserve">", v prípade nevyčerpaných finančných prostriedkov aj vyplnený hárok </t>
    </r>
    <r>
      <rPr>
        <sz val="10"/>
        <color rgb="FF000000"/>
        <rFont val="Arial"/>
        <family val="2"/>
        <charset val="238"/>
      </rPr>
      <t>"Avízo - vratka".</t>
    </r>
  </si>
  <si>
    <r>
      <t xml:space="preserve">6. </t>
    </r>
    <r>
      <rPr>
        <b/>
        <sz val="10"/>
        <rFont val="Arial"/>
        <family val="2"/>
        <charset val="238"/>
      </rPr>
      <t>Dopísať</t>
    </r>
    <r>
      <rPr>
        <sz val="10"/>
        <rFont val="Arial"/>
        <family val="2"/>
        <charset val="238"/>
      </rPr>
      <t xml:space="preserve"> do hárku "Spolu" </t>
    </r>
    <r>
      <rPr>
        <b/>
        <sz val="10"/>
        <rFont val="Arial"/>
        <family val="2"/>
        <charset val="238"/>
      </rPr>
      <t xml:space="preserve">dátum a čas odoslania elektronickej </t>
    </r>
    <r>
      <rPr>
        <sz val="10"/>
        <rFont val="Arial"/>
        <family val="2"/>
        <charset val="238"/>
      </rPr>
      <t>verzie formuláru vyúčtovania.</t>
    </r>
  </si>
  <si>
    <r>
      <t xml:space="preserve">7. </t>
    </r>
    <r>
      <rPr>
        <b/>
        <sz val="10"/>
        <rFont val="Arial"/>
        <family val="2"/>
        <charset val="238"/>
      </rPr>
      <t xml:space="preserve">Podpísať hárok "Spolu" prípadne hárok "Avízo - vratka" štatutárnym zástupcom/zástupcami. </t>
    </r>
  </si>
  <si>
    <r>
      <rPr>
        <sz val="10"/>
        <color rgb="FF000000"/>
        <rFont val="Arial"/>
        <family val="2"/>
        <charset val="238"/>
      </rPr>
      <t xml:space="preserve">8. Odoslať vyúčtovanie - hárok "Doklady", hárok "Spolu" prípadne hárok "Avízo - vratka" v listinnej podobe na adresu: </t>
    </r>
    <r>
      <rPr>
        <b/>
        <sz val="10"/>
        <color rgb="FF000000"/>
        <rFont val="Arial"/>
        <family val="2"/>
        <charset val="238"/>
      </rPr>
      <t>Ministerstvo cestovného ruchu a športu SR, sekcia financovania športu a štátnej športovej politiky, Pribinova 32, 810 08 Bratislava .</t>
    </r>
    <r>
      <rPr>
        <sz val="10"/>
        <color rgb="FF000000"/>
        <rFont val="Arial"/>
        <family val="2"/>
        <charset val="238"/>
      </rPr>
      <t xml:space="preserve">  </t>
    </r>
  </si>
  <si>
    <r>
      <rPr>
        <b/>
        <sz val="10"/>
        <rFont val="Arial"/>
        <family val="2"/>
        <charset val="238"/>
      </rPr>
      <t>(6)</t>
    </r>
    <r>
      <rPr>
        <sz val="10"/>
        <rFont val="Arial"/>
        <family val="2"/>
        <charset val="238"/>
      </rPr>
      <t xml:space="preserve"> Formulár si prijímateľ uloží vo svojom počítači. V akomkoľvek hárku </t>
    </r>
    <r>
      <rPr>
        <b/>
        <sz val="10"/>
        <rFont val="Arial"/>
        <family val="2"/>
        <charset val="238"/>
      </rPr>
      <t>vypĺňa len žlté polia.</t>
    </r>
    <r>
      <rPr>
        <sz val="10"/>
        <rFont val="Arial"/>
        <family val="2"/>
        <charset val="238"/>
      </rPr>
      <t xml:space="preserve"> V prípade nezrovnalostí alebo problémov pri vypĺňaní je nutné kontaktovať zamestnancov sekcie financovania športu a štátnej športovej politiky MCRaS SR.</t>
    </r>
  </si>
  <si>
    <r>
      <rPr>
        <b/>
        <sz val="10"/>
        <rFont val="Arial"/>
        <family val="2"/>
        <charset val="238"/>
      </rPr>
      <t>(7)</t>
    </r>
    <r>
      <rPr>
        <sz val="10"/>
        <rFont val="Arial"/>
        <family val="2"/>
        <charset val="238"/>
      </rPr>
      <t> V hárku „</t>
    </r>
    <r>
      <rPr>
        <b/>
        <sz val="10"/>
        <rFont val="Arial"/>
        <family val="2"/>
      </rPr>
      <t>Doklady</t>
    </r>
    <r>
      <rPr>
        <sz val="10"/>
        <rFont val="Arial"/>
        <family val="2"/>
        <charset val="238"/>
      </rPr>
      <t>“ prijímateľ vyberie zo zoznamu svoju organizáciu („Prijímateľ Finančných prostriedkov“).</t>
    </r>
  </si>
  <si>
    <r>
      <rPr>
        <b/>
        <sz val="10"/>
        <rFont val="Arial"/>
        <family val="2"/>
        <charset val="238"/>
      </rPr>
      <t>(9)</t>
    </r>
    <r>
      <rPr>
        <sz val="10"/>
        <rFont val="Arial"/>
        <family val="2"/>
        <charset val="238"/>
      </rPr>
      <t xml:space="preserve"> Pri vkladaní údajov </t>
    </r>
    <r>
      <rPr>
        <b/>
        <sz val="10"/>
        <rFont val="Arial"/>
        <family val="2"/>
      </rPr>
      <t>môže prijímateľ použiť</t>
    </r>
    <r>
      <rPr>
        <b/>
        <sz val="10"/>
        <rFont val="Arial"/>
        <family val="2"/>
        <charset val="238"/>
      </rPr>
      <t xml:space="preserve"> </t>
    </r>
    <r>
      <rPr>
        <sz val="10"/>
        <rFont val="Arial"/>
        <family val="2"/>
        <charset val="238"/>
      </rPr>
      <t>ako pomôcku</t>
    </r>
    <r>
      <rPr>
        <b/>
        <sz val="10"/>
        <rFont val="Arial"/>
        <family val="2"/>
        <charset val="238"/>
      </rPr>
      <t xml:space="preserve"> ko</t>
    </r>
    <r>
      <rPr>
        <b/>
        <sz val="10"/>
        <rFont val="Arial"/>
        <family val="2"/>
      </rPr>
      <t>mentáre</t>
    </r>
    <r>
      <rPr>
        <sz val="10"/>
        <rFont val="Arial"/>
        <family val="2"/>
        <charset val="238"/>
      </rPr>
      <t>, ktoré sa zobrazia pri podržaní kurzoru myši nad bunkami označenými malými červenými trojuholníčkami v záhlaví stĺpcov.</t>
    </r>
  </si>
  <si>
    <r>
      <rPr>
        <b/>
        <sz val="10"/>
        <rFont val="Arial"/>
        <family val="2"/>
        <charset val="238"/>
      </rPr>
      <t>(8)</t>
    </r>
    <r>
      <rPr>
        <sz val="10"/>
        <rFont val="Arial"/>
        <family val="2"/>
        <charset val="238"/>
      </rPr>
      <t xml:space="preserve"> Do polí riadkov 107 až 5000 prijímateľ vloží postupne vyúčtovacie údaje (polia zmenia farbu na žltú). Údaje v stĺpcoch B až H je možné vyplniť aj vložením údajov z iného hárku .xls, alebo z iného zdroja (CTRL+C, CTRL+V). </t>
    </r>
    <r>
      <rPr>
        <b/>
        <sz val="10"/>
        <rFont val="Arial"/>
        <family val="2"/>
      </rPr>
      <t>Údaje v stĺpci A nie je možné vyplniť kopírovaním z iného zdroja, ale je potrebné vybrať ich z ponúkaného zoznamu. Pri nedodržaní tohto upozornenia sa poruší funkčnosť formulára.</t>
    </r>
  </si>
  <si>
    <r>
      <rPr>
        <b/>
        <sz val="10"/>
        <rFont val="Arial"/>
        <family val="2"/>
        <charset val="238"/>
      </rPr>
      <t>(10)</t>
    </r>
    <r>
      <rPr>
        <sz val="10"/>
        <rFont val="Arial"/>
        <family val="2"/>
        <charset val="238"/>
      </rPr>
      <t xml:space="preserve"> Pri vkladaní údajov </t>
    </r>
    <r>
      <rPr>
        <b/>
        <sz val="10"/>
        <rFont val="Arial"/>
        <family val="2"/>
      </rPr>
      <t>sa uvádzajú plné výrazy</t>
    </r>
    <r>
      <rPr>
        <sz val="10"/>
        <rFont val="Arial"/>
        <family val="2"/>
        <charset val="238"/>
      </rPr>
      <t xml:space="preserve">, nie skratky (napr. namiesto DPC  treba uviesť „dohoda o pracovnej činnosti“). V nevyhnutnom prípade je možné použiť skratky podľa zoznamu v hárku </t>
    </r>
    <r>
      <rPr>
        <b/>
        <sz val="10"/>
        <rFont val="Arial"/>
        <family val="2"/>
      </rPr>
      <t>"Skratky"</t>
    </r>
    <r>
      <rPr>
        <sz val="10"/>
        <rFont val="Arial"/>
        <family val="2"/>
        <charset val="238"/>
      </rPr>
      <t xml:space="preserve">, ktorý si môže prijímateľ rozšíriť o vlastné skratky (je potrebné ich doplniť do príslušnej tabuľky). V stĺpci "Dodávateľ plnenia" nie je prípustné používať skratky, okrem skratiek, ktoré sú v oficiálnom názve subjektu.
</t>
    </r>
    <r>
      <rPr>
        <b/>
        <sz val="10"/>
        <rFont val="Arial"/>
        <family val="2"/>
      </rPr>
      <t>Vyhnite sa prehnanému používaniu skratiek</t>
    </r>
    <r>
      <rPr>
        <sz val="10"/>
        <rFont val="Arial"/>
        <family val="2"/>
        <charset val="238"/>
      </rPr>
      <t>, ktoré nie sú bežne zaužívané,</t>
    </r>
    <r>
      <rPr>
        <b/>
        <sz val="10"/>
        <rFont val="Arial"/>
        <family val="2"/>
      </rPr>
      <t xml:space="preserve"> vyúčtovanie sa tak stáva neprehľadným. </t>
    </r>
    <r>
      <rPr>
        <b/>
        <sz val="10"/>
        <rFont val="Arial"/>
        <family val="2"/>
        <charset val="238"/>
      </rPr>
      <t>Poskytovateľ môže vrátiť neprehľadné vyúčtovanie na prepracovanie.</t>
    </r>
  </si>
  <si>
    <r>
      <t xml:space="preserve">Upozornenie: </t>
    </r>
    <r>
      <rPr>
        <sz val="10"/>
        <rFont val="Arial"/>
        <family val="2"/>
        <charset val="238"/>
      </rPr>
      <t xml:space="preserve">V prípadoch, ak podľa zmluvy/dodatku k zmluve je  umožnené čerpať Finančné prostriedky, poskytnuté ako bežný transfer po 31.07.2025, v termíne do 31.03.2026, je to s výnimkou miezd, platov, ostatných peňažných nárokov zamestnancov vyplývajúcich z pracovnoprávnych vzťahov alebo z obdobných právnych vzťahov, ktoré sa vyplácajú spolu so mzdou a odmeny vyplácané na základe dohôd o prácach vykonávaných mimo pracovného pomeru, ktoré sa považujú za oprávnené, ak sú viazané k decembru 2025 a zároveň sú uhradené do 28. februára 2026. </t>
    </r>
  </si>
  <si>
    <r>
      <rPr>
        <b/>
        <sz val="10"/>
        <color rgb="FF000000"/>
        <rFont val="Arial"/>
        <family val="2"/>
        <charset val="238"/>
      </rPr>
      <t>(14)</t>
    </r>
    <r>
      <rPr>
        <sz val="10"/>
        <color rgb="FF000000"/>
        <rFont val="Arial"/>
        <family val="2"/>
        <charset val="238"/>
      </rPr>
      <t xml:space="preserve"> Vyúčtovávané sumy sa vkladajú s presnosťou na dve desatinné miesta.</t>
    </r>
  </si>
  <si>
    <r>
      <rPr>
        <b/>
        <sz val="10"/>
        <color rgb="FF000000"/>
        <rFont val="Arial"/>
        <family val="2"/>
        <charset val="238"/>
      </rPr>
      <t>(15)</t>
    </r>
    <r>
      <rPr>
        <sz val="10"/>
        <color rgb="FF000000"/>
        <rFont val="Arial"/>
        <family val="2"/>
        <charset val="238"/>
      </rPr>
      <t> V prípade inej meny ako euro, sum</t>
    </r>
    <r>
      <rPr>
        <sz val="10"/>
        <rFont val="Arial"/>
        <family val="2"/>
        <charset val="238"/>
      </rPr>
      <t xml:space="preserve">u na faktúre (príp. inom účtovnom doklade) </t>
    </r>
    <r>
      <rPr>
        <sz val="10"/>
        <color rgb="FF000000"/>
        <rFont val="Arial"/>
        <family val="2"/>
        <charset val="238"/>
      </rPr>
      <t xml:space="preserve">je potrebné prepočítať na eurá podľa kurzu na účtovnom doklade, resp. aktuálnym kurzom NBS ku dňu realizácie  platby. </t>
    </r>
    <r>
      <rPr>
        <b/>
        <sz val="10"/>
        <rFont val="Arial"/>
        <family val="2"/>
        <charset val="238"/>
      </rPr>
      <t>V prípade predkladania takýchto faktúr je potrebné kurz, dátum kurzu a samotnú prepočítanú sumu uviesť aj na faktúre.</t>
    </r>
  </si>
  <si>
    <r>
      <rPr>
        <b/>
        <sz val="10"/>
        <rFont val="Arial"/>
        <family val="2"/>
        <charset val="238"/>
      </rPr>
      <t xml:space="preserve">(16) K vyúčtovaniu pracovných ciest: </t>
    </r>
    <r>
      <rPr>
        <sz val="10"/>
        <rFont val="Arial"/>
        <family val="2"/>
        <charset val="238"/>
      </rPr>
      <t>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Vyúčtovanie pracovnej cesty pozostáva z položiek, ktoré vyplývajú zo zákona č. 283/2002 Z. z. o cestovných náhradách. Prípadný materiál/služba zakúpený/á na pracovnej ceste nie je súčasťou vyúčtovania pracovnej cesty. V prípade, ak je materiál/služba hradená z príspevku/dotácie, prijímateľ ju uvádza vo formulári ako samostatnú položku.</t>
    </r>
  </si>
  <si>
    <r>
      <rPr>
        <b/>
        <sz val="10"/>
        <color rgb="FF000000"/>
        <rFont val="Arial"/>
        <family val="2"/>
        <charset val="238"/>
      </rPr>
      <t>(17)</t>
    </r>
    <r>
      <rPr>
        <sz val="10"/>
        <color rgb="FF000000"/>
        <rFont val="Arial"/>
        <family val="2"/>
        <charset val="238"/>
      </rPr>
      <t xml:space="preserve"> Nakoľko elektronická forma vyúčto</t>
    </r>
    <r>
      <rPr>
        <sz val="10"/>
        <rFont val="Arial"/>
        <family val="2"/>
        <charset val="238"/>
      </rPr>
      <t xml:space="preserve">vania bude zverejnená na internete, pri </t>
    </r>
    <r>
      <rPr>
        <b/>
        <sz val="10"/>
        <rFont val="Arial"/>
        <family val="2"/>
        <charset val="238"/>
      </rPr>
      <t>osobných nákladoch</t>
    </r>
    <r>
      <rPr>
        <sz val="10"/>
        <rFont val="Arial"/>
        <family val="2"/>
        <charset val="238"/>
      </rPr>
      <t xml:space="preserve"> (mzdy, odmeny na základe dohôd a pod.)</t>
    </r>
    <r>
      <rPr>
        <b/>
        <sz val="10"/>
        <color rgb="FF000000"/>
        <rFont val="Arial"/>
        <family val="2"/>
        <charset val="238"/>
      </rPr>
      <t xml:space="preserve"> </t>
    </r>
    <r>
      <rPr>
        <sz val="10"/>
        <rFont val="Arial"/>
        <family val="2"/>
        <charset val="238"/>
      </rPr>
      <t xml:space="preserve">neuvádzajú sa mená osôb, ale „osoba 1“, „osoba 2“, „osoba 3“, atď. </t>
    </r>
    <r>
      <rPr>
        <b/>
        <sz val="10"/>
        <rFont val="Arial"/>
        <family val="2"/>
        <charset val="238"/>
      </rPr>
      <t xml:space="preserve"> </t>
    </r>
    <r>
      <rPr>
        <sz val="10"/>
        <rFont val="Arial"/>
        <family val="2"/>
        <charset val="238"/>
      </rPr>
      <t>Pokiaľ jednej osobe boli prostriedky poskytnuté viackrát, tejto osobe je potrebné v stĺpci "Dodávateľ plnenia" uvádzať vždy to isté označenie.</t>
    </r>
  </si>
  <si>
    <r>
      <rPr>
        <b/>
        <sz val="10"/>
        <rFont val="Arial"/>
        <family val="2"/>
        <charset val="238"/>
      </rPr>
      <t>(20)</t>
    </r>
    <r>
      <rPr>
        <sz val="10"/>
        <rFont val="Arial"/>
        <family val="2"/>
        <charset val="238"/>
      </rPr>
      <t xml:space="preserve"> Vyúčtovacie údaje sú spracovávané a analyzované automaticky v priebehu ich vkladania a je možné priebežne ich sledovať v hárku „</t>
    </r>
    <r>
      <rPr>
        <b/>
        <sz val="10"/>
        <rFont val="Arial"/>
        <family val="2"/>
        <charset val="238"/>
      </rPr>
      <t>Spolu</t>
    </r>
    <r>
      <rPr>
        <sz val="10"/>
        <rFont val="Arial"/>
        <family val="2"/>
        <charset val="238"/>
      </rPr>
      <t xml:space="preserve">“. Formulár automaticky vyhodnocuje čerpanie Finančných prostriedkov (analytický kód 1, 2, 3, 4, 5 a 10).
</t>
    </r>
    <r>
      <rPr>
        <b/>
        <sz val="10"/>
        <rFont val="Arial"/>
        <family val="2"/>
        <charset val="238"/>
      </rPr>
      <t>Poznámka:</t>
    </r>
    <r>
      <rPr>
        <sz val="10"/>
        <rFont val="Arial"/>
        <family val="2"/>
        <charset val="238"/>
      </rPr>
      <t xml:space="preserve"> 
V prípade, ak je v Zmluve uvedená povinnosť spolufinancovania (napr. pri kapitálových výdavkoch na infraštruktúru národného významu), formulár vyhodnocuje aj sumu spolufinancovania (analytický kód 99).
</t>
    </r>
    <r>
      <rPr>
        <b/>
        <sz val="10"/>
        <rFont val="Arial"/>
        <family val="2"/>
        <charset val="238"/>
      </rPr>
      <t>Upozornenie:
Do hárku „Spolu“ nerobte žiadne zásahy (dôsledok nedodržania: znefunkčnenie automatického vyhodnocovania).   Vyúčtováva sa len poskytnutá suma  finančných prostriedkov, v prípade vyúčtovania vyššej sumy, sa táto nezrovnalosť premietne v hárku "Spolu" červenou farbou, ktorou sa upozorní na tento nesúlad a formulár je potrebné opraviť.</t>
    </r>
  </si>
  <si>
    <t>b) skontrolujte identifikačné údaje o Vašej organizácii (v prípade potreby zmeny identifikačných údajov organizácie je potrebné písomne informovať poskytovateľa na adrese ziadosti.sport@mincrs.sk).</t>
  </si>
  <si>
    <r>
      <t xml:space="preserve">Dodatočne poskytnuté zľavy z pôvodnej ceny tovarov, služieb, storná za platby, dobropisy atď. </t>
    </r>
    <r>
      <rPr>
        <b/>
        <sz val="10"/>
        <rFont val="Arial"/>
        <family val="2"/>
        <charset val="238"/>
      </rPr>
      <t>uvádzajte záporným číslom s označením "STORNO", "ZĽAVA", "DOBROPIS" atď.</t>
    </r>
  </si>
  <si>
    <r>
      <rPr>
        <b/>
        <sz val="10"/>
        <rFont val="Arial"/>
        <family val="2"/>
        <charset val="238"/>
      </rPr>
      <t>POZOR: 
VRATKY</t>
    </r>
    <r>
      <rPr>
        <sz val="10"/>
        <rFont val="Arial"/>
        <family val="2"/>
        <charset val="238"/>
      </rPr>
      <t xml:space="preserve"> (vrátené nevyčerpané Finančné prostriedky) </t>
    </r>
    <r>
      <rPr>
        <b/>
        <sz val="10"/>
        <rFont val="Arial"/>
        <family val="2"/>
        <charset val="238"/>
      </rPr>
      <t>neuvádzať</t>
    </r>
    <r>
      <rPr>
        <sz val="10"/>
        <rFont val="Arial"/>
        <family val="2"/>
        <charset val="238"/>
      </rPr>
      <t xml:space="preserve"> </t>
    </r>
    <r>
      <rPr>
        <b/>
        <sz val="10"/>
        <rFont val="Arial"/>
        <family val="2"/>
        <charset val="238"/>
      </rPr>
      <t>ani kladným ani záporným číslom.</t>
    </r>
    <r>
      <rPr>
        <sz val="10"/>
        <rFont val="Arial"/>
        <family val="2"/>
        <charset val="238"/>
      </rPr>
      <t xml:space="preserve"> Nevyčerpané Finančné prostriedky sa automaticky zobrazia v hárku "Spolu", je potrebné vrátiť ich na príslušný účet MCRaŠ SR  (uvedený v hárku "Avízo - vratka") a zároveň poslať </t>
    </r>
    <r>
      <rPr>
        <b/>
        <sz val="10"/>
        <rFont val="Arial"/>
        <family val="2"/>
        <charset val="238"/>
      </rPr>
      <t xml:space="preserve">vyplnené a podpísané tlačivo </t>
    </r>
    <r>
      <rPr>
        <sz val="10"/>
        <rFont val="Arial"/>
        <family val="2"/>
        <charset val="238"/>
      </rPr>
      <t>"</t>
    </r>
    <r>
      <rPr>
        <b/>
        <sz val="10"/>
        <rFont val="Arial"/>
        <family val="2"/>
        <charset val="238"/>
      </rPr>
      <t>Avízo - vratka</t>
    </r>
    <r>
      <rPr>
        <sz val="10"/>
        <rFont val="Arial"/>
        <family val="2"/>
        <charset val="238"/>
      </rPr>
      <t>". V prípade,</t>
    </r>
    <r>
      <rPr>
        <b/>
        <sz val="10"/>
        <rFont val="Arial"/>
        <family val="2"/>
        <charset val="238"/>
      </rPr>
      <t xml:space="preserve"> ak nevraciate finančné prostriedky, netreba vypĺňať ani zasielať </t>
    </r>
    <r>
      <rPr>
        <sz val="10"/>
        <rFont val="Arial"/>
        <family val="2"/>
        <charset val="238"/>
      </rPr>
      <t xml:space="preserve"> formulár "Avízo - vratka" (ani v tlačenej ani v elektronickej forme). Rovnako</t>
    </r>
    <r>
      <rPr>
        <b/>
        <sz val="10"/>
        <rFont val="Arial"/>
        <family val="2"/>
        <charset val="238"/>
      </rPr>
      <t xml:space="preserve"> treba postupovať aj v prípade nulových výnosov </t>
    </r>
    <r>
      <rPr>
        <sz val="10"/>
        <rFont val="Arial"/>
        <family val="2"/>
        <charset val="238"/>
      </rPr>
      <t xml:space="preserve">(netreba zasielať ani v tlačenej ani v elektronickej forme). </t>
    </r>
  </si>
  <si>
    <t xml:space="preserve">UPOZORNENIE: Pod pracovnou cestou sa rozumie účasť na akomkoľvek podujatí (vrátane majstrovstiev sveta, majstrovstiev Európy, svetového pohára, európskeho pohára), súťaži, zasadnutí výkonného výboru, valného zhromaždenia, sústredení, výcvikovom tábore, školení, zasadnutí komisie, konferencii, príp. inej akcii. </t>
  </si>
  <si>
    <r>
      <t xml:space="preserve">Uviesť skutočne uhradenú sumu z bankového účtu Prijímateľa. Sumu vkladať v eurách s presnosťou na dve desatinné miesta. V prípade, ak Prijímateľ uhradil z bankového účtu Prijímateľa len časť sumy z faktúry, do vyúčovania uvádza len túto uhradenú sumu.
</t>
    </r>
    <r>
      <rPr>
        <strike/>
        <sz val="10"/>
        <rFont val="Arial"/>
        <family val="2"/>
        <charset val="238"/>
      </rPr>
      <t xml:space="preserve">
</t>
    </r>
  </si>
  <si>
    <r>
      <t xml:space="preserve">Prijímateľ vyberá z výberového zoznamu príslušný analytický kód. Sú dva druhy analytických kódov:
</t>
    </r>
    <r>
      <rPr>
        <b/>
        <sz val="10"/>
        <rFont val="Arial"/>
        <family val="2"/>
        <charset val="238"/>
      </rPr>
      <t xml:space="preserve">a) pre príspevok uznanému športu (PUŠ):
</t>
    </r>
    <r>
      <rPr>
        <sz val="10"/>
        <rFont val="Arial"/>
        <family val="2"/>
        <charset val="238"/>
      </rPr>
      <t xml:space="preserve">1 - šport mládeže do 23 rokov (cez kluby)
2 - talentovaní športovci
3 - športová reprezentácia
4 - správa a prevádzka
5 - ostatná športová činnosť vrátane kapitálových transferov z PUŠ)  
</t>
    </r>
    <r>
      <rPr>
        <b/>
        <sz val="10"/>
        <rFont val="Arial"/>
        <family val="2"/>
        <charset val="238"/>
      </rPr>
      <t>b) iný analytický kód:</t>
    </r>
    <r>
      <rPr>
        <sz val="10"/>
        <rFont val="Arial"/>
        <family val="2"/>
        <charset val="238"/>
      </rPr>
      <t xml:space="preserve"> 10 - ostatné účely, 99 - spolufinancovanie (len ak je uvedené v zmluve)</t>
    </r>
  </si>
  <si>
    <r>
      <rPr>
        <b/>
        <sz val="10"/>
        <color rgb="FF000000"/>
        <rFont val="Arial"/>
        <family val="2"/>
        <charset val="238"/>
      </rPr>
      <t>Upozornenie:</t>
    </r>
    <r>
      <rPr>
        <sz val="10"/>
        <color rgb="FF000000"/>
        <rFont val="Arial"/>
        <family val="2"/>
        <charset val="238"/>
      </rPr>
      <t xml:space="preserve"> Vo formulári na vyúčtovanie príspevku uznanému športu sú zapracované ustanovenia zákona o športe, podľa ktorých v roku, v ktorom bola vyhlásená krízová situácia a trvala viac ako 30 dní, sa ustanovenia § 69 ods. 4 zákona o športe nepoužijú a ustanovenia zmluvy o poskytnutí príspevku uznanému športu, ktoré sa týkajú rozdelenia finančných prostriedkov podľa § 69 ods. 4, sa v príslušnom kalendárnom roku  nebudú uplatňovať.  Zaradenie výdavkov do jednotlivých analytických kódov, aj keď má v takom prípade len informatívny charakter, je však potrebné vyplniť. </t>
    </r>
  </si>
  <si>
    <t>Pri vypĺňaní odporúčame použiť hárok „Príklady“, v ktorom je uvedený spôsob uvádzania niektorých druhov výdavkov.</t>
  </si>
  <si>
    <r>
      <rPr>
        <b/>
        <sz val="10"/>
        <rFont val="Arial"/>
        <family val="2"/>
        <charset val="238"/>
      </rPr>
      <t>(2)</t>
    </r>
    <r>
      <rPr>
        <sz val="10"/>
        <rFont val="Arial"/>
        <family val="2"/>
        <charset val="238"/>
      </rPr>
      <t xml:space="preserve"> Prijímateľ je v súlade s § 65 ods. (6) zákona o športe povinný priebežne zverejňovať informácie o prijatí a spôsobe použitia Finančných prostriedkov najneskôr do 25. dňa kalendárneho mesiaca nasledujúceho po kalendárnom mesiaci, v ktorom boli Finančné prostriedky prijaté alebo použité. 
Zverejnením formuláru vyúčtovania na svojej webovej stránke </t>
    </r>
    <r>
      <rPr>
        <b/>
        <sz val="10"/>
        <rFont val="Arial"/>
        <family val="2"/>
        <charset val="238"/>
      </rPr>
      <t>a jeho pravidelnou aktualizáciou,</t>
    </r>
    <r>
      <rPr>
        <sz val="10"/>
        <rFont val="Arial"/>
        <family val="2"/>
        <charset val="238"/>
      </rPr>
      <t xml:space="preserve"> </t>
    </r>
    <r>
      <rPr>
        <b/>
        <sz val="10"/>
        <rFont val="Arial"/>
        <family val="2"/>
        <charset val="238"/>
      </rPr>
      <t>vrátane oznámenia tejto webovej adresy MCRaŠ SR</t>
    </r>
    <r>
      <rPr>
        <sz val="10"/>
        <rFont val="Arial"/>
        <family val="2"/>
        <charset val="238"/>
      </rPr>
      <t>, si prijímateľ túto povinnosť splní.</t>
    </r>
  </si>
  <si>
    <t>Uviesť číslo, pod ktorým je doklad zaevidovaný v účtovnej evidencii Prijímateľa Finančných prostriedkov v jeho peňažnom denníku alebo v knihe prijatých faktúr, pod ktorým je možné identifikovať doklad. Čísla dokladov je potrebné uvádzať tak, ako je uvedené na danom doklade príp. v účtovnej evidencii, t. j. aj s pomlčkou alebo iným znakom, aby bolo možné doklad identifikovať. Interné číslo by malo byť uvedené aj na účtovnom doklade.</t>
  </si>
  <si>
    <t>Uviesť číslo účtovného dokladu, ktoré je na ňom uvedené: napr. číslo faktúry, variabilný symbol faktúry, číslo pracovnej zmluvy (napr. v prípade pracovného pomeru alebo dohody), číslo konkrétnej zmluvy (pri iných typoch zmlúv), číslo výdavkového pokladničného dokladu (napr. v prípade pracovnej cesty), prípadne číslo iného dokladu. V prípade refundácií uviesť čísla pôvodných dokladov. Čísla dokladov je potrebné uvádzať tak, ako je uvedené na danom doklade príp. v účtovnej evidencii, t. j. aj s pomlčkou, alebo iným znakom, aby bolo možné doklad identifikovať. Externé číslo má byť uvedené aj na účtovnom doklade.</t>
  </si>
  <si>
    <r>
      <t xml:space="preserve">Uviesť dátum pôvodnej úhrady dokladu, a to dátum uvedený na výpise z účtu alebo dátum uvedený na pokladničnom doklade.
</t>
    </r>
    <r>
      <rPr>
        <b/>
        <sz val="10"/>
        <rFont val="Arial"/>
        <family val="2"/>
        <charset val="238"/>
      </rPr>
      <t>POZOR:</t>
    </r>
    <r>
      <rPr>
        <sz val="10"/>
        <rFont val="Arial"/>
        <family val="2"/>
        <charset val="238"/>
      </rPr>
      <t xml:space="preserve">
neuvádzať dátum zadania príkazu na úhradu,
neuvádzať dátum splatnosti/vystavenia/zdaniteľného plnenia faktúry,
dátum skutočnej úhrady musí súhlasiť s oprávneným obdobím použitia finančných prostriedkov uvedeným v zmluve.</t>
    </r>
  </si>
  <si>
    <r>
      <t xml:space="preserve">Refundácia je vždy </t>
    </r>
    <r>
      <rPr>
        <b/>
        <sz val="10"/>
        <rFont val="Arial"/>
        <family val="2"/>
        <charset val="238"/>
      </rPr>
      <t>prevod</t>
    </r>
    <r>
      <rPr>
        <sz val="10"/>
        <rFont val="Arial"/>
        <family val="2"/>
        <charset val="238"/>
      </rPr>
      <t xml:space="preserve"> sumy </t>
    </r>
    <r>
      <rPr>
        <b/>
        <sz val="10"/>
        <rFont val="Arial"/>
        <family val="2"/>
        <charset val="238"/>
      </rPr>
      <t>zo samostatného účtu Prijímateľa,</t>
    </r>
    <r>
      <rPr>
        <sz val="10"/>
        <rFont val="Arial"/>
        <family val="2"/>
        <charset val="238"/>
      </rPr>
      <t xml:space="preserve"> a to:
1. za úhradu výdavkov priameho realizátora, výdavkov klubu alebo výdavkov športovca, ak títo daný výdavok už vopred uhradili zo svojho účtu,
2. na iný účet Prijímateľa, z ktorého príslušný výdavok pôvodne uhradil. </t>
    </r>
  </si>
  <si>
    <r>
      <rPr>
        <sz val="10"/>
        <color rgb="FF000000"/>
        <rFont val="Arial"/>
        <family val="2"/>
        <charset val="238"/>
      </rPr>
      <t>Uviesť výstižný popis toho, za čo bola úhrada vykonaná (napr. počet kusov, obdobie prenájmu</t>
    </r>
    <r>
      <rPr>
        <sz val="10"/>
        <rFont val="Arial"/>
        <family val="2"/>
        <charset val="238"/>
      </rPr>
      <t xml:space="preserve">, oprava strechy, rekonštrukcia športovej haly, vedenie účtovníctva za 1/2025, k podujatiam počet osôb, dní, názov podujatia, a pod.), to znamená vybrať jednu z ponúkaných možností a vypísať údaje podľa vzoru alebo zadať vlastný text s presnou špecifikáciou. Nepostačuje uviesť napr. </t>
    </r>
    <r>
      <rPr>
        <b/>
        <sz val="10"/>
        <rFont val="Arial"/>
        <family val="2"/>
        <charset val="238"/>
      </rPr>
      <t>"príspevok klubu",</t>
    </r>
    <r>
      <rPr>
        <sz val="10"/>
        <rFont val="Arial"/>
        <family val="2"/>
        <charset val="238"/>
      </rPr>
      <t xml:space="preserve"> t. j. bez bližšej špecifikácie vynaloženého výdavku. Takýto popis nie je prípustný a v prípade výkonu</t>
    </r>
    <r>
      <rPr>
        <sz val="10"/>
        <color rgb="FF000000"/>
        <rFont val="Arial"/>
        <family val="2"/>
        <charset val="238"/>
      </rPr>
      <t xml:space="preserve"> finančnej kontroly nebude možné posúdiť oprávnenosť vynaloženého výdavku. </t>
    </r>
  </si>
  <si>
    <t>V prípade nákupu PHM do služobného vozidla prijímateľa finančných prostriedkov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31.12.2025.
V prípade miezd vyplácaných pracovníkom na podujatí je potrebné vybrať zo zoznamu položku "Podujatie" a vypísať konkrétne údaje podľa vzoru.
V prípade uzatvorených dohôd o prácach vykonávaných mimo pracovného pomeru je potrebné uviesť aj dohodnutú pracovnú úlohu, napr. upratovacie práce, vedenie účtovníctva a pod.
V prípade refundácie (napr. výdavkov  klubu) treba uzatvoriť zmluvu o refundácii (s daným klubom) a rozpísať použitie na konkrétne položky.
V prípade vyúčtovania nákladov za používanie mobilu je potrebné uviesť, či ide o opravu alebo zakúpenie prístroja, hovory (obdobie, napr. 6/2025), dáta a pod.</t>
  </si>
  <si>
    <t>e) konečný prijímateľ finančných prostriedkov, dodávateľ podľa faktúry/pokladničného bloku, napríklad: Slovenská pošta, Slovak Telekom, Gumon a.s., Jozef Mak - podnikateľ.</t>
  </si>
  <si>
    <r>
      <rPr>
        <b/>
        <sz val="10"/>
        <rFont val="Arial"/>
        <family val="2"/>
        <charset val="238"/>
      </rPr>
      <t xml:space="preserve">Príklad:
</t>
    </r>
    <r>
      <rPr>
        <sz val="10"/>
        <rFont val="Arial"/>
        <family val="2"/>
        <charset val="238"/>
      </rPr>
      <t>Celková suma faktúry: 100 €
Uhradená suma zo bankového účtu prijímateľa: 80 €
Prijímateľ uvedie do vyúčtovania 80 €.</t>
    </r>
  </si>
  <si>
    <t>AK (stĺpec J)</t>
  </si>
  <si>
    <t>Ak Prijímateľ zrealizuje prevod Finančných prostriedkov z bankového účtu uvedeného v Zmluve (ďalej len "samostatný účet") za účelom úhrady oprávnených nákladov Účelu 
a) na účet dodávateľa tovaru alebo služby,
b) na iný účet Prijímateľa, najviac však v sume určenej v tejto Zmluve a najviac v sume takto použitých vlastných finančných prostriedkov na Účel z tohto iného účtu Prijímateľa,
c) na účet Priameho realizátora, ak z vlastných finančných prostriedkov uhradil výdavok na Účel, najviac však v sume určenej v tejto Zmluve a najviac v sume takto použitých vlastných finančných prostriedkov; všetky povinnosti a zmluvné záväzky Prijímateľa, najmä v súvislosti s vyúčtovaním Príspevku a jeho zverejňovaním, zostávajú v prípade takéhoto použitia nedotknuté,
d) na účet svojho člena, ktorý je právnickou osobou alebo fyzickou osobou, na úhradu oprávnených nákladov na športovú činnosť v súlade so Zmluvou,
e) na účet subjektov uvedených v Zmluve (napr. v prípade Slovenského paralympijského výboru),
f) na účty podľa Čl. 2 ods. 1 Zmluvy o poskytnutí príspevku uznanému športu, zriadené na čerpanie Príspevku pre príslušné športové odvetvia v jeho pôsobnosti.</t>
  </si>
  <si>
    <t>Ak Prijímateľ vykoná hotovostnú operáciu v nevyhnutnom a odôvodnenom rozsahu za účelom úhrady oprávnených nákladov Účelu v rozsahu podľa zákona č. 394/2012 Z. z. o obmedezí platieb v hotovosti, nepovažuje sa za poskytovateľa verejných prostriedkov.</t>
  </si>
  <si>
    <t>Malženice 511</t>
  </si>
  <si>
    <t>Malženice</t>
  </si>
  <si>
    <t>919 29</t>
  </si>
  <si>
    <t>Hlavná 37/68</t>
  </si>
  <si>
    <t>Ľuboš Vilček, Silvia Ruščinová</t>
  </si>
  <si>
    <t>www.rugbyunion.sk</t>
  </si>
  <si>
    <t>office@rugbyunion.sk</t>
  </si>
  <si>
    <t>Bancíkovej 17007/1A</t>
  </si>
  <si>
    <r>
      <rPr>
        <b/>
        <sz val="8"/>
        <color rgb="FF000000"/>
        <rFont val="Arial"/>
        <family val="2"/>
        <charset val="238"/>
      </rPr>
      <t>SK62 8180 0000 0070 0069 4120</t>
    </r>
    <r>
      <rPr>
        <sz val="8"/>
        <color indexed="8"/>
        <rFont val="Arial"/>
        <family val="2"/>
        <charset val="238"/>
      </rPr>
      <t xml:space="preserve">
(príjmový účet)
slúži pre vrátenie nevyčerpaných/nezúčtovaných finančných prostriedkov </t>
    </r>
    <r>
      <rPr>
        <b/>
        <sz val="8"/>
        <color indexed="8"/>
        <rFont val="Arial"/>
        <family val="2"/>
        <charset val="238"/>
      </rPr>
      <t>poskytnutých v r.  2025</t>
    </r>
    <r>
      <rPr>
        <sz val="8"/>
        <color indexed="8"/>
        <rFont val="Arial"/>
        <family val="2"/>
        <charset val="238"/>
      </rPr>
      <t xml:space="preserve">, v termíne </t>
    </r>
    <r>
      <rPr>
        <b/>
        <sz val="8"/>
        <color indexed="10"/>
        <rFont val="Arial"/>
        <family val="2"/>
        <charset val="238"/>
      </rPr>
      <t>od 01.01.2026 do 31.05.2026</t>
    </r>
  </si>
  <si>
    <t>42254388</t>
  </si>
  <si>
    <t>Deaflympijský výbor Slovenska</t>
  </si>
  <si>
    <t>Kýčerského 7</t>
  </si>
  <si>
    <t>www.deaflympic.sk</t>
  </si>
  <si>
    <t>office@deaflympic.sk</t>
  </si>
  <si>
    <t>Peter Birka</t>
  </si>
  <si>
    <t>Milena Fabšičová</t>
  </si>
  <si>
    <t>SK30 1100 0000 0029 2988 5740</t>
  </si>
  <si>
    <t>00688312</t>
  </si>
  <si>
    <t>Klub slovenských turistov</t>
  </si>
  <si>
    <t>Záborského 33</t>
  </si>
  <si>
    <t>www.kst.sk</t>
  </si>
  <si>
    <t>ustredie@kst.sk</t>
  </si>
  <si>
    <t>Peter Švec</t>
  </si>
  <si>
    <t>Ida Ovečková</t>
  </si>
  <si>
    <t>SK34 0900 0000 0001 7152 7595</t>
  </si>
  <si>
    <t>00595209</t>
  </si>
  <si>
    <t>Maratónsky klub Košice</t>
  </si>
  <si>
    <t>Žriedlová 3444/30</t>
  </si>
  <si>
    <t>www.kosicemarathon.com</t>
  </si>
  <si>
    <t>klub@kosicemarathon.com</t>
  </si>
  <si>
    <t>SK53 0900 0000 0051 8854 0107</t>
  </si>
  <si>
    <t>Lucia Čermáková</t>
  </si>
  <si>
    <t>Martin Lukáč; Miroslav Poliak</t>
  </si>
  <si>
    <t>421903187087; 421903200136</t>
  </si>
  <si>
    <t>Pavel Ižarik; Alexandra Filipová</t>
  </si>
  <si>
    <t>421902901640; 421911011900</t>
  </si>
  <si>
    <t>17316731</t>
  </si>
  <si>
    <t>Slovenská asociácia univerzitného športu</t>
  </si>
  <si>
    <t>www.saus.sk</t>
  </si>
  <si>
    <t>saus@saus.sk</t>
  </si>
  <si>
    <t>Július Dubovský</t>
  </si>
  <si>
    <t>Michaela Masárová</t>
  </si>
  <si>
    <t>SK51 1100 0000 0026 2902 3663</t>
  </si>
  <si>
    <t>30841798</t>
  </si>
  <si>
    <t>Slovenská asociácia zrakovo postihnutých športovcov</t>
  </si>
  <si>
    <t>www.sazps.sk</t>
  </si>
  <si>
    <t>sazps@sazps.sk</t>
  </si>
  <si>
    <t>SK95 8330 0000 0021 0076 9190</t>
  </si>
  <si>
    <t>SK69 0200 0000 0039 3346 9955</t>
  </si>
  <si>
    <t>SK14 1100 0000 0029 4204 8955</t>
  </si>
  <si>
    <t>sekretariatscu@scu.sk</t>
  </si>
  <si>
    <t>SK37 8330 0000 0022 0206 1417</t>
  </si>
  <si>
    <t>30806887</t>
  </si>
  <si>
    <t>Slovenská nohejbalová asociácia</t>
  </si>
  <si>
    <t>www.nohejbalsk.com</t>
  </si>
  <si>
    <t>nohejbal.sna@gmail.com</t>
  </si>
  <si>
    <t>Miroslav Kováč</t>
  </si>
  <si>
    <t>SK75 0200 0000 0017 8646 8258</t>
  </si>
  <si>
    <t>SK16 0200 0000 0039 3390 6051</t>
  </si>
  <si>
    <t>SK06 0200 0000 0042 0655 3055</t>
  </si>
  <si>
    <t>34009388</t>
  </si>
  <si>
    <t>Slovenský cykloklub</t>
  </si>
  <si>
    <t>Námestie slobody 1716/6</t>
  </si>
  <si>
    <t>Piešťany</t>
  </si>
  <si>
    <t>921 01</t>
  </si>
  <si>
    <t>www.cykloklub.sk</t>
  </si>
  <si>
    <t>office@cykloklub.sk</t>
  </si>
  <si>
    <t>Michal Hlatký</t>
  </si>
  <si>
    <t>SK76 0200 0000 0014 3822 4951</t>
  </si>
  <si>
    <t>SK81 0200 0000 0039 3831 5859</t>
  </si>
  <si>
    <t>31745661</t>
  </si>
  <si>
    <t>Slovenský paralympijský výbor</t>
  </si>
  <si>
    <t>Benediktiho 5</t>
  </si>
  <si>
    <t>www.spv.sk</t>
  </si>
  <si>
    <t>spcoffice@spv.sk</t>
  </si>
  <si>
    <t>Ján Riapoš</t>
  </si>
  <si>
    <t>Ján Riapoš; Maroš Čambal</t>
  </si>
  <si>
    <t>421905788436; 421257789713</t>
  </si>
  <si>
    <t>SK62 8120 0000 0014 1226 2060</t>
  </si>
  <si>
    <t>SK45 0900 0000 0051 6511 9213</t>
  </si>
  <si>
    <t>SK04 1111 0000 0010 5506 7004</t>
  </si>
  <si>
    <t>Viliam Sabol</t>
  </si>
  <si>
    <t>17326087</t>
  </si>
  <si>
    <t>Slovenský zväz športovcov s mentálnym postihnutím</t>
  </si>
  <si>
    <t>SNP 90</t>
  </si>
  <si>
    <t>www.szsmp.sk</t>
  </si>
  <si>
    <t>robert@cassovianet.sk</t>
  </si>
  <si>
    <t>Róbert Luby</t>
  </si>
  <si>
    <t>22665234</t>
  </si>
  <si>
    <t>Slovenský zväz telesne postihnutých športovcov</t>
  </si>
  <si>
    <t>www.sztps.sk</t>
  </si>
  <si>
    <t>tps@sztps.sk</t>
  </si>
  <si>
    <t>421905788436;
421918940356</t>
  </si>
  <si>
    <t>SK47 8120 0000 0014 1246 5060</t>
  </si>
  <si>
    <t>Garbiarska 5</t>
  </si>
  <si>
    <t>30811406</t>
  </si>
  <si>
    <t>Špeciálne olympiády Slovensko</t>
  </si>
  <si>
    <t>www.specialolympics.sk</t>
  </si>
  <si>
    <t>office@specialolympics.sk</t>
  </si>
  <si>
    <t>Eva Gažová</t>
  </si>
  <si>
    <t>Národná riaditeľka</t>
  </si>
  <si>
    <t>SK31 0200 0000 0013 5172 7951</t>
  </si>
  <si>
    <t>činnosť Slovenského paralympijského výboru</t>
  </si>
  <si>
    <t>zabezpečenie činnosti a úloh v roku 2025</t>
  </si>
  <si>
    <t>zabezpečenie činnosti a úloh SZTPŠ v roku 2025</t>
  </si>
  <si>
    <t>zabezpečenie a rozvoj športu taekwondo zdravotne postihnutých športovcov</t>
  </si>
  <si>
    <t>zabezpečenie a rozvoj športu golf zdravotne postihnutých športovcov</t>
  </si>
  <si>
    <t>zabezpečenie a rozvoj športu triatlon zdravotne postihnutých športovcov</t>
  </si>
  <si>
    <t>zabezpečenie a rozvoj športu para lezenie zdravotne postihnutých športovcov</t>
  </si>
  <si>
    <t>zabezpečenie a rozvoj športu šach zdravotne postihnutých športovcov</t>
  </si>
  <si>
    <t>zabezpečenie a rozvoj športu veslovanie zdravotne postihnutých športovcov</t>
  </si>
  <si>
    <t>zabezpečenie a rozvoj športu bedminton zdravotne postihnutých športovcov</t>
  </si>
  <si>
    <t>zabezpečenie a rozvoj športu cyklistika zdravotne postihnutých športovcov</t>
  </si>
  <si>
    <t>zabezpečenie a rozvoj športu karate zdravotne postihnutých športovcov</t>
  </si>
  <si>
    <t>zabezpečenie a rozvoj športu lyžovanie zdravotne postihnutých športovcov</t>
  </si>
  <si>
    <t>Aktivity a úlohy v oblasti univerzitného športu v roku 2025</t>
  </si>
  <si>
    <t>Slovenské olympijské a športové múzeum</t>
  </si>
  <si>
    <t>Antušeková Adela</t>
  </si>
  <si>
    <t>Antušeková Martina</t>
  </si>
  <si>
    <t>Birošová Tereza</t>
  </si>
  <si>
    <t>Debnár Šimon</t>
  </si>
  <si>
    <t>Ďuriš Matúš</t>
  </si>
  <si>
    <t>Jánošíková Jana</t>
  </si>
  <si>
    <t>Jelínek Rastislav</t>
  </si>
  <si>
    <t>Keinath Thomas</t>
  </si>
  <si>
    <t>Krištofičová Ivana</t>
  </si>
  <si>
    <t>Lepótová Amália</t>
  </si>
  <si>
    <t>Novotná Eva</t>
  </si>
  <si>
    <t>Pristač Dávid</t>
  </si>
  <si>
    <t>Tutura Marek</t>
  </si>
  <si>
    <t>Vaco Marek</t>
  </si>
  <si>
    <t>Barbier Michal</t>
  </si>
  <si>
    <t>Bellák Jakub</t>
  </si>
  <si>
    <t>Homola Matej</t>
  </si>
  <si>
    <t>Gašparovič Jakub</t>
  </si>
  <si>
    <t>Bérešová Adriana</t>
  </si>
  <si>
    <t>Triebeľová Jessica</t>
  </si>
  <si>
    <t>Teták Tadeáš</t>
  </si>
  <si>
    <t>Abrahámová Karolína</t>
  </si>
  <si>
    <t>Bábik Martin</t>
  </si>
  <si>
    <t>Baláž Samuel</t>
  </si>
  <si>
    <t>Beňuš Matej</t>
  </si>
  <si>
    <t>Bergendi Sofia</t>
  </si>
  <si>
    <t>Botek Adam</t>
  </si>
  <si>
    <t>Bugár Reka</t>
  </si>
  <si>
    <t>Čulenová Dagmar</t>
  </si>
  <si>
    <t>Doktorík Dominik</t>
  </si>
  <si>
    <t>Dorner Milan</t>
  </si>
  <si>
    <t>Duda Filip</t>
  </si>
  <si>
    <t>Egyházy Dominik</t>
  </si>
  <si>
    <t>Gacsal Ákos</t>
  </si>
  <si>
    <t>Gavorová Hana</t>
  </si>
  <si>
    <t>Grigar Jakub</t>
  </si>
  <si>
    <t>Hvojníková Nikola</t>
  </si>
  <si>
    <t>Kořínek Matyáš</t>
  </si>
  <si>
    <t>Krajčí Samuel</t>
  </si>
  <si>
    <t>Lepi Máté</t>
  </si>
  <si>
    <t>Lukáč Teo Peter</t>
  </si>
  <si>
    <t>Luknárová Emanuela</t>
  </si>
  <si>
    <t>Marsal Máté</t>
  </si>
  <si>
    <t>Mintálová Eliška</t>
  </si>
  <si>
    <t>Mirgorodský Marko</t>
  </si>
  <si>
    <t>Myšák Denis</t>
  </si>
  <si>
    <t>Paňková Zuzana</t>
  </si>
  <si>
    <t>Pecsuková Katarína</t>
  </si>
  <si>
    <t>Rumanský Richard</t>
  </si>
  <si>
    <t>Ružič Patrik</t>
  </si>
  <si>
    <t>Sidová Bianka</t>
  </si>
  <si>
    <t>Skubík Dávid</t>
  </si>
  <si>
    <t>Stanovská Soňa</t>
  </si>
  <si>
    <t>Szabó Maximilián</t>
  </si>
  <si>
    <t>Ševčík Jakub</t>
  </si>
  <si>
    <t>Švecová Romana</t>
  </si>
  <si>
    <t>Tóth Ludovít</t>
  </si>
  <si>
    <t>Zalka Csaba</t>
  </si>
  <si>
    <t>Zemánková Hana</t>
  </si>
  <si>
    <t>Svitko Štefan</t>
  </si>
  <si>
    <t>Vaculík Martin</t>
  </si>
  <si>
    <t>Chochlíková Monika</t>
  </si>
  <si>
    <t>Bernathova Michaela</t>
  </si>
  <si>
    <t>Duša Matej</t>
  </si>
  <si>
    <t>Hrnčárová Alexandra</t>
  </si>
  <si>
    <t>Krajčovičová Lea</t>
  </si>
  <si>
    <t>Košťál Samuel</t>
  </si>
  <si>
    <t>Nagy Richard</t>
  </si>
  <si>
    <t>Podmaníková Andrea</t>
  </si>
  <si>
    <t>Potocká Tamara</t>
  </si>
  <si>
    <t>Slušná Lilian</t>
  </si>
  <si>
    <t>Strapeková Žofia</t>
  </si>
  <si>
    <t>štafeta - plávanie</t>
  </si>
  <si>
    <t>dvojica - skialpinizmus (dospelí mix)</t>
  </si>
  <si>
    <t>Jagerčíková Marianna</t>
  </si>
  <si>
    <t>Šiarnik Jakub</t>
  </si>
  <si>
    <t>Ivančík Dominik</t>
  </si>
  <si>
    <t>Michaličková Zuzana</t>
  </si>
  <si>
    <t>Vráblová Margaréta</t>
  </si>
  <si>
    <t>Burzalová Hana</t>
  </si>
  <si>
    <t>Federič Filip</t>
  </si>
  <si>
    <t>Forster Viktória</t>
  </si>
  <si>
    <t>Gajanová Gabriela</t>
  </si>
  <si>
    <t>Ruffíni Robert</t>
  </si>
  <si>
    <t>Černý Dominik</t>
  </si>
  <si>
    <t>Slezáková Rebecca</t>
  </si>
  <si>
    <t>Frličková Laura</t>
  </si>
  <si>
    <t>Volko Ján</t>
  </si>
  <si>
    <t>Buršíková Martina</t>
  </si>
  <si>
    <t>Slobodová Lea</t>
  </si>
  <si>
    <t>Hagara Adam</t>
  </si>
  <si>
    <t>Baránková Denisa</t>
  </si>
  <si>
    <t>Čuchran Ladislav</t>
  </si>
  <si>
    <t>Funková Kristína</t>
  </si>
  <si>
    <t>Kuřeja Marián</t>
  </si>
  <si>
    <t>Kubová Alžbeta</t>
  </si>
  <si>
    <t>Laczkó Dušan</t>
  </si>
  <si>
    <t>Malenovský Radoslav</t>
  </si>
  <si>
    <t>Petrikovičová Karin</t>
  </si>
  <si>
    <t>Vadovičová Veronika</t>
  </si>
  <si>
    <t>Tokárová Tamara</t>
  </si>
  <si>
    <t>družstvo - dospelí - ženy</t>
  </si>
  <si>
    <t>družstvo - juniori - muži</t>
  </si>
  <si>
    <t>Wang Yang</t>
  </si>
  <si>
    <t>Barteková Danka</t>
  </si>
  <si>
    <t>dvojica - VzPu mix (dospelí)</t>
  </si>
  <si>
    <t>dvojica - trap mix (dospelí)</t>
  </si>
  <si>
    <t>Hocková Miroslava</t>
  </si>
  <si>
    <t>Hocková Vanesa</t>
  </si>
  <si>
    <t>Jány Patrik</t>
  </si>
  <si>
    <t>Kortišová Emma</t>
  </si>
  <si>
    <t>Kovačócy Marián</t>
  </si>
  <si>
    <t>Mohyla Marco</t>
  </si>
  <si>
    <t>Štefečeková Rehák Zuzana</t>
  </si>
  <si>
    <t>Štibravá Monika</t>
  </si>
  <si>
    <t>Tužinský Juraj</t>
  </si>
  <si>
    <t>družstvo - fleuret (juniori - muži)</t>
  </si>
  <si>
    <t>Jamrichová Renáta</t>
  </si>
  <si>
    <t>Krajčí Michal</t>
  </si>
  <si>
    <t>Pohánková Mia</t>
  </si>
  <si>
    <t>Schmiedlová Karolína Anna</t>
  </si>
  <si>
    <t>Šramková Tamara</t>
  </si>
  <si>
    <t>Vargová Nina</t>
  </si>
  <si>
    <t>Žabková Kiara</t>
  </si>
  <si>
    <t>Strečanský Peter</t>
  </si>
  <si>
    <t>Šimek Oliver</t>
  </si>
  <si>
    <t>Žemla Michal</t>
  </si>
  <si>
    <t>Görcs Lara</t>
  </si>
  <si>
    <t>Hegedus Réka</t>
  </si>
  <si>
    <t>Jakšík Adam</t>
  </si>
  <si>
    <t>Makoev Boris</t>
  </si>
  <si>
    <t>Molnár Zsuzsanna</t>
  </si>
  <si>
    <t>Salkazanov Tajmuraz</t>
  </si>
  <si>
    <t>Tsakulov Batyrbek</t>
  </si>
  <si>
    <t>Borguľa Jakub</t>
  </si>
  <si>
    <t>Kapustová Ema</t>
  </si>
  <si>
    <t>štafeta - biatlon - juniori</t>
  </si>
  <si>
    <t>štafeta - biatlon - juniorky</t>
  </si>
  <si>
    <t>Bátovská Fialková Paulína</t>
  </si>
  <si>
    <t>Čorej Jozef</t>
  </si>
  <si>
    <t>Chladoňová Viktória</t>
  </si>
  <si>
    <t>Jenčušová Nora</t>
  </si>
  <si>
    <t>Kubiš Lukáš</t>
  </si>
  <si>
    <t>Maniková Dominika</t>
  </si>
  <si>
    <t>Metelka Jozef</t>
  </si>
  <si>
    <t>Strečko Ondrej</t>
  </si>
  <si>
    <t>Svrček Martin</t>
  </si>
  <si>
    <t>Kubín Róbert</t>
  </si>
  <si>
    <t>Ádam Viktor</t>
  </si>
  <si>
    <t>Fízeľ Márius</t>
  </si>
  <si>
    <t>Fízeľová Ema</t>
  </si>
  <si>
    <t>Maťašeje Benjamín</t>
  </si>
  <si>
    <t>Scheffel Oliver</t>
  </si>
  <si>
    <t>Tománková Patrícia</t>
  </si>
  <si>
    <t>Bakoš Suchánková Ingrida</t>
  </si>
  <si>
    <t>Cmárová Lucia</t>
  </si>
  <si>
    <t>Tessier Lucia</t>
  </si>
  <si>
    <t>Csejtey Richard</t>
  </si>
  <si>
    <t>Dorič Martin</t>
  </si>
  <si>
    <t>družstvo - boccia (BC1-2)</t>
  </si>
  <si>
    <t>družstvo - boccia (BC4)</t>
  </si>
  <si>
    <t>Ivan Dávid</t>
  </si>
  <si>
    <t>Jankechová Eliška</t>
  </si>
  <si>
    <t>Kánová Alena</t>
  </si>
  <si>
    <t>Král Tomáš</t>
  </si>
  <si>
    <t>Lovaš Peter</t>
  </si>
  <si>
    <t>Ludrovský Martin</t>
  </si>
  <si>
    <t>Masaryk Tomáš</t>
  </si>
  <si>
    <t>Mezík Róbert</t>
  </si>
  <si>
    <t>Mihálik Peter</t>
  </si>
  <si>
    <t>Pavlík Marcel</t>
  </si>
  <si>
    <t>Riapoš Ján</t>
  </si>
  <si>
    <t>Strehársky Martin</t>
  </si>
  <si>
    <t>Trávníček Boris</t>
  </si>
  <si>
    <t>Vladovičová Lucia</t>
  </si>
  <si>
    <t>Vozárová Kristína</t>
  </si>
  <si>
    <t>Jung Šimon</t>
  </si>
  <si>
    <t>Hrašková Zuzana</t>
  </si>
  <si>
    <t>Tury Richard</t>
  </si>
  <si>
    <t>Haraus Miroslav + navádzač</t>
  </si>
  <si>
    <t>Jaroš Samuel</t>
  </si>
  <si>
    <t>Rexová Alexandra + navádzač</t>
  </si>
  <si>
    <t>Sakál Samuel</t>
  </si>
  <si>
    <t>Vlhová Petra</t>
  </si>
  <si>
    <t>Pitoňáková Sára</t>
  </si>
  <si>
    <t>Zorganizovanie kongresu európskej cyklistickej únie na Slovensku</t>
  </si>
  <si>
    <t>značenie turistických trás</t>
  </si>
  <si>
    <t>značenie cykloturistických trás</t>
  </si>
  <si>
    <t>810 08  Bratislava</t>
  </si>
  <si>
    <r>
      <t xml:space="preserve">prevádzka
</t>
    </r>
    <r>
      <rPr>
        <b/>
        <sz val="8"/>
        <color indexed="56"/>
        <rFont val="Arial"/>
        <family val="2"/>
        <charset val="238"/>
      </rPr>
      <t>MAX.15%</t>
    </r>
  </si>
  <si>
    <r>
      <t xml:space="preserve">mládež 23
</t>
    </r>
    <r>
      <rPr>
        <b/>
        <sz val="8"/>
        <color theme="3"/>
        <rFont val="Arial"/>
        <family val="2"/>
        <charset val="238"/>
      </rPr>
      <t>MIN.20%</t>
    </r>
  </si>
  <si>
    <r>
      <t xml:space="preserve">talenty
</t>
    </r>
    <r>
      <rPr>
        <b/>
        <sz val="8"/>
        <color theme="3"/>
        <rFont val="Arial"/>
        <family val="2"/>
        <charset val="238"/>
      </rPr>
      <t>MIN.20%</t>
    </r>
  </si>
  <si>
    <r>
      <t xml:space="preserve">reprezentácia
</t>
    </r>
    <r>
      <rPr>
        <b/>
        <sz val="8"/>
        <color theme="3"/>
        <rFont val="Arial"/>
        <family val="2"/>
        <charset val="238"/>
      </rPr>
      <t>MIN.25%</t>
    </r>
  </si>
  <si>
    <r>
      <t xml:space="preserve">3. Vyplniť hárok  "Avízo - vratka" (len Prijímatelia, ktorí nevyčerpali celú sumu). </t>
    </r>
    <r>
      <rPr>
        <b/>
        <sz val="10"/>
        <color rgb="FFC00000"/>
        <rFont val="Arial"/>
        <family val="2"/>
        <charset val="238"/>
      </rPr>
      <t>V prípade vratky menšej ako 5 € (vrátane) za všetky účely spolu prijímateľ nevracia finančné prostriedky.</t>
    </r>
  </si>
  <si>
    <t>37894021</t>
  </si>
  <si>
    <t>ASOCIÁCIA MAŽORETKOVÉHO ŠPORTU SLOVENSKO</t>
  </si>
  <si>
    <t>Rozkvet 2073/155</t>
  </si>
  <si>
    <t>www.amas.sk</t>
  </si>
  <si>
    <t>elllapb@gmail.com</t>
  </si>
  <si>
    <t>Elena Martinková</t>
  </si>
  <si>
    <t>Mgr. Štefan Pčola</t>
  </si>
  <si>
    <t>SK55 7500 0000 0040 3499 6617</t>
  </si>
  <si>
    <t>00678457</t>
  </si>
  <si>
    <t>Asociácia športových klubov Inter Bratislava</t>
  </si>
  <si>
    <t>Trnavská cesta 3011/33</t>
  </si>
  <si>
    <t>http://www.askinter.sk/sk/kluby/kanoistika/kanoistika-o-klube</t>
  </si>
  <si>
    <t>kanoistickyklubinter@gmail.com</t>
  </si>
  <si>
    <t>Ľubomír Želiezka</t>
  </si>
  <si>
    <t>Monika Vyskočilová</t>
  </si>
  <si>
    <t>SK45 0200 0000 0000 0923 1112</t>
  </si>
  <si>
    <t>00681482</t>
  </si>
  <si>
    <t>Asociácia športu pre všetkých Slovenskej republiky</t>
  </si>
  <si>
    <t>www.aspv.sk</t>
  </si>
  <si>
    <t>aspv@aspv.sk</t>
  </si>
  <si>
    <t>Ján Holko</t>
  </si>
  <si>
    <t>SK32 0200 0000 0050 7394 7054</t>
  </si>
  <si>
    <t>53939042</t>
  </si>
  <si>
    <t>Gladiators TnUAD Trenčín n.o</t>
  </si>
  <si>
    <t>Nezisková organizácia poskytujúca všeobecne prospešné služby</t>
  </si>
  <si>
    <t>Trenčianske Jastrabie 56</t>
  </si>
  <si>
    <t>Trenčianske Jastrabie</t>
  </si>
  <si>
    <t>913 22</t>
  </si>
  <si>
    <t>www.gladiatorstrencin.sk</t>
  </si>
  <si>
    <t>lfryvaldsky@gmail.com</t>
  </si>
  <si>
    <t>Lukáš Frývaldský</t>
  </si>
  <si>
    <t>riaditeľ</t>
  </si>
  <si>
    <t>52489159</t>
  </si>
  <si>
    <t>HC UNIZA</t>
  </si>
  <si>
    <t>M. Šinského 936/11</t>
  </si>
  <si>
    <t>Žilina </t>
  </si>
  <si>
    <t>010 07</t>
  </si>
  <si>
    <t>www.hc.uniza.sk</t>
  </si>
  <si>
    <t>Alexander Gašparovič</t>
  </si>
  <si>
    <t>SK63 8330 0000 0025 0203 4322</t>
  </si>
  <si>
    <t>00603481</t>
  </si>
  <si>
    <t>Hlavné mesto Slovenskej republiky Bratislava</t>
  </si>
  <si>
    <t>samostatný územný samosprávny celok</t>
  </si>
  <si>
    <t>Primaciálne námestie č. 1</t>
  </si>
  <si>
    <t>814 99</t>
  </si>
  <si>
    <t>www.bratislava.sk</t>
  </si>
  <si>
    <t>sport@bratislava.sk</t>
  </si>
  <si>
    <t>Ctibor Košťál</t>
  </si>
  <si>
    <t>riaditeľ Magistrátu hlavného mesta SR Bratislavy</t>
  </si>
  <si>
    <t>SK44 0900 0000 0052 5252 5252</t>
  </si>
  <si>
    <t>50879391</t>
  </si>
  <si>
    <t>Hokejový klub UMB</t>
  </si>
  <si>
    <t>Hronské predmestie 1452/4</t>
  </si>
  <si>
    <t>www.umbhockey.sk</t>
  </si>
  <si>
    <t>lukas@umbhockey.sk</t>
  </si>
  <si>
    <t>Lukáš Opáth</t>
  </si>
  <si>
    <t>SK12 0900 0000 0051 3456 4613</t>
  </si>
  <si>
    <t>50642804</t>
  </si>
  <si>
    <t>iCompete Natural Slovakia</t>
  </si>
  <si>
    <t>Jesenského 71</t>
  </si>
  <si>
    <t xml:space="preserve">www.icn.sk </t>
  </si>
  <si>
    <t>icn@icn.sk</t>
  </si>
  <si>
    <t>René Tomášek</t>
  </si>
  <si>
    <t>SK84 7500 0000 0040 3183 7581</t>
  </si>
  <si>
    <t>51285193</t>
  </si>
  <si>
    <t>Jachtklub Akademik Technická univerzita Košice</t>
  </si>
  <si>
    <t>Watsonova 1912/4A</t>
  </si>
  <si>
    <t>www.surfclub.sk</t>
  </si>
  <si>
    <t>lopuchovskygalop@gmail.com</t>
  </si>
  <si>
    <t>Pavol Lopuchovský</t>
  </si>
  <si>
    <t>predseda výkonného výboru</t>
  </si>
  <si>
    <t>SK88 0900 0000 0051 4483 2829</t>
  </si>
  <si>
    <t>42234425</t>
  </si>
  <si>
    <t>JUDO CLUB Bardejov o. z.</t>
  </si>
  <si>
    <t>J.Grešáka 2745/15</t>
  </si>
  <si>
    <t>Bardejov</t>
  </si>
  <si>
    <t>085 01</t>
  </si>
  <si>
    <t>www.judovychod.sk</t>
  </si>
  <si>
    <t xml:space="preserve">
stanislav.mlynaric@centrum.sk</t>
  </si>
  <si>
    <t>Stanislav Mlynarič</t>
  </si>
  <si>
    <t>SK33 7500 0000 0040 1666 9348</t>
  </si>
  <si>
    <t>00609153</t>
  </si>
  <si>
    <t>Kajak &amp; kanoe klub Komárno, o.z.</t>
  </si>
  <si>
    <t>Župná ul. 1149/18</t>
  </si>
  <si>
    <t>Komárno</t>
  </si>
  <si>
    <t>945 01</t>
  </si>
  <si>
    <t>www.kajakkomarno.sk</t>
  </si>
  <si>
    <t>kkajakkomarno@gmail.com</t>
  </si>
  <si>
    <t>Viktor Demin</t>
  </si>
  <si>
    <t>SK71 0900 0000 0051 3433 5407</t>
  </si>
  <si>
    <t>45011893</t>
  </si>
  <si>
    <t>Klub gymnastických športov Slávia Trnava</t>
  </si>
  <si>
    <t>Trnava</t>
  </si>
  <si>
    <t>917 01</t>
  </si>
  <si>
    <t>Ján Novák</t>
  </si>
  <si>
    <t>51565153</t>
  </si>
  <si>
    <t>Klub orientačného behu ATU Košice</t>
  </si>
  <si>
    <t>https://obeh.website.tuke.sk/</t>
  </si>
  <si>
    <t xml:space="preserve">
jozefpoll@gmail.com</t>
  </si>
  <si>
    <t>Jozef Pollák</t>
  </si>
  <si>
    <t>SK88 0900 0000 0051 6751 9480</t>
  </si>
  <si>
    <t>31940803</t>
  </si>
  <si>
    <t>Klub plaveckých športov Nereus Žilina, o. z.</t>
  </si>
  <si>
    <t>Vysokoškolákov 1765/8</t>
  </si>
  <si>
    <t>010 08</t>
  </si>
  <si>
    <t>www.nereus.sk</t>
  </si>
  <si>
    <t xml:space="preserve">
Jurkovic.t@gmail.com</t>
  </si>
  <si>
    <t>Tomáš Jurkovič</t>
  </si>
  <si>
    <t>SK88 5600 0000 0056 8519 1008</t>
  </si>
  <si>
    <t>36082538</t>
  </si>
  <si>
    <t>Klub sálového futbalu Športový klub Prednádražie Trnava</t>
  </si>
  <si>
    <t>Ulica Čajkovského 6331/39</t>
  </si>
  <si>
    <t>917 08</t>
  </si>
  <si>
    <t>www.prengocup.com</t>
  </si>
  <si>
    <t xml:space="preserve">
michalik.m@gmail.com</t>
  </si>
  <si>
    <t>Martin Michalík</t>
  </si>
  <si>
    <t>SK78 0900 0000 0050 3871 2487</t>
  </si>
  <si>
    <t>42269423</t>
  </si>
  <si>
    <t>MAMMAL - Slovenský zväz MMA</t>
  </si>
  <si>
    <t>Židovská 298/19</t>
  </si>
  <si>
    <t>811 01</t>
  </si>
  <si>
    <t>www.mammal.sk</t>
  </si>
  <si>
    <t>info@mammal.sk; marek.herda@mammal.sk</t>
  </si>
  <si>
    <t>Marek Herda</t>
  </si>
  <si>
    <t>Jana Gurová</t>
  </si>
  <si>
    <t>SK90 0200 0000 0049 7897 1855</t>
  </si>
  <si>
    <t>00630616</t>
  </si>
  <si>
    <t>Maratón klub Rajec</t>
  </si>
  <si>
    <t>Mudrochova 909/4</t>
  </si>
  <si>
    <t>Rajec</t>
  </si>
  <si>
    <t>015 01</t>
  </si>
  <si>
    <t xml:space="preserve">
www.rajeckymaraton.sk</t>
  </si>
  <si>
    <t xml:space="preserve">
pavol.uhlarik@gmail.com</t>
  </si>
  <si>
    <t>Pavol Uhlárik</t>
  </si>
  <si>
    <t>SK29 0900 0000 0000 7651 0656</t>
  </si>
  <si>
    <t>Branislav Koniar</t>
  </si>
  <si>
    <t>Miriam Kopcsayová</t>
  </si>
  <si>
    <t>35994134</t>
  </si>
  <si>
    <t>Mládežnícka basketbalová akadémia Prievidza</t>
  </si>
  <si>
    <t>Sama Chalupku 312/12</t>
  </si>
  <si>
    <t>www.mbaprievidza.sk</t>
  </si>
  <si>
    <t>marekbulik23@gmail.com</t>
  </si>
  <si>
    <t>Marek Bulík, Branislav Hromada</t>
  </si>
  <si>
    <t>predseda správnej rady, člen správnej rady</t>
  </si>
  <si>
    <t>Marek Bulík</t>
  </si>
  <si>
    <t>SK30 0900 0000 0050 6603  0491</t>
  </si>
  <si>
    <t>36102181</t>
  </si>
  <si>
    <t>Občianske združenie "Športový klub DELFÍN Nitra"</t>
  </si>
  <si>
    <t>Za Humnami 732/43</t>
  </si>
  <si>
    <t>www.slovakman.sk</t>
  </si>
  <si>
    <t xml:space="preserve">
peciarp@gmail.com</t>
  </si>
  <si>
    <t>Pavol Peciar</t>
  </si>
  <si>
    <t>Tatiana Peciarová</t>
  </si>
  <si>
    <t>SK34 0900 0000 0051 4349 1030</t>
  </si>
  <si>
    <t>50607332</t>
  </si>
  <si>
    <t>OCRA Slovakia</t>
  </si>
  <si>
    <t>Kadnárova 2512/17</t>
  </si>
  <si>
    <t>831 52</t>
  </si>
  <si>
    <t>www.ocraslovakia.sk</t>
  </si>
  <si>
    <t>martin.raffay@gmail.com</t>
  </si>
  <si>
    <t>SK69 1100 0000 0029 4520 3666</t>
  </si>
  <si>
    <t>51068125</t>
  </si>
  <si>
    <t>Philosophers Nitra</t>
  </si>
  <si>
    <t>Bazovského 417/16</t>
  </si>
  <si>
    <t>949 11</t>
  </si>
  <si>
    <t>www.philosophers.sk</t>
  </si>
  <si>
    <t>philosophershockey@gmail.com</t>
  </si>
  <si>
    <t>Martin Uhnák</t>
  </si>
  <si>
    <t>36108472</t>
  </si>
  <si>
    <t>PIRANA Sport Club</t>
  </si>
  <si>
    <t>Tovarnícka 1651/1</t>
  </si>
  <si>
    <t>Topoľčany</t>
  </si>
  <si>
    <t>955 01</t>
  </si>
  <si>
    <t>www.piranasport.sk</t>
  </si>
  <si>
    <t>marek.galis@gmail.com</t>
  </si>
  <si>
    <t>Marek Gális</t>
  </si>
  <si>
    <t>generálny manažér</t>
  </si>
  <si>
    <t>SK43 0900 0000 0002 6122 3042</t>
  </si>
  <si>
    <t>50629158</t>
  </si>
  <si>
    <t>Pohyb ako dar</t>
  </si>
  <si>
    <t>Bazovského 3138/1</t>
  </si>
  <si>
    <t>www.odtatierkdunaju.sk</t>
  </si>
  <si>
    <t>bebold21@gmail.com</t>
  </si>
  <si>
    <t>Štefan Šogor</t>
  </si>
  <si>
    <t>SK18 1100 0000 0029 4503 3476</t>
  </si>
  <si>
    <t>35546913</t>
  </si>
  <si>
    <t>SKI CLUB VRÁTNA</t>
  </si>
  <si>
    <t>Južná trieda 2254/46</t>
  </si>
  <si>
    <t>www.vratna.org</t>
  </si>
  <si>
    <t xml:space="preserve">
suhajdas@icos.sk</t>
  </si>
  <si>
    <t>Andrej Gábriš</t>
  </si>
  <si>
    <t>SK64 7500 0000 0003 1379 6513</t>
  </si>
  <si>
    <t>Slovenská asociácia amerického futbalu</t>
  </si>
  <si>
    <t>Richard Kollár</t>
  </si>
  <si>
    <t>Makovického 6</t>
  </si>
  <si>
    <t>45009660</t>
  </si>
  <si>
    <t>Slovenská asociácia naturálnej kulturistiky</t>
  </si>
  <si>
    <t>Štefániková 3509/20</t>
  </si>
  <si>
    <t>Michalovce</t>
  </si>
  <si>
    <t>071 01</t>
  </si>
  <si>
    <t>www.sank.sk</t>
  </si>
  <si>
    <t>rigosank@gmail.com</t>
  </si>
  <si>
    <t>Viliam Rigo</t>
  </si>
  <si>
    <t>SK83 0900 0000 0051 5460 0722</t>
  </si>
  <si>
    <t>Ján Germánus</t>
  </si>
  <si>
    <t>Slovenská asociácia Taekwondo WT</t>
  </si>
  <si>
    <t>31929931</t>
  </si>
  <si>
    <t>SLOVENSKÁ ASOCIÁCIA ZLATOKOPOV</t>
  </si>
  <si>
    <t>Ulica R. Jašíka 3004/1D</t>
  </si>
  <si>
    <t>ryzovaniezlata.sk</t>
  </si>
  <si>
    <t>asociaciazlatokopov@gmail.com</t>
  </si>
  <si>
    <t>František Küffer</t>
  </si>
  <si>
    <t>SK81 0900 0000 0052 3329 5500</t>
  </si>
  <si>
    <t>Kúpeľná 1843/81</t>
  </si>
  <si>
    <t>Bojnice</t>
  </si>
  <si>
    <t>972 01</t>
  </si>
  <si>
    <t>Jakub Krako</t>
  </si>
  <si>
    <t>34056939</t>
  </si>
  <si>
    <t>SLOVENSKÁ CYKLOTRIALOVÁ ÚNIA</t>
  </si>
  <si>
    <t>Štefánikova 4445</t>
  </si>
  <si>
    <t>Poprad</t>
  </si>
  <si>
    <t>058 01</t>
  </si>
  <si>
    <t>www.slovakbiketrial.sk</t>
  </si>
  <si>
    <t>stefan@blackmail.sk</t>
  </si>
  <si>
    <t>Štefan Pčola</t>
  </si>
  <si>
    <t>SK82 7500 0000 0040 2786 8668</t>
  </si>
  <si>
    <t>37824465</t>
  </si>
  <si>
    <t>Slovenská Escrima Wing Tsun Organizácia (SEWTO)</t>
  </si>
  <si>
    <t>Rožňavská 856/10</t>
  </si>
  <si>
    <t>Rimavská Sobota</t>
  </si>
  <si>
    <t>979 01</t>
  </si>
  <si>
    <t>www.sewto.sk</t>
  </si>
  <si>
    <t>kuvik@devik.sk</t>
  </si>
  <si>
    <t xml:space="preserve">	Marian Kuvik</t>
  </si>
  <si>
    <t xml:space="preserve">	Marian Kuvik, MBA</t>
  </si>
  <si>
    <t>SK71 7500 0000 0040 3002 0617</t>
  </si>
  <si>
    <t>34003975</t>
  </si>
  <si>
    <t>Slovenská federácia karate a bojových umení</t>
  </si>
  <si>
    <t>Miletičova 3/A</t>
  </si>
  <si>
    <t>www.karate-slovakia.sk</t>
  </si>
  <si>
    <t>info@karate-slovakia.sk</t>
  </si>
  <si>
    <t>Daniel Baran</t>
  </si>
  <si>
    <t>SK51 0200 0000 0011 8096 9955</t>
  </si>
  <si>
    <t>42361885</t>
  </si>
  <si>
    <t>Slovenská footgolfová asociácia</t>
  </si>
  <si>
    <t>Medveďovej 13</t>
  </si>
  <si>
    <t>851 04</t>
  </si>
  <si>
    <t>www.sfga.sk</t>
  </si>
  <si>
    <t>info@sfga.sk</t>
  </si>
  <si>
    <t>Viliam Nemčko</t>
  </si>
  <si>
    <t>Tomáš Bartko</t>
  </si>
  <si>
    <t>SK72 1111 0000 0014 6314 7011</t>
  </si>
  <si>
    <t>Michal Krnáč, Miroslav Rusnák</t>
  </si>
  <si>
    <t>Zuzana Soldánová</t>
  </si>
  <si>
    <t>00603091</t>
  </si>
  <si>
    <t>Slovenská hokejbalová únia</t>
  </si>
  <si>
    <t>www.hokejbal.sk</t>
  </si>
  <si>
    <t>hokejbal@hokejbal.sk</t>
  </si>
  <si>
    <t>Miroslav Dragun</t>
  </si>
  <si>
    <t>SK77 0200 0000 0017 8572 3456</t>
  </si>
  <si>
    <t>office@canoe.sk</t>
  </si>
  <si>
    <t>Martin Stanovský</t>
  </si>
  <si>
    <t>36075809</t>
  </si>
  <si>
    <t>Slovenská lukostrelecká asociácia 3D</t>
  </si>
  <si>
    <t>Trnovec nad Váhom 1040</t>
  </si>
  <si>
    <t>Trnovec nad Váhom</t>
  </si>
  <si>
    <t>825 71</t>
  </si>
  <si>
    <t>www.archery3d.sk</t>
  </si>
  <si>
    <t>info@archery3d.sk</t>
  </si>
  <si>
    <t>Jana Harabinová</t>
  </si>
  <si>
    <t>SK63 8330 0000 0020 0175 2748</t>
  </si>
  <si>
    <t>51852179</t>
  </si>
  <si>
    <t>SLOVENSKÁ PADELOVÁ ASOCIÁCIA</t>
  </si>
  <si>
    <t>Zochova 755/3</t>
  </si>
  <si>
    <t>811 03</t>
  </si>
  <si>
    <t>www.padelslovakia.sk</t>
  </si>
  <si>
    <t>info@padelslovakia.sk</t>
  </si>
  <si>
    <t>Július Strapek</t>
  </si>
  <si>
    <t>SK34 8320 0000 0012 0014 0846</t>
  </si>
  <si>
    <t>30845688</t>
  </si>
  <si>
    <t>Slovenský bežecký spolok</t>
  </si>
  <si>
    <t>www.behy.online</t>
  </si>
  <si>
    <t>sbs@zoznam.sk</t>
  </si>
  <si>
    <t>Jozef Baráth</t>
  </si>
  <si>
    <t>Stanislav Moravčík</t>
  </si>
  <si>
    <t>SK55 0900 0000 0052 3635 6997</t>
  </si>
  <si>
    <t>Pluhová 1662</t>
  </si>
  <si>
    <t>Rovinka</t>
  </si>
  <si>
    <t>900 41</t>
  </si>
  <si>
    <t>Milan Krajčo</t>
  </si>
  <si>
    <t>31771688</t>
  </si>
  <si>
    <t>Slovenský kolkársky zväz</t>
  </si>
  <si>
    <t>Štúrova 1158/22</t>
  </si>
  <si>
    <t>www.kolky.sk</t>
  </si>
  <si>
    <t>sekretariat@kolky.sk</t>
  </si>
  <si>
    <t>Štefan Kočan</t>
  </si>
  <si>
    <t>Eva Ondrejkovičová</t>
  </si>
  <si>
    <t>SK56 0200 0000 0017 8579 0958</t>
  </si>
  <si>
    <t>SK15 1100 0000 0029 4027 1897</t>
  </si>
  <si>
    <t>42390800</t>
  </si>
  <si>
    <t>Slovenský zväz hasičského športu</t>
  </si>
  <si>
    <t>Nám.požiarnikov 1</t>
  </si>
  <si>
    <t>www.slovakiafiresport.sk</t>
  </si>
  <si>
    <t>szhspredseda@gmail.com</t>
  </si>
  <si>
    <t>Ján Borievka</t>
  </si>
  <si>
    <t>SK47 5600 0000 0075 9729 6001</t>
  </si>
  <si>
    <t>36070351</t>
  </si>
  <si>
    <t>Slovenský zväz integrovaného tanca a tanečného športu</t>
  </si>
  <si>
    <t xml:space="preserve">	Janotova 14</t>
  </si>
  <si>
    <t>841 05</t>
  </si>
  <si>
    <t>www.sztsv.org</t>
  </si>
  <si>
    <t>sztsv@sztsv.sk</t>
  </si>
  <si>
    <t>Martin Dait</t>
  </si>
  <si>
    <t>SK61 0900 0000 0001 7816 8214</t>
  </si>
  <si>
    <t>Anton Pospíšek, Jozef Tománek ml.</t>
  </si>
  <si>
    <t>jkolozsy@gmail.com; 33amadeus@gmail.com</t>
  </si>
  <si>
    <t>Kalinčiakova 14083/33</t>
  </si>
  <si>
    <t>30865930</t>
  </si>
  <si>
    <t>Slovenský zväz malého futbalu</t>
  </si>
  <si>
    <t>Ružinovská 28</t>
  </si>
  <si>
    <t>www.malyfutbal.sk</t>
  </si>
  <si>
    <t>peter.kralik@malyfutbal.sk</t>
  </si>
  <si>
    <t>Peter Králik</t>
  </si>
  <si>
    <t>SK19 1100 0000 0029 4108 0902</t>
  </si>
  <si>
    <t>00896896</t>
  </si>
  <si>
    <t>Slovenský zväz rádioamatérov</t>
  </si>
  <si>
    <t>Mlynská 4</t>
  </si>
  <si>
    <t>Stupava</t>
  </si>
  <si>
    <t>900 31</t>
  </si>
  <si>
    <t>www.hamradio.sk</t>
  </si>
  <si>
    <t>szr@szr.sk</t>
  </si>
  <si>
    <t>Roman Kudláč</t>
  </si>
  <si>
    <t>SK00 0900 0000 0000 0000 0000</t>
  </si>
  <si>
    <t>37938941</t>
  </si>
  <si>
    <t>Slovenský zväz Taekwon-Do ITF</t>
  </si>
  <si>
    <t>Trnavská 18</t>
  </si>
  <si>
    <t>Smolenice</t>
  </si>
  <si>
    <t>919 04</t>
  </si>
  <si>
    <t>www.sztkd-itf.sk</t>
  </si>
  <si>
    <t>sztkditf@gmail.com</t>
  </si>
  <si>
    <t>Ladislav Huňady</t>
  </si>
  <si>
    <t>SK27 1100 0000 0026 2903 9227</t>
  </si>
  <si>
    <t>Ján Riapoš; Martina Balcová</t>
  </si>
  <si>
    <t>42257166</t>
  </si>
  <si>
    <t>Sokolská únia Slovenska</t>
  </si>
  <si>
    <t>Sokolská 3236/1</t>
  </si>
  <si>
    <t>811 04</t>
  </si>
  <si>
    <t>www.sokolskaunia.sk</t>
  </si>
  <si>
    <t>sokolska.unia@gmail.com</t>
  </si>
  <si>
    <t>Katarína Trokanová</t>
  </si>
  <si>
    <t>starostka</t>
  </si>
  <si>
    <t>Ada Šarudiová</t>
  </si>
  <si>
    <t>SK81 8330 0000 0027 0303 7204</t>
  </si>
  <si>
    <t>00179663</t>
  </si>
  <si>
    <t>Správa telovýchovných a rekreačných zariadení hlavného mesta Slovenskej republiky Bratislavy</t>
  </si>
  <si>
    <t>Príspevková organizácia</t>
  </si>
  <si>
    <t>Junácka 3077/4</t>
  </si>
  <si>
    <t>www.starz.sk</t>
  </si>
  <si>
    <t xml:space="preserve">
info@starz.sk</t>
  </si>
  <si>
    <t>Ladislav Križan</t>
  </si>
  <si>
    <t>Roman Hanzel</t>
  </si>
  <si>
    <t>SK33 8330 0000 0028 0236 1800</t>
  </si>
  <si>
    <t>51806606</t>
  </si>
  <si>
    <t>ST Relax</t>
  </si>
  <si>
    <t>Karpatské námestie 7770/8</t>
  </si>
  <si>
    <t>www.strelax.sk</t>
  </si>
  <si>
    <t>hamran.anton@gmail.com</t>
  </si>
  <si>
    <t>SK15 7500 0000 0040 2664 6510</t>
  </si>
  <si>
    <t>42250765</t>
  </si>
  <si>
    <t>Športový klub polície - ILYO Taekwondo Košice</t>
  </si>
  <si>
    <t>Stará Spišská cesta 2166/38</t>
  </si>
  <si>
    <t>www.ilyo-tkd.com</t>
  </si>
  <si>
    <t xml:space="preserve">
pavel.izarik@gmail.com</t>
  </si>
  <si>
    <t>Pavel Ižarik</t>
  </si>
  <si>
    <t>SK31 8330 0000 0028 0160 2326</t>
  </si>
  <si>
    <t>31997449</t>
  </si>
  <si>
    <t>Športový klub ZEMPLÍN Michalovce - oddiel Judo, o.z.</t>
  </si>
  <si>
    <t>Športová 3830/31</t>
  </si>
  <si>
    <t xml:space="preserve">
www.judomichalovce.com</t>
  </si>
  <si>
    <t>Viliam Kohút</t>
  </si>
  <si>
    <t>Gabriel Čopák</t>
  </si>
  <si>
    <t>SK40 0900 0000 0000 9102 1367</t>
  </si>
  <si>
    <t>31772897</t>
  </si>
  <si>
    <t>TANEČNÉ CENTRUM CHARIZMA</t>
  </si>
  <si>
    <t>Moyzesova 4039/8</t>
  </si>
  <si>
    <t>Pezinok</t>
  </si>
  <si>
    <t>902 01</t>
  </si>
  <si>
    <t>strbova@stavkvet.sk</t>
  </si>
  <si>
    <t>Kvetoslava Štrbová</t>
  </si>
  <si>
    <t>štatutár</t>
  </si>
  <si>
    <t>SK72 0200 0000 0012 0273 0751</t>
  </si>
  <si>
    <t>31785131</t>
  </si>
  <si>
    <t>TANEČNO ŠPORTOVÝ KLUB M+M BRATISLAVA pri ZŠ Ostredková</t>
  </si>
  <si>
    <t>Ostredková 3234/14</t>
  </si>
  <si>
    <t>www.tskmm.sk</t>
  </si>
  <si>
    <t>milan_spanik@tskmm.sk</t>
  </si>
  <si>
    <t>Milan Špánik</t>
  </si>
  <si>
    <t>SK17 7500 0000 0040 0803 4502</t>
  </si>
  <si>
    <t>00892424</t>
  </si>
  <si>
    <t>Telovýchovná jednota DRUŽBA PIEŠŤANY</t>
  </si>
  <si>
    <t>Kuzmányho 1135/15</t>
  </si>
  <si>
    <t>www.silvestrovskybeh.sk</t>
  </si>
  <si>
    <t xml:space="preserve">
bevadem@abdnes.sk</t>
  </si>
  <si>
    <t>Peter Mikuláš</t>
  </si>
  <si>
    <t>Michaela Vavrova</t>
  </si>
  <si>
    <t>SK53 1100 0000 0026 2673 9471</t>
  </si>
  <si>
    <t>00592129</t>
  </si>
  <si>
    <t>Telovýchovná jednota Nižná</t>
  </si>
  <si>
    <t>Lesná 1006</t>
  </si>
  <si>
    <t>Nižná</t>
  </si>
  <si>
    <t>027 43</t>
  </si>
  <si>
    <t>www.cykloklubnizna.sk</t>
  </si>
  <si>
    <t xml:space="preserve">
kubos.milos@gmail.com</t>
  </si>
  <si>
    <t>Zuzana Oriešková</t>
  </si>
  <si>
    <t>Miloš Kuboš</t>
  </si>
  <si>
    <t>SK78 0900 0000 0000 5418 8037</t>
  </si>
  <si>
    <t>31945899</t>
  </si>
  <si>
    <t>Telovýchovná jednota Nohejbalový klub Zalužice</t>
  </si>
  <si>
    <t>Zalužice 401</t>
  </si>
  <si>
    <t>Zalužice</t>
  </si>
  <si>
    <t>072 34</t>
  </si>
  <si>
    <t>www.nkzaluzice.sk</t>
  </si>
  <si>
    <t>gabriel.vinansky@gmail.com</t>
  </si>
  <si>
    <t>Gabiel Viňanský</t>
  </si>
  <si>
    <t>SK20 7500 0000 0040 3499 8217</t>
  </si>
  <si>
    <t>00592196</t>
  </si>
  <si>
    <t>Telovýchovná jednota Roháče Zuberec</t>
  </si>
  <si>
    <t>Andreja Bažíka 420</t>
  </si>
  <si>
    <t>Zuberec</t>
  </si>
  <si>
    <t>027 32</t>
  </si>
  <si>
    <t>www.tjrohacezuberec.sk</t>
  </si>
  <si>
    <t>penzion.filek@gmail.com</t>
  </si>
  <si>
    <t>Martin Filek</t>
  </si>
  <si>
    <t>Matej Šiška</t>
  </si>
  <si>
    <t>SK75 0900 0000 0051 8449 6751</t>
  </si>
  <si>
    <t>14220059</t>
  </si>
  <si>
    <t>Telovýchovná jednota Športový klub Podbiel</t>
  </si>
  <si>
    <t>Podčervenice 351</t>
  </si>
  <si>
    <t>Podbiel</t>
  </si>
  <si>
    <t>027 42</t>
  </si>
  <si>
    <t xml:space="preserve">
skpodbiel@gmail.com</t>
  </si>
  <si>
    <t>Ján Sitek</t>
  </si>
  <si>
    <t>17151414</t>
  </si>
  <si>
    <t>Telovýchovná jednota Štart, sekcia nevidiacich a slabozrakých športovcov Slovenska 054 01 Levoča</t>
  </si>
  <si>
    <t>Pri strelnici 29</t>
  </si>
  <si>
    <t>Levoča</t>
  </si>
  <si>
    <t>054 01</t>
  </si>
  <si>
    <t>www.tjstartlevoca.webnode.sk</t>
  </si>
  <si>
    <t>trnkavaclav68@gmail.com</t>
  </si>
  <si>
    <t>Václav Trnka</t>
  </si>
  <si>
    <t>SK78 0900 0000 0001 0138 3872</t>
  </si>
  <si>
    <t>Jazdecká 13187/1A</t>
  </si>
  <si>
    <t>42268095</t>
  </si>
  <si>
    <t>Trinity Triathlon Team</t>
  </si>
  <si>
    <t>Záhradnícka 4877/34</t>
  </si>
  <si>
    <t>www.triatlon-senec.sk</t>
  </si>
  <si>
    <t xml:space="preserve">
pkralik@fcconsult.sk</t>
  </si>
  <si>
    <t>SK68 7500 0000 0040 2780 8489</t>
  </si>
  <si>
    <t>54561981</t>
  </si>
  <si>
    <t>University Spartacus</t>
  </si>
  <si>
    <t>Němcovej 4075/5</t>
  </si>
  <si>
    <t>www.universityspartacus.sk</t>
  </si>
  <si>
    <t>Peter Žifčák</t>
  </si>
  <si>
    <t>SK82 0900 0000 0051 9105 7802</t>
  </si>
  <si>
    <t>30227151</t>
  </si>
  <si>
    <t>Zápasnícky klub Baník Prievidza, o. z.</t>
  </si>
  <si>
    <t>Ulica olympionikov 464/4</t>
  </si>
  <si>
    <t>www.zkbanikpd.com</t>
  </si>
  <si>
    <t>wrestlingprievidza@gmail.com</t>
  </si>
  <si>
    <t>Vladimír Laco</t>
  </si>
  <si>
    <t>Vlasta Švikruhová</t>
  </si>
  <si>
    <t>SK32 1100 0000 0026 2484 8834</t>
  </si>
  <si>
    <t>Szakkayho 40/1</t>
  </si>
  <si>
    <t>Wolkrova 3335/4</t>
  </si>
  <si>
    <t>31945732</t>
  </si>
  <si>
    <t>ZVÄZ ŠPORTOVEJ KYNOLÓGIE SR</t>
  </si>
  <si>
    <t>Partizánska cesta 6883/97</t>
  </si>
  <si>
    <t>www.zsksr.sk</t>
  </si>
  <si>
    <t>veronika.piatrova@zsksr.sk</t>
  </si>
  <si>
    <t>Juraj Štaudinger</t>
  </si>
  <si>
    <t>Veronika Piatrová</t>
  </si>
  <si>
    <t>SK76 1100 0000 0026 2648 0455</t>
  </si>
  <si>
    <t xml:space="preserve">podpora činnosti a účasť na medzinárodných univerzitných hokejových súťažiach </t>
  </si>
  <si>
    <t>Ďuríková Nicole</t>
  </si>
  <si>
    <t>Herceg Miroslav</t>
  </si>
  <si>
    <t>Jedináková Miroslava</t>
  </si>
  <si>
    <t>Kubalová Tamara</t>
  </si>
  <si>
    <t>Lovašová Bibiana</t>
  </si>
  <si>
    <t>Vymyslický Lukáš</t>
  </si>
  <si>
    <t>Piliarová Lucia</t>
  </si>
  <si>
    <t>Chlebová Ivana</t>
  </si>
  <si>
    <t>Martikán Michal</t>
  </si>
  <si>
    <t>Czaková Mária Katerinka</t>
  </si>
  <si>
    <t>Fraňo Peter</t>
  </si>
  <si>
    <t>Bošanský Jozef</t>
  </si>
  <si>
    <t>Holenda Viliam</t>
  </si>
  <si>
    <t>Marinov Filip</t>
  </si>
  <si>
    <t>Arpáš Samuel + 1</t>
  </si>
  <si>
    <t>Balážová Barbora + 1</t>
  </si>
  <si>
    <t>Kukuľková Tatiana + 1</t>
  </si>
  <si>
    <t>Novotná Kamila</t>
  </si>
  <si>
    <t>Špotáková Jana</t>
  </si>
  <si>
    <t>Depešová Soňa</t>
  </si>
  <si>
    <t>Gulaev Akhsarbek</t>
  </si>
  <si>
    <t>Meszároš Martin Róbert</t>
  </si>
  <si>
    <t>Iskhakov Arthur</t>
  </si>
  <si>
    <t>Kuzminová Anastasiya</t>
  </si>
  <si>
    <t>Straková Michaela</t>
  </si>
  <si>
    <t>štafeta - biatlon - ženy</t>
  </si>
  <si>
    <t>Bosman Christián</t>
  </si>
  <si>
    <t>Mick Bruno</t>
  </si>
  <si>
    <t>Ninis Jozef</t>
  </si>
  <si>
    <t>dvojica - curling na vozíku</t>
  </si>
  <si>
    <t>dvojica - tanec na vozíku</t>
  </si>
  <si>
    <t>Husvéthová Rebeka</t>
  </si>
  <si>
    <t>Melicherová Nina</t>
  </si>
  <si>
    <t>Sloboda Samuel</t>
  </si>
  <si>
    <t>zabezpečenie účasti športovej reprezentácie SR na 25. letnej Deaflympiáde 2025 v Tokiu</t>
  </si>
  <si>
    <t>Pohár Interu</t>
  </si>
  <si>
    <t>TIPOS NÁRODNÝ BEH DEVÍN BRATISLAVA (STARZ)</t>
  </si>
  <si>
    <t>Supercup Slovensko 2025</t>
  </si>
  <si>
    <t>SLOVAKIA CUP BARDEJOV JUDO OPEN 2025</t>
  </si>
  <si>
    <t>67. ročník Veľkej ceny Komárna v rýchlostnej kanoistik</t>
  </si>
  <si>
    <t>Festival pohybových sladieb</t>
  </si>
  <si>
    <t>21. Pohár Slovenského krasu v orientačnom behu/ Slovak Karst cup</t>
  </si>
  <si>
    <t>Žilinský triatlonový festival 2025</t>
  </si>
  <si>
    <t>PRENGO CUP 2025 - najväčší amatérsky turnaj mužov a žien v malom futbale na Slovensku</t>
  </si>
  <si>
    <t>Rajecký maratón 42. ročník</t>
  </si>
  <si>
    <t>DODO CUP</t>
  </si>
  <si>
    <t>CTP Slovakman Triathlon 2025 - 22. ročník</t>
  </si>
  <si>
    <t>Vodnopólový turnaj o Štít mesta Topoľčany</t>
  </si>
  <si>
    <t xml:space="preserve"> Od Tatier k Dunaju 2025</t>
  </si>
  <si>
    <t>FIS Children INTERKRITERIUM Vrátna 2025</t>
  </si>
  <si>
    <t>XXVIII. Slovakia open- WUKF European Cup 2025</t>
  </si>
  <si>
    <t>SLOVAK AMATEUR CHAMPIONSHIP</t>
  </si>
  <si>
    <t>Slovak Aerobik Open</t>
  </si>
  <si>
    <t>Országh cup 2025</t>
  </si>
  <si>
    <t>29th International Competation of Olympic Hopes Šamorín</t>
  </si>
  <si>
    <t>Medzinárodné majstrovstvá Slovenska v zrýchlenom šachu 2025</t>
  </si>
  <si>
    <t>Veľká cena Slovenska</t>
  </si>
  <si>
    <t>Slovak Open 2025 – Memoriál Ladislava Doky Tótha</t>
  </si>
  <si>
    <t>Slovakia open wheelchair tennis</t>
  </si>
  <si>
    <t>Satellite Tour v stolnom tenise 2025</t>
  </si>
  <si>
    <t>ILYO cup 2025</t>
  </si>
  <si>
    <t>53 ročník Grand Prix Michalovce v judo</t>
  </si>
  <si>
    <t>PEZINSKÝ STRAPEC - 50.ročník</t>
  </si>
  <si>
    <t>Slovak Open Championship 2025 (spojené podujatia Bratislava Open a Dunajský pohár)</t>
  </si>
  <si>
    <t>Silvestrovský beh 2025, 61.ročník</t>
  </si>
  <si>
    <t>57. ročník Okolo Tatier</t>
  </si>
  <si>
    <t>30.ročník nohejbalového turnaja - Memoriál v Zalužiciach</t>
  </si>
  <si>
    <t>O Goralský klobúčik</t>
  </si>
  <si>
    <t>Cestný beh SNP Roháče - Podbiel 34. ročník</t>
  </si>
  <si>
    <t>19. ročník Levoča Cup 2025</t>
  </si>
  <si>
    <t>Triatlon Senec 2025</t>
  </si>
  <si>
    <t>51. ročník Medzinárodného turnaja mládeže a priateľstva v zápasení voľným štýlom</t>
  </si>
  <si>
    <t>podpora a rozvoj športu pre všetkých</t>
  </si>
  <si>
    <t>zabezpečenie účasti reprezentantov SR na XXV. Zimných olympijských hrách v Miláne a Cortine d´Ampezzo v roku 2026</t>
  </si>
  <si>
    <t>zabezpečenie účasti reprezentantov SR na XIV. Zimných paralympijských hrách v Miláne a Cortine d´Ampezzo v roku 2026</t>
  </si>
  <si>
    <t>Majstrovstvá Európy do 21 rokov</t>
  </si>
  <si>
    <t>podpora a rozvoj športu</t>
  </si>
  <si>
    <t>podpora národného projektu športu pre všetkých so zameraním na mládež</t>
  </si>
  <si>
    <t>zabezpečenie účasti športovej reprezentácie SR na Majstrovstcách sveta WAKO</t>
  </si>
  <si>
    <t>30868068</t>
  </si>
  <si>
    <t>ŠK Hargašova Záhorská Bystrica</t>
  </si>
  <si>
    <t>Hargašova 5</t>
  </si>
  <si>
    <t>841 06</t>
  </si>
  <si>
    <t>www.tsunamiflorbal.sk</t>
  </si>
  <si>
    <t>skhargasovazahorskabystrica@szfb.sk</t>
  </si>
  <si>
    <t>Juraj Hvozdík</t>
  </si>
  <si>
    <t>SK15 0200 0000 0022 2227 0259</t>
  </si>
  <si>
    <t>zabezpečenie účasti na EuroFloorbal Cupe</t>
  </si>
  <si>
    <t>IBAN 1</t>
  </si>
  <si>
    <t>42446481</t>
  </si>
  <si>
    <t>"BigHugGym"</t>
  </si>
  <si>
    <t>Drieňova 1/C</t>
  </si>
  <si>
    <t>www.bighuggym.sk</t>
  </si>
  <si>
    <t>info@bighuggym.sk</t>
  </si>
  <si>
    <t>Daniel Kamenický</t>
  </si>
  <si>
    <t>SK38 0200 0000 0035 2888 8654</t>
  </si>
  <si>
    <t>37992619</t>
  </si>
  <si>
    <t>"Miesta pre mladých"</t>
  </si>
  <si>
    <t>Ulica Vladimíra Clementisa 6509/13</t>
  </si>
  <si>
    <t xml:space="preserve">	Trnava</t>
  </si>
  <si>
    <t>www.lanac.sk</t>
  </si>
  <si>
    <t>cakpeter@gmail.com</t>
  </si>
  <si>
    <t>Peter Cák</t>
  </si>
  <si>
    <t>Petr Cák</t>
  </si>
  <si>
    <t>SK89 8330 0000 0029 0329 3851</t>
  </si>
  <si>
    <t>34055584</t>
  </si>
  <si>
    <t>1. Volejbalový klub Púchov</t>
  </si>
  <si>
    <t>Komenského 1651/88</t>
  </si>
  <si>
    <t>Púchov</t>
  </si>
  <si>
    <t>020 01</t>
  </si>
  <si>
    <t>www.volleypuchov.sk</t>
  </si>
  <si>
    <t>suchanek@volleypuchov.sk</t>
  </si>
  <si>
    <t>Michal Suchánek</t>
  </si>
  <si>
    <t>SK53 0200 0000 0052 0048 0654</t>
  </si>
  <si>
    <t>55014810</t>
  </si>
  <si>
    <t>3x3sport</t>
  </si>
  <si>
    <t>Lesná ulica 13/336</t>
  </si>
  <si>
    <t>Kysak</t>
  </si>
  <si>
    <t>044 81</t>
  </si>
  <si>
    <t>www.3x3sport.sk</t>
  </si>
  <si>
    <t>halas@3x3sport.sk</t>
  </si>
  <si>
    <t>Jozef Halás</t>
  </si>
  <si>
    <t>SK80 8330 0000 0025 0253 2305</t>
  </si>
  <si>
    <t>30793513</t>
  </si>
  <si>
    <t>Academy 4 you</t>
  </si>
  <si>
    <t>Martinčekova 5</t>
  </si>
  <si>
    <t>www.sportovkovo.sk</t>
  </si>
  <si>
    <t>info@sportovkovo.sk</t>
  </si>
  <si>
    <t>Cyril Holeš</t>
  </si>
  <si>
    <t>SK18 8330 0000 0020 0332 7868</t>
  </si>
  <si>
    <t>17067006</t>
  </si>
  <si>
    <t>Aeroklub Prievidza, občianske združenie</t>
  </si>
  <si>
    <t>Letisková ulica 387/8</t>
  </si>
  <si>
    <t>Prievidza </t>
  </si>
  <si>
    <t>971 03</t>
  </si>
  <si>
    <t>www.aeroklub-prievidza.sk</t>
  </si>
  <si>
    <t>info@aeroklub-prievidza.sk</t>
  </si>
  <si>
    <t>Roman Leporis, Ľuboš Jánošík</t>
  </si>
  <si>
    <t>prezident, sekretár</t>
  </si>
  <si>
    <t>Ľuboš Jánošík</t>
  </si>
  <si>
    <t>SK66 0900 0000 0052 3762 7402</t>
  </si>
  <si>
    <t>36637092</t>
  </si>
  <si>
    <t>AG Hradová s.r.o.</t>
  </si>
  <si>
    <t>spoločnosť s ručením obmedzeným</t>
  </si>
  <si>
    <t>Športová ulica 5756</t>
  </si>
  <si>
    <t xml:space="preserve">	Lučenec</t>
  </si>
  <si>
    <t>www.rocketclub.sk</t>
  </si>
  <si>
    <t>aghradova.sro@gmail.com</t>
  </si>
  <si>
    <t>Martin Podhora</t>
  </si>
  <si>
    <t>konateľ</t>
  </si>
  <si>
    <t>SK39 7500 0000 0040 1280 3984</t>
  </si>
  <si>
    <t>36132632</t>
  </si>
  <si>
    <t>AKNELA</t>
  </si>
  <si>
    <t xml:space="preserve">	Palackého 1940/30</t>
  </si>
  <si>
    <t>Vrútky</t>
  </si>
  <si>
    <t>038 61</t>
  </si>
  <si>
    <t>www.aknela.sk</t>
  </si>
  <si>
    <t>alen@aknela.sk</t>
  </si>
  <si>
    <t>Michaela Adámiková</t>
  </si>
  <si>
    <t>Alena Drljača</t>
  </si>
  <si>
    <t>SK66 0900 0000 0003 5232 4252</t>
  </si>
  <si>
    <t>55184707</t>
  </si>
  <si>
    <t>Baláž Racing</t>
  </si>
  <si>
    <t>Medveďovej 2700/21</t>
  </si>
  <si>
    <t>www.balazracing.sk</t>
  </si>
  <si>
    <t>hd.balaz@gmail.com</t>
  </si>
  <si>
    <t>Michal Baláž</t>
  </si>
  <si>
    <t>SK36 8330 0000 0022 0329 4693</t>
  </si>
  <si>
    <t>35629827</t>
  </si>
  <si>
    <t>Basketbalový klub AŠK Slávia Trnava</t>
  </si>
  <si>
    <t>Ulica Rybníková 592/1</t>
  </si>
  <si>
    <t>www.bkslaviatrnava.sk</t>
  </si>
  <si>
    <t>jobb.basket@gmail.com</t>
  </si>
  <si>
    <t>Ján Jobb</t>
  </si>
  <si>
    <t>SK37 0900 0000 0052 3953 9406</t>
  </si>
  <si>
    <t>37963091</t>
  </si>
  <si>
    <t>Basketbalový klub mládeže JUNIOR Unverzity Konštantína Filozofa Nitra</t>
  </si>
  <si>
    <t>tr.A.Hlinku 1</t>
  </si>
  <si>
    <t>www.bkmnitra.sk</t>
  </si>
  <si>
    <t>sailer.doma@gmail.com</t>
  </si>
  <si>
    <t>Ladislav Sailer</t>
  </si>
  <si>
    <t>SK83 5600 0000 0048 1839 9001</t>
  </si>
  <si>
    <t>42220971</t>
  </si>
  <si>
    <t>BASKETBALOVÝ KLUB MLÁDEŽE ŽILINA - ZÁVODIE</t>
  </si>
  <si>
    <t xml:space="preserve">	Kvetná 2396/7</t>
  </si>
  <si>
    <t>www.bkmzilina.sk</t>
  </si>
  <si>
    <t>ippsza@gmail.com</t>
  </si>
  <si>
    <t>Pavol Gerát</t>
  </si>
  <si>
    <t>SK72 1100 0000 0029 4426 9890</t>
  </si>
  <si>
    <t>42180309</t>
  </si>
  <si>
    <t>Benitim</t>
  </si>
  <si>
    <t>Fláviovská 43</t>
  </si>
  <si>
    <t xml:space="preserve">Bratislava  </t>
  </si>
  <si>
    <t>851 10</t>
  </si>
  <si>
    <t>www.benitim.sk</t>
  </si>
  <si>
    <t>andrea@benitim.sk</t>
  </si>
  <si>
    <t>Andrea Čvapková</t>
  </si>
  <si>
    <t>SK54 0900 0000 0052 4034 4200</t>
  </si>
  <si>
    <t>52085929</t>
  </si>
  <si>
    <t>BIKE RACING SLOVAKIA MARTIN</t>
  </si>
  <si>
    <t>J. Mazúra 4427/6</t>
  </si>
  <si>
    <t>-</t>
  </si>
  <si>
    <t xml:space="preserve">Filip.Cillik@marbach.com; bibkac22@gmail.com </t>
  </si>
  <si>
    <t>Filip Čillík</t>
  </si>
  <si>
    <t>Filip  Čillík</t>
  </si>
  <si>
    <t>SK23 8330 0000 0029 0169 6673</t>
  </si>
  <si>
    <t>51972042</t>
  </si>
  <si>
    <t>ByteBite, s. r. o.</t>
  </si>
  <si>
    <t>Klincová 35</t>
  </si>
  <si>
    <t>www.bytebite.sk</t>
  </si>
  <si>
    <t>info@bytebite.sk</t>
  </si>
  <si>
    <t>Peter Daniš</t>
  </si>
  <si>
    <t>SK38 8330 0000 0021 0151 8668</t>
  </si>
  <si>
    <t>42017840</t>
  </si>
  <si>
    <t>Florbalový klub AS Trenčín</t>
  </si>
  <si>
    <t>Kubrická 109/3</t>
  </si>
  <si>
    <t>Trenčín</t>
  </si>
  <si>
    <t>911 01</t>
  </si>
  <si>
    <t>www.astrencinflorbal.sk</t>
  </si>
  <si>
    <t>jurmat@centrum.sk</t>
  </si>
  <si>
    <t>Juraj Matejka</t>
  </si>
  <si>
    <t>SK82 0900 0000 0052 3934 1977</t>
  </si>
  <si>
    <t>42103711</t>
  </si>
  <si>
    <t>FLORBALOVÝ KLUB MICHALOVCE</t>
  </si>
  <si>
    <t xml:space="preserve">T.J.Moussona č. 4 </t>
  </si>
  <si>
    <t>www.eastern-wings-michalovce.webnode.sk</t>
  </si>
  <si>
    <t>puchir@fbkmichalovce.sk</t>
  </si>
  <si>
    <t>Gerhard Puchír</t>
  </si>
  <si>
    <t>SK88 7500 0000 0040 2375 4305</t>
  </si>
  <si>
    <t>17315298</t>
  </si>
  <si>
    <t>Futbalový klub Dúbravka</t>
  </si>
  <si>
    <t>K Horánskej studni 29</t>
  </si>
  <si>
    <t>841 02</t>
  </si>
  <si>
    <t>www.fkdubravka.sk</t>
  </si>
  <si>
    <t>fkdubravka@fkdubravka.sk</t>
  </si>
  <si>
    <t>Miroslav Janky</t>
  </si>
  <si>
    <t>SK64 0200 0000 0052 4532 0355</t>
  </si>
  <si>
    <t>14223040</t>
  </si>
  <si>
    <t>Futbalový klub Iskra Hnúšťa</t>
  </si>
  <si>
    <t>Nábrežie Rimavy 446</t>
  </si>
  <si>
    <t>Hnúšťa</t>
  </si>
  <si>
    <t>981 01</t>
  </si>
  <si>
    <t>www.mesto.hnusta.sk/mesto/skolstvo-kultura-sport/sport-/</t>
  </si>
  <si>
    <t>mpetrok33@gmail.com</t>
  </si>
  <si>
    <t>Marian Petrok</t>
  </si>
  <si>
    <t>SK63 0200 0000 0000 2053 4392</t>
  </si>
  <si>
    <t>42258014</t>
  </si>
  <si>
    <t>FUTBALOVÝ KLUB POLÍCIE BRATISLAVA</t>
  </si>
  <si>
    <t>Ľuda Zúbka 3169/25</t>
  </si>
  <si>
    <t>www.fkp.sk</t>
  </si>
  <si>
    <t>s.gubrica@gmail.com</t>
  </si>
  <si>
    <t>Štefan Gubrica</t>
  </si>
  <si>
    <t>SK23 0200 0000 0036 4957 5451 </t>
  </si>
  <si>
    <t>42396841</t>
  </si>
  <si>
    <t>FUTSAL KLUB LUČENEC</t>
  </si>
  <si>
    <t>Ulica železničná 26</t>
  </si>
  <si>
    <t>www.futsallucenec.sk</t>
  </si>
  <si>
    <t>jozef.kamensky@gmail.com</t>
  </si>
  <si>
    <t>Milan Kamenský</t>
  </si>
  <si>
    <t>Jozef Kamenský</t>
  </si>
  <si>
    <t>SK75 1100 0000 0029 4527 4659</t>
  </si>
  <si>
    <t>35605472</t>
  </si>
  <si>
    <t>Handball Club Pezinok</t>
  </si>
  <si>
    <t>Na Bielenisku 4</t>
  </si>
  <si>
    <t>www.handballpezinok.sk</t>
  </si>
  <si>
    <t>info@handballpezinok.sk</t>
  </si>
  <si>
    <t>Martin Šipoš</t>
  </si>
  <si>
    <t>SK54 0900 0000 0052 3928 4378</t>
  </si>
  <si>
    <t>52798721</t>
  </si>
  <si>
    <t>HC 07 Detva s. r. o.</t>
  </si>
  <si>
    <t>Jánošíkova 3346/6</t>
  </si>
  <si>
    <t>Detva</t>
  </si>
  <si>
    <t>962 12</t>
  </si>
  <si>
    <t>hc07detva@gmail.com</t>
  </si>
  <si>
    <t>Matej Ľupták</t>
  </si>
  <si>
    <t>hcuniza@gmail.com</t>
  </si>
  <si>
    <t xml:space="preserve">prezident </t>
  </si>
  <si>
    <t>42024536</t>
  </si>
  <si>
    <t>ILYO - TAEKWONDO TRENČÍN, o. z.</t>
  </si>
  <si>
    <t>Saratovská 7388/1B</t>
  </si>
  <si>
    <t xml:space="preserve">	Trenčín</t>
  </si>
  <si>
    <t>911 08</t>
  </si>
  <si>
    <t>www.taekwondo-tn.sk</t>
  </si>
  <si>
    <t>ilasenkova@gmail.com</t>
  </si>
  <si>
    <t>Jana Babinská</t>
  </si>
  <si>
    <t>SK94 8330 0000 0024 0332 9571</t>
  </si>
  <si>
    <t>42103479</t>
  </si>
  <si>
    <t>JAKASPORT academy</t>
  </si>
  <si>
    <t>Tomášiková 17</t>
  </si>
  <si>
    <t>www.jakasport.eu</t>
  </si>
  <si>
    <t>sport.jaka@gmail.com</t>
  </si>
  <si>
    <t>Lucia Pajkošová</t>
  </si>
  <si>
    <t>SK25 0200 0000 0042 1911 9354</t>
  </si>
  <si>
    <t>47210125</t>
  </si>
  <si>
    <t>job&amp;fun s.r.o.</t>
  </si>
  <si>
    <t>Letná 33</t>
  </si>
  <si>
    <t>Stará Ľubovňa</t>
  </si>
  <si>
    <t>064 01</t>
  </si>
  <si>
    <t>www.jobandfun.sk</t>
  </si>
  <si>
    <t>jobfun.slovakia@gmail.com</t>
  </si>
  <si>
    <t>Adriana Malá</t>
  </si>
  <si>
    <t>konateľka</t>
  </si>
  <si>
    <t>SK61 7500 0000 0040 3513 8032</t>
  </si>
  <si>
    <t>14222230</t>
  </si>
  <si>
    <t>Judo Klub Martin, Občianske združenie</t>
  </si>
  <si>
    <t>Československej armády 1698/10</t>
  </si>
  <si>
    <t>www.judomartin.sk</t>
  </si>
  <si>
    <t>zdenkokozak@centrum.sk</t>
  </si>
  <si>
    <t>Zdenko Kozák</t>
  </si>
  <si>
    <t>SK02 0900 0000 0052 3952 2479</t>
  </si>
  <si>
    <t>35533099</t>
  </si>
  <si>
    <t>Karate Klub IGLOW, o. z.</t>
  </si>
  <si>
    <t>Javorová 2016/9</t>
  </si>
  <si>
    <t>Spišská Nová Ves</t>
  </si>
  <si>
    <t>052 01</t>
  </si>
  <si>
    <t>www.kkiglow.sk</t>
  </si>
  <si>
    <t>jaro.javorsky14@gmail.com</t>
  </si>
  <si>
    <t>Jaroslav Javorský</t>
  </si>
  <si>
    <t>Vladimír Geletko</t>
  </si>
  <si>
    <t>SK81 7500 0000 0040 3512 9136</t>
  </si>
  <si>
    <t>42074355</t>
  </si>
  <si>
    <t>KARATE KLUB JUNIOR PREŠOV, o. z.</t>
  </si>
  <si>
    <t>Levočská 77</t>
  </si>
  <si>
    <t>www.karate-presov.sk</t>
  </si>
  <si>
    <t>junior@karate-presov.sk</t>
  </si>
  <si>
    <t>Ľubomír Čiernik</t>
  </si>
  <si>
    <t>SK64 0900 0000 0052 3931 3589</t>
  </si>
  <si>
    <t>35545127</t>
  </si>
  <si>
    <t>KARATE KLUB KRETOVIČ KOŠICE, o. z.</t>
  </si>
  <si>
    <t>Tr. SNP 104</t>
  </si>
  <si>
    <t>www.kkk.sk</t>
  </si>
  <si>
    <t>karate.kretovic@gmail.com</t>
  </si>
  <si>
    <t>František Kretovič</t>
  </si>
  <si>
    <t>SK08 0900 0000 0051 2057 6218</t>
  </si>
  <si>
    <t>36130605</t>
  </si>
  <si>
    <t>Karate klub Prievidza FKŠ</t>
  </si>
  <si>
    <t>Ulica V. Benedikta 212/23</t>
  </si>
  <si>
    <t>www.karatefks.org</t>
  </si>
  <si>
    <t>senk.miro9@gmail.com</t>
  </si>
  <si>
    <t>Miroslav Šenk</t>
  </si>
  <si>
    <t>SK40 5600 0000 0090 1600 6002</t>
  </si>
  <si>
    <t>30230152</t>
  </si>
  <si>
    <t>Karate klub Žilina, o.z.</t>
  </si>
  <si>
    <t>Hečkova 2534/18</t>
  </si>
  <si>
    <t>www.karateza.sk</t>
  </si>
  <si>
    <t>cisarik@karate.sk</t>
  </si>
  <si>
    <t>Jozef Cisarik</t>
  </si>
  <si>
    <t>SK36 8330 0000 0023 0322 8458</t>
  </si>
  <si>
    <t>37859170</t>
  </si>
  <si>
    <t>KFC Komárno</t>
  </si>
  <si>
    <t>Športová 1</t>
  </si>
  <si>
    <t>www.kfckomarno.sk</t>
  </si>
  <si>
    <t>info@kfckomarno.sk</t>
  </si>
  <si>
    <t>Juraj Baráth</t>
  </si>
  <si>
    <t>SK42 7500 0000 0040 3513 8665</t>
  </si>
  <si>
    <t>Rybníková 15</t>
  </si>
  <si>
    <t>www.gymnastikatrnava.sk</t>
  </si>
  <si>
    <t>SK18 1100 0000 0029 4608 3598</t>
  </si>
  <si>
    <t>36071498</t>
  </si>
  <si>
    <t>Klub modernej gymnastiky DANUBIA</t>
  </si>
  <si>
    <t>Topoľčianska 33</t>
  </si>
  <si>
    <t>851 05</t>
  </si>
  <si>
    <t>www.danubia-gymnastika.sk</t>
  </si>
  <si>
    <t>danubia.eb@gmail.com</t>
  </si>
  <si>
    <t>Erika Brandnerová</t>
  </si>
  <si>
    <t>predsedníčka</t>
  </si>
  <si>
    <t>SK26 1100 0000 0029 4508 3481</t>
  </si>
  <si>
    <t>42329809</t>
  </si>
  <si>
    <t>Klub Super Deti Košice, o.z.</t>
  </si>
  <si>
    <t>Lomonosovova 20</t>
  </si>
  <si>
    <t>www.super-deti.sk</t>
  </si>
  <si>
    <t>jan.surim@gmail.com</t>
  </si>
  <si>
    <t>Ján Šurim</t>
  </si>
  <si>
    <t>SK46 1100 0000 0029 4627 1177</t>
  </si>
  <si>
    <t>30857791</t>
  </si>
  <si>
    <t>Klub vodného slalomu Karlova Ves</t>
  </si>
  <si>
    <t>Líščie údolie 33</t>
  </si>
  <si>
    <t>841 04</t>
  </si>
  <si>
    <t>www.vodnyslalom.sk</t>
  </si>
  <si>
    <t>branko.illek@gmail.com</t>
  </si>
  <si>
    <t>Branko Illek</t>
  </si>
  <si>
    <t>SK83 0900 0000 0052 3924 1079</t>
  </si>
  <si>
    <t>35987901</t>
  </si>
  <si>
    <t>Krasokorčuliarsky klub Iskra Banská Bystrica</t>
  </si>
  <si>
    <t>Banska Bystrica</t>
  </si>
  <si>
    <t>www.kkiskrabb.sk</t>
  </si>
  <si>
    <t>info@kkiskrabb.sk</t>
  </si>
  <si>
    <t>Zuzana Babiakova</t>
  </si>
  <si>
    <t>Ivana Urbanová</t>
  </si>
  <si>
    <t>SK37 0900 0000 0052 3925 0346</t>
  </si>
  <si>
    <t>53942663</t>
  </si>
  <si>
    <t>KRAV MAGA Modra</t>
  </si>
  <si>
    <t>Záhradná 1396/30</t>
  </si>
  <si>
    <t>www.mirageacademy.sk </t>
  </si>
  <si>
    <t>krchnavy.michal@gmail.com</t>
  </si>
  <si>
    <t>Michal Krchnavý</t>
  </si>
  <si>
    <t>SK27 1100 0000 0029 4327 5383</t>
  </si>
  <si>
    <t>37951343</t>
  </si>
  <si>
    <t>Lieskovský tenisový klub – LTC</t>
  </si>
  <si>
    <t>Hájik 405/17</t>
  </si>
  <si>
    <t>Lieskovec</t>
  </si>
  <si>
    <t>962 21</t>
  </si>
  <si>
    <t>www.tenislieskovec.sk</t>
  </si>
  <si>
    <t>jana.tuzinska@gmail.com</t>
  </si>
  <si>
    <t>Jana Tužinská</t>
  </si>
  <si>
    <t>SK93 0900 0000 0051 1809 2943</t>
  </si>
  <si>
    <t>30847991</t>
  </si>
  <si>
    <t>Lyžiarsky klub Lokomotíva Bratislava</t>
  </si>
  <si>
    <t>Bajzova 5312/10</t>
  </si>
  <si>
    <t>841 08</t>
  </si>
  <si>
    <t>https://www.skiloko.sk</t>
  </si>
  <si>
    <t>jarka.jankova@gmail.com</t>
  </si>
  <si>
    <t>Igor Plávka</t>
  </si>
  <si>
    <t>Jarmila Janková</t>
  </si>
  <si>
    <t>SK88 0900 0000 0052 3927 1059</t>
  </si>
  <si>
    <t>35992204</t>
  </si>
  <si>
    <t>Lyžiarsky klub Opalisko Závažná Poruba  </t>
  </si>
  <si>
    <t>Športová 3</t>
  </si>
  <si>
    <t>Závažná  Poruba</t>
  </si>
  <si>
    <t>032 02</t>
  </si>
  <si>
    <t>www.lkopalisko.sk</t>
  </si>
  <si>
    <t>katarína.razusova@centrum.sk</t>
  </si>
  <si>
    <t>Katarína Rázusová</t>
  </si>
  <si>
    <t>SK66 1111 0000 0066 0589 0015</t>
  </si>
  <si>
    <t>00689025</t>
  </si>
  <si>
    <t>Mestský futbalový klub Dolný Kubín</t>
  </si>
  <si>
    <t>Športovcov 1181/2</t>
  </si>
  <si>
    <t>Dolný Kubín</t>
  </si>
  <si>
    <t>dolnykubinmfk@orava.sk</t>
  </si>
  <si>
    <t>Ľubomír Škrabák</t>
  </si>
  <si>
    <t>SK57 7500 2000 0200 0504 2832</t>
  </si>
  <si>
    <t>00313319</t>
  </si>
  <si>
    <t>Mestský úrad Brezno</t>
  </si>
  <si>
    <t>Námestie gen. M.R. Štefánika 1</t>
  </si>
  <si>
    <t>Brezno</t>
  </si>
  <si>
    <t>977 01</t>
  </si>
  <si>
    <t>www.mesto.brezno.sk</t>
  </si>
  <si>
    <t>podatelna@brezno.sk</t>
  </si>
  <si>
    <t>Tomáš Abel</t>
  </si>
  <si>
    <t>primátor</t>
  </si>
  <si>
    <t>SK97 5600 0000 0020 0279 1001</t>
  </si>
  <si>
    <t>00326470</t>
  </si>
  <si>
    <t>Mestský úrad Poprad</t>
  </si>
  <si>
    <t>Nábrežie Jána Pavla II. 2802/3</t>
  </si>
  <si>
    <t>058 42</t>
  </si>
  <si>
    <t>www.poprad.sk</t>
  </si>
  <si>
    <t>podatelna@msupoprad.sk</t>
  </si>
  <si>
    <t>Anton Danko</t>
  </si>
  <si>
    <t>SK75 0200 0000 0000 2452 4562</t>
  </si>
  <si>
    <t>00309303</t>
  </si>
  <si>
    <t>Mestský úrad Štúrovo</t>
  </si>
  <si>
    <t>Námestie slobody 1</t>
  </si>
  <si>
    <t>Štúrovo</t>
  </si>
  <si>
    <t>943 01</t>
  </si>
  <si>
    <t>www.sturovo.sk</t>
  </si>
  <si>
    <t>sekretariat@sturovo.sk</t>
  </si>
  <si>
    <t>Eugen Szabó</t>
  </si>
  <si>
    <t>SK44 0200 0000 0001 7502 2172</t>
  </si>
  <si>
    <t>42375177</t>
  </si>
  <si>
    <t>MESTSKÝ VOLEJBALOVÝ KLUB NOVÉ MESTO NAD VÁHOM</t>
  </si>
  <si>
    <t>Odborárska 1374/10</t>
  </si>
  <si>
    <t>Nové Mesto nad Váhom</t>
  </si>
  <si>
    <t>915 01</t>
  </si>
  <si>
    <t>www.facebook.com/mvknovemesto</t>
  </si>
  <si>
    <t>lubosl70@volny.cz</t>
  </si>
  <si>
    <t>Luboš Lhotský</t>
  </si>
  <si>
    <t>viceprezident</t>
  </si>
  <si>
    <t>SK58 0900 0000 0051 2699 7785</t>
  </si>
  <si>
    <t>42253284</t>
  </si>
  <si>
    <t>MINDA GYM BRATISLAVA</t>
  </si>
  <si>
    <t>Rovniankova 1688/18</t>
  </si>
  <si>
    <t>www.mindagym.sk</t>
  </si>
  <si>
    <t>info@mindagym.sk</t>
  </si>
  <si>
    <t>Vladimír Minda</t>
  </si>
  <si>
    <t>42108012</t>
  </si>
  <si>
    <t>MŠK - STO Krompachy</t>
  </si>
  <si>
    <t>Trangusova 1</t>
  </si>
  <si>
    <t>Krompachy</t>
  </si>
  <si>
    <t>053 42</t>
  </si>
  <si>
    <t>www.mskstokrompachy.cultech.sk</t>
  </si>
  <si>
    <t>olga.barbusova@centrum.sk</t>
  </si>
  <si>
    <t>Oľga Barbušová</t>
  </si>
  <si>
    <t>SK10 0900 0000 0051 3751 3352</t>
  </si>
  <si>
    <t>36332500</t>
  </si>
  <si>
    <t>MŠK Púchov s. r. o.</t>
  </si>
  <si>
    <t>Ul. 1. mája 834/29</t>
  </si>
  <si>
    <t>www.futbal.mskpuchov.sk</t>
  </si>
  <si>
    <t>mskpuchov@mskpuchov.sk</t>
  </si>
  <si>
    <t>Štefan Ondrička</t>
  </si>
  <si>
    <t>37832743</t>
  </si>
  <si>
    <t>MUSHER KLUB LUČENEC</t>
  </si>
  <si>
    <t>Hlavná 879/41A</t>
  </si>
  <si>
    <t>Špačince</t>
  </si>
  <si>
    <t>919 51</t>
  </si>
  <si>
    <t>www.mklucenec.sk</t>
  </si>
  <si>
    <t>zuzana.rybarova1@gmail.com</t>
  </si>
  <si>
    <t>Zuzana Rybárová</t>
  </si>
  <si>
    <t>42007445</t>
  </si>
  <si>
    <t>NOVÉ TVÁRE/NEW FACES</t>
  </si>
  <si>
    <t>Rudlovská cesta 1028/13</t>
  </si>
  <si>
    <t>www.newfaces.sk </t>
  </si>
  <si>
    <t>newfacesbb@gmail.com</t>
  </si>
  <si>
    <t>Vladimír Ivan</t>
  </si>
  <si>
    <t>42172209</t>
  </si>
  <si>
    <t>Občianske združenie Sokolík</t>
  </si>
  <si>
    <t>Borievková 448/2</t>
  </si>
  <si>
    <t>Hamuliakovo</t>
  </si>
  <si>
    <t>900 43</t>
  </si>
  <si>
    <t>www.florbalovasuperdavka.sk</t>
  </si>
  <si>
    <t>majo.takac@gmail.com</t>
  </si>
  <si>
    <t>Maroš Takáč</t>
  </si>
  <si>
    <t>SK90 5600 0000 0067 4685 5002</t>
  </si>
  <si>
    <t>Martin Raffay</t>
  </si>
  <si>
    <t>42279607</t>
  </si>
  <si>
    <t>Penguin sport club</t>
  </si>
  <si>
    <t>Beckov 427</t>
  </si>
  <si>
    <t>Beckov</t>
  </si>
  <si>
    <t>916 38</t>
  </si>
  <si>
    <t>www.detiasport.sk</t>
  </si>
  <si>
    <t>info@detiasport.sk</t>
  </si>
  <si>
    <t>Andrej Úradníček</t>
  </si>
  <si>
    <t>SK92 0200 0000 0052 4540 7151</t>
  </si>
  <si>
    <t>SK89 0900 0000 0052 3497 9373</t>
  </si>
  <si>
    <t>48136387</t>
  </si>
  <si>
    <t>Pilot JET s.r.o.</t>
  </si>
  <si>
    <t>Ružinovská 3</t>
  </si>
  <si>
    <t>www.letisko-jasna.sk</t>
  </si>
  <si>
    <t>cpt@atlas.sk</t>
  </si>
  <si>
    <t>Miroslav Toma</t>
  </si>
  <si>
    <t>prokurista</t>
  </si>
  <si>
    <t>SK10 0200 0000 0052 2212 7851</t>
  </si>
  <si>
    <t>Silvia Smereková, Iveta Urbanová</t>
  </si>
  <si>
    <t>člen správnej rady, člen správnej rady</t>
  </si>
  <si>
    <t>42254302</t>
  </si>
  <si>
    <t>Slávia Gymnastické centrum Bratislava</t>
  </si>
  <si>
    <t>Wolkrova 47</t>
  </si>
  <si>
    <t>www.gymnastickecentrum.sk</t>
  </si>
  <si>
    <t>info@gymslaviauk.sk</t>
  </si>
  <si>
    <t>Tibor Letko</t>
  </si>
  <si>
    <t>SK89 0900 0000 0052 3518 8602</t>
  </si>
  <si>
    <t>Slovenská asociácia taekwondo WT</t>
  </si>
  <si>
    <t xml:space="preserve">Košice </t>
  </si>
  <si>
    <t>www.new.satkd.sk</t>
  </si>
  <si>
    <t>Martin Čerňák</t>
  </si>
  <si>
    <t>prezident, viceprezident</t>
  </si>
  <si>
    <t>Miloslav Surgoš</t>
  </si>
  <si>
    <t>www.sbiz.sk</t>
  </si>
  <si>
    <t>lukas.kovac@sbiz.sk</t>
  </si>
  <si>
    <t>Lukáš Kováč</t>
  </si>
  <si>
    <t xml:space="preserve">Bratislava </t>
  </si>
  <si>
    <t>42013861</t>
  </si>
  <si>
    <t>Slovenský korfbalový klub "Dolphins" Prievidza</t>
  </si>
  <si>
    <t>Makovického 6/2</t>
  </si>
  <si>
    <t>www.korfbalprievidza.sk</t>
  </si>
  <si>
    <t>SK96 7500 2000 0200 0504 4555</t>
  </si>
  <si>
    <t>00178209</t>
  </si>
  <si>
    <t>Slovenský rybársky zväz</t>
  </si>
  <si>
    <t>010 55</t>
  </si>
  <si>
    <t>www.srzrada.sk</t>
  </si>
  <si>
    <t>tajomnik@srzrada.sk</t>
  </si>
  <si>
    <t>Bohuš Cintula</t>
  </si>
  <si>
    <t>tajomník</t>
  </si>
  <si>
    <t>SK85 0200 0000 0032 0707 5855</t>
  </si>
  <si>
    <t>Nábrežie armádneho generála Ludvíka Svobodu 4298/9</t>
  </si>
  <si>
    <t>Sophia Kanátová, Peter Pisoň</t>
  </si>
  <si>
    <t>421944318444; 421903270569</t>
  </si>
  <si>
    <t>SK27 8330 0000 0028 0305 3324</t>
  </si>
  <si>
    <t>46699821</t>
  </si>
  <si>
    <t>SPARTAK MYJAVA a. s.</t>
  </si>
  <si>
    <t>akciová spoločnosť</t>
  </si>
  <si>
    <t>Hodžova 261/1</t>
  </si>
  <si>
    <t>Myjava</t>
  </si>
  <si>
    <t>907 01</t>
  </si>
  <si>
    <t>www.spartakmyjava.sk</t>
  </si>
  <si>
    <t>pavelhalabrin61@gmail.com</t>
  </si>
  <si>
    <t>Pavel Halabrín</t>
  </si>
  <si>
    <t>predseda predstavenstva</t>
  </si>
  <si>
    <t>SK76 0900 0000 0052 3720 7600</t>
  </si>
  <si>
    <t>42192927</t>
  </si>
  <si>
    <t>SPEEDWAY CLUB ŽARNOVICA</t>
  </si>
  <si>
    <t>Bystrická 559/37</t>
  </si>
  <si>
    <t>Žarnovica</t>
  </si>
  <si>
    <t>966 81</t>
  </si>
  <si>
    <t>www.speedwayslub.sk</t>
  </si>
  <si>
    <t>jakub.zliechovec@gmail.com</t>
  </si>
  <si>
    <t>Martin Búri</t>
  </si>
  <si>
    <t>Jakub Zliechovec</t>
  </si>
  <si>
    <t>31957404</t>
  </si>
  <si>
    <t>Spoločenstvo detí a mládeže (SDM) Domino</t>
  </si>
  <si>
    <t>Okružná 3357/13</t>
  </si>
  <si>
    <t>www.sdmdomino.sk</t>
  </si>
  <si>
    <t>predseda@sdmdomino.sk</t>
  </si>
  <si>
    <t>Radovan Rumanovič</t>
  </si>
  <si>
    <t>SK12 1100 0000 0026 2683 5172</t>
  </si>
  <si>
    <t>31822398</t>
  </si>
  <si>
    <t>Sport club Okoč - Sokolec</t>
  </si>
  <si>
    <t>Okoč 197</t>
  </si>
  <si>
    <t>Okoč</t>
  </si>
  <si>
    <t>930 28</t>
  </si>
  <si>
    <t>ekecsisportclub1928@gmail.com</t>
  </si>
  <si>
    <t>Dušn Vítek</t>
  </si>
  <si>
    <t>SK91 7500 0000 0040 3025 6355</t>
  </si>
  <si>
    <t>35555661</t>
  </si>
  <si>
    <t>ŠK Hornets Košice – mládež o.z.</t>
  </si>
  <si>
    <t>Protifašistických bojovníkov 4</t>
  </si>
  <si>
    <t>www.hornets.sk</t>
  </si>
  <si>
    <t>smihula.stefan@hornets.sk</t>
  </si>
  <si>
    <t>Štefan Šmihuľa</t>
  </si>
  <si>
    <t>SK91 1100 0000 0029 4813 7326</t>
  </si>
  <si>
    <t>42252750</t>
  </si>
  <si>
    <t>ŠK JUVENTA Bratislava</t>
  </si>
  <si>
    <t>Švabinského 3</t>
  </si>
  <si>
    <t>www.juventa-ba.sk</t>
  </si>
  <si>
    <t>info@juventa-ba.sk</t>
  </si>
  <si>
    <t>Erika Mladá</t>
  </si>
  <si>
    <t>SK54 1100 0000 0029 2885 9727</t>
  </si>
  <si>
    <t>37911074</t>
  </si>
  <si>
    <t>ŠK JUVENTA Žilina, o. z.</t>
  </si>
  <si>
    <t>Gerlachovská 3104/3</t>
  </si>
  <si>
    <t>www.skjuventa.sk</t>
  </si>
  <si>
    <t>info@skjuventa.sk</t>
  </si>
  <si>
    <t>Marián Zrník</t>
  </si>
  <si>
    <t>SK62 1100 0000 0029 4627 9910</t>
  </si>
  <si>
    <t>42322651</t>
  </si>
  <si>
    <t>ŠK ZEMPLÍN MICHALOVCE - SILOVÝ TROJBOJ</t>
  </si>
  <si>
    <t>Športová 3254/1</t>
  </si>
  <si>
    <t>lechanladislav@gmail.com</t>
  </si>
  <si>
    <t>Ladislav Lechan</t>
  </si>
  <si>
    <t>35539453</t>
  </si>
  <si>
    <t>Školský športový klub Bernolákova 16 Košice</t>
  </si>
  <si>
    <t>Bernolákova 424/16</t>
  </si>
  <si>
    <t>www.khc.sk</t>
  </si>
  <si>
    <t>info@khc.sk</t>
  </si>
  <si>
    <t>Ivan Vydra</t>
  </si>
  <si>
    <t>Lenka Vargová Jurková</t>
  </si>
  <si>
    <t>SK51 0900 0000 0052 3738 9440</t>
  </si>
  <si>
    <t>50843184</t>
  </si>
  <si>
    <t>Športovo – strelecké združenie GunSter</t>
  </si>
  <si>
    <t>Dunajská 1638/3</t>
  </si>
  <si>
    <t>Košice - Juh</t>
  </si>
  <si>
    <t>klub@gunster.sk</t>
  </si>
  <si>
    <t>Juraj Múdry</t>
  </si>
  <si>
    <t>štatutárny orgán</t>
  </si>
  <si>
    <t>37940155</t>
  </si>
  <si>
    <t>Športový klub CENTRUM Svidník</t>
  </si>
  <si>
    <t>CVČ Dúha, Sovietskych hrdinov 167</t>
  </si>
  <si>
    <t>Svidník</t>
  </si>
  <si>
    <t>089 01</t>
  </si>
  <si>
    <t>https://mahl-sk.webnode.sk</t>
  </si>
  <si>
    <t>mahl.hokej@gmail.com</t>
  </si>
  <si>
    <t>Patrik Palko</t>
  </si>
  <si>
    <t>Jana Micenková</t>
  </si>
  <si>
    <t>SK58 0200 0000 0052 5661 7859</t>
  </si>
  <si>
    <t>42301718</t>
  </si>
  <si>
    <t>Športový klub CVČ Brusno pri ZŠ s MŠ Brusno</t>
  </si>
  <si>
    <t>Školská 622/24</t>
  </si>
  <si>
    <t>Brusno</t>
  </si>
  <si>
    <t>976 62</t>
  </si>
  <si>
    <t>https://www.facebook.com/vk.pirane.brusno</t>
  </si>
  <si>
    <t>vkbrusno@gmail.com</t>
  </si>
  <si>
    <t>Alexander Šabo</t>
  </si>
  <si>
    <t>Pavol Špila</t>
  </si>
  <si>
    <t>42184509</t>
  </si>
  <si>
    <t>Športový klub GrandSport</t>
  </si>
  <si>
    <t>Kadnárova 107</t>
  </si>
  <si>
    <t>www.tennisfun.sk</t>
  </si>
  <si>
    <t>info@tennisfun.sk</t>
  </si>
  <si>
    <t>Ingrid Smutná</t>
  </si>
  <si>
    <t>Ingrid Smutna</t>
  </si>
  <si>
    <t>SK94 1111 0000 0011 4352 8026</t>
  </si>
  <si>
    <t>35539895</t>
  </si>
  <si>
    <t>Športový klub HANGAIR o.z.</t>
  </si>
  <si>
    <t>Pri Starom letisku 10851/3B</t>
  </si>
  <si>
    <t>831 07</t>
  </si>
  <si>
    <t>www.hangair.sk/sportovyklub/</t>
  </si>
  <si>
    <t>adam.granak@hangair.sk</t>
  </si>
  <si>
    <t>Adam Graňák</t>
  </si>
  <si>
    <t>SK87 1100 0000 0029 4926 9291</t>
  </si>
  <si>
    <t>36066818</t>
  </si>
  <si>
    <t>Športový klub Imet squash klub</t>
  </si>
  <si>
    <t>Sch.Trnavského 2b</t>
  </si>
  <si>
    <t>www.squash-imet.eu</t>
  </si>
  <si>
    <t>toth@imetcentrum.sk</t>
  </si>
  <si>
    <t>Jozef Maťas</t>
  </si>
  <si>
    <t>SK28 1100 0000 0029 4928 0247</t>
  </si>
  <si>
    <t>00654701</t>
  </si>
  <si>
    <t>Športový klub obce Tvrdošovce</t>
  </si>
  <si>
    <t>Nová cesta 592/3</t>
  </si>
  <si>
    <t>Tvrdošovce</t>
  </si>
  <si>
    <t>941 10</t>
  </si>
  <si>
    <t>www.tvrdosovce.sk</t>
  </si>
  <si>
    <t>starosta@tvrdosovce.sk</t>
  </si>
  <si>
    <t>Gabriel Mlynár</t>
  </si>
  <si>
    <t>SK91 0900 0000 0052 3775 1112</t>
  </si>
  <si>
    <t>36130036</t>
  </si>
  <si>
    <t>Športový klub Real team Trenčín, o.z.</t>
  </si>
  <si>
    <t>Hroznová 2257/40</t>
  </si>
  <si>
    <t>911 05</t>
  </si>
  <si>
    <t>www.skrealteam.sk</t>
  </si>
  <si>
    <t>realtrencin@gmail.com</t>
  </si>
  <si>
    <t>Lenka Beňová</t>
  </si>
  <si>
    <t>SK68 1111 0000 0014 1064 0013</t>
  </si>
  <si>
    <t>50231570</t>
  </si>
  <si>
    <t>Športový klub Strongman Poprad</t>
  </si>
  <si>
    <t>Šrobárova 2678/31</t>
  </si>
  <si>
    <t>peter.rekenei@gmail.com</t>
  </si>
  <si>
    <t>Peter Rekenei</t>
  </si>
  <si>
    <t>SK34 0200 0000 0041 2568 0159</t>
  </si>
  <si>
    <t>SK98 0900 0000 0051 8616 2894</t>
  </si>
  <si>
    <t>42394601</t>
  </si>
  <si>
    <t>ŠŤASTNÉ DETSTVO</t>
  </si>
  <si>
    <t>Orlová 575/109</t>
  </si>
  <si>
    <t>Pohorelá</t>
  </si>
  <si>
    <t>976 69</t>
  </si>
  <si>
    <t>annaprcova@gmail.com</t>
  </si>
  <si>
    <t>Anna Prčová</t>
  </si>
  <si>
    <t>SK51 0200 0000 0034 9338 5159</t>
  </si>
  <si>
    <t>56642504</t>
  </si>
  <si>
    <t>Tajovský beh</t>
  </si>
  <si>
    <t>Partizánska cesta 1682/20</t>
  </si>
  <si>
    <t>https://tajovskybeh.sk.amber.globenet.cz</t>
  </si>
  <si>
    <t>miriamacimermanova@gmail.com</t>
  </si>
  <si>
    <t>Miriama Cimermanová</t>
  </si>
  <si>
    <t>SK91 1111 0000 0018 1804 9008</t>
  </si>
  <si>
    <t>www.petanpezinok.sk</t>
  </si>
  <si>
    <t>37909487</t>
  </si>
  <si>
    <t>Tanečný klub Jessy Vavrišovo</t>
  </si>
  <si>
    <t>Hradná 340/18</t>
  </si>
  <si>
    <t>Liptovský Hrádok</t>
  </si>
  <si>
    <t>033 01</t>
  </si>
  <si>
    <t>www.jessy.sk</t>
  </si>
  <si>
    <t>jessy.vavrisovo@gmail.com</t>
  </si>
  <si>
    <t>Karin Navarová</t>
  </si>
  <si>
    <t>SK61 5600 0000 0016 0769 6002</t>
  </si>
  <si>
    <t>36107921</t>
  </si>
  <si>
    <t>Tanečný klub JUMPING</t>
  </si>
  <si>
    <t xml:space="preserve">Pribinovo námestie 6 </t>
  </si>
  <si>
    <t>Šaľa</t>
  </si>
  <si>
    <t>927 05</t>
  </si>
  <si>
    <t>www.tk-jumping.webnode.sk</t>
  </si>
  <si>
    <t>tkjumping@gmail.com</t>
  </si>
  <si>
    <t>Bohumil Kadúc</t>
  </si>
  <si>
    <t>SK90 8330 0000 0027 0333 4153</t>
  </si>
  <si>
    <t>00592552</t>
  </si>
  <si>
    <t>Telovýchovná jednota - Športové kluby Krupina</t>
  </si>
  <si>
    <t>Svätotrojičné nám. 8/8</t>
  </si>
  <si>
    <t xml:space="preserve">	Krupina</t>
  </si>
  <si>
    <t>963 01</t>
  </si>
  <si>
    <t>www.krupina.sk/volejbalovy-klub</t>
  </si>
  <si>
    <t>snap@snap.sk</t>
  </si>
  <si>
    <t>Roman Kyseľ</t>
  </si>
  <si>
    <t>SK20 0200 0000 0052 2333 1053</t>
  </si>
  <si>
    <t>18048528</t>
  </si>
  <si>
    <t>Telovýchovná jednota DUKLA Trenčín, o. z.</t>
  </si>
  <si>
    <t>Gen. M. R. Štefánika 393/16</t>
  </si>
  <si>
    <t>www.duklatrencin-zapasenie.sk</t>
  </si>
  <si>
    <t>mozola@dukla.sk</t>
  </si>
  <si>
    <t>Anton Mozola</t>
  </si>
  <si>
    <t>SK14 0900 0000 0000 4169 9954</t>
  </si>
  <si>
    <t>31953441</t>
  </si>
  <si>
    <t>Telovýchovná jednota Slávia Univerzity veterinárskeho lekárstva a farmácie v Košiciach</t>
  </si>
  <si>
    <t>Cesta pod Hradovou 11</t>
  </si>
  <si>
    <t>www.slavia-kosice.sk</t>
  </si>
  <si>
    <t>info@slavia-kosice.sk</t>
  </si>
  <si>
    <t>Anton Čižmárik</t>
  </si>
  <si>
    <t>Ing. Marek Horváth</t>
  </si>
  <si>
    <t>SK43 0900 0000 0052 0868 3501</t>
  </si>
  <si>
    <t>17059364</t>
  </si>
  <si>
    <t>Telovýchovná jednota Sokol Ilava</t>
  </si>
  <si>
    <t xml:space="preserve">	Mládežnícka 984</t>
  </si>
  <si>
    <t xml:space="preserve">	Ilava</t>
  </si>
  <si>
    <t>019 01</t>
  </si>
  <si>
    <t>www.karate-sokolIlava.sk</t>
  </si>
  <si>
    <t>milangabco@zoznam.sk</t>
  </si>
  <si>
    <t>Gabčo Milan</t>
  </si>
  <si>
    <t>starosta</t>
  </si>
  <si>
    <t>SK03 0900 0000 0051 8698 2120</t>
  </si>
  <si>
    <t>www.podbiel.sk/obec/kultura-a-sport/sport/sportovy-klub</t>
  </si>
  <si>
    <t>Ján Sitek, Pavol Loffaj</t>
  </si>
  <si>
    <t>predseda, tajomník</t>
  </si>
  <si>
    <t>SK45 0200 0000 0051 6640 5959</t>
  </si>
  <si>
    <t>35980567</t>
  </si>
  <si>
    <t>Tenisový klub Hriňová</t>
  </si>
  <si>
    <t>Murínka 1407</t>
  </si>
  <si>
    <t>Hriňová</t>
  </si>
  <si>
    <t>962 05</t>
  </si>
  <si>
    <t>www.sportys.sk</t>
  </si>
  <si>
    <t>francisty.j@gmail.com</t>
  </si>
  <si>
    <t>Ján Cerovský</t>
  </si>
  <si>
    <t>SK78 0900 0000 0052 3929 5392</t>
  </si>
  <si>
    <t>peter.zifcak@student.tuke.sk</t>
  </si>
  <si>
    <t>42433509</t>
  </si>
  <si>
    <t>Volejbalový klub Rachmaninka Liptovský Mikuláš</t>
  </si>
  <si>
    <t>Eduarda Penkalu 878/7</t>
  </si>
  <si>
    <t>Liptovský Mikuláš</t>
  </si>
  <si>
    <t>031 01</t>
  </si>
  <si>
    <t>www.rachmaninka.sk</t>
  </si>
  <si>
    <t>janacaniova@atlas.sk</t>
  </si>
  <si>
    <t>Jana Čániová</t>
  </si>
  <si>
    <t>SK25 0200 0000 0038 5423 7558</t>
  </si>
  <si>
    <t>31796991</t>
  </si>
  <si>
    <t>Volejbalový klub Slávia UK Bratislava, o.z.</t>
  </si>
  <si>
    <t>Haanova 52</t>
  </si>
  <si>
    <t>www.slaviaeuba.sk</t>
  </si>
  <si>
    <t>evapodhorna@gmail.com</t>
  </si>
  <si>
    <t>Eva Podhorná</t>
  </si>
  <si>
    <t>SK42 0200 0000 0013 4869 7958</t>
  </si>
  <si>
    <t>37834487</t>
  </si>
  <si>
    <t>Volejbalový oddiel Hit Trnava</t>
  </si>
  <si>
    <t>Veterná 13</t>
  </si>
  <si>
    <t>www.hittrnava.sk</t>
  </si>
  <si>
    <t>hittrnava@gmail.com</t>
  </si>
  <si>
    <t>Miloslav Duchoň</t>
  </si>
  <si>
    <t>SK29 0200 0000 0052 4612 3951</t>
  </si>
  <si>
    <t>34009892</t>
  </si>
  <si>
    <t>Zápasnícky klub Dunajská Streda, o.z.</t>
  </si>
  <si>
    <t>Alžbetínske námestie 1203/7</t>
  </si>
  <si>
    <t xml:space="preserve">Dunajská Streda </t>
  </si>
  <si>
    <t>929 01</t>
  </si>
  <si>
    <t>www.dswrestling.sk</t>
  </si>
  <si>
    <t>zapasenie.ds@gmail.com</t>
  </si>
  <si>
    <t>Roland Hakszer</t>
  </si>
  <si>
    <t>SK36 1111 0000 0066 0459 2016</t>
  </si>
  <si>
    <t>kgsslaviatrnava@gmail.com; novak@sgf.sk</t>
  </si>
  <si>
    <t>Ján Novák; Miriam Bednáriková</t>
  </si>
  <si>
    <t>Baláž peter</t>
  </si>
  <si>
    <t>Hocková Vanesa - broková pažba</t>
  </si>
  <si>
    <t>Holko Ondrej</t>
  </si>
  <si>
    <t>Jány Patrik - vzduchová puška</t>
  </si>
  <si>
    <t>Kostúr Marek</t>
  </si>
  <si>
    <t>Imrich Dominik</t>
  </si>
  <si>
    <t>športové pohybové tábory pre mládež</t>
  </si>
  <si>
    <t>Podpora činnosti centier talentovanej mládeže</t>
  </si>
  <si>
    <t>V4</t>
  </si>
  <si>
    <t>viliam.kohut.st@gmail.com; judomichalovce@gmail.com</t>
  </si>
  <si>
    <t>IBAN 2</t>
  </si>
  <si>
    <t>Gabriela Ižariková; Pavel Ižarik</t>
  </si>
  <si>
    <t>421908689948; 421902901640</t>
  </si>
  <si>
    <t>Športovec roka 2024</t>
  </si>
  <si>
    <t>zabezpečenie účasti športovej reprezentácie SR na Zimnom Európskom olympijskom festivale mládeže (EYOF) v Bakuriani, Gruzínsko</t>
  </si>
  <si>
    <t>zabezpečenie účasti športovej reprezentácie SR na Letnom Európskom olympijskom festivale mládeže (EYOF) v Skopje, Severné Macedónsko</t>
  </si>
  <si>
    <t>zabezpečenie účasti športovej reprezentácie SR na Svetových hrách 2025 v Čcheng-tu, Čína</t>
  </si>
  <si>
    <t>c - zabezpečenie a rozvoj športu taekwondo zdravotne postihnutých športovcov</t>
  </si>
  <si>
    <t>DFA2025003</t>
  </si>
  <si>
    <t>2025009</t>
  </si>
  <si>
    <t xml:space="preserve">Poplatok para športovcom za seminár poomsae - 6 športovcov </t>
  </si>
  <si>
    <t>42188121</t>
  </si>
  <si>
    <t>Falcon Taekwondo klub Rimavská Sobota</t>
  </si>
  <si>
    <t>IDV2025003</t>
  </si>
  <si>
    <t>Briškárová - licencia PARA tréner</t>
  </si>
  <si>
    <t>Gabiera Briškárová</t>
  </si>
  <si>
    <t>DFA2025020</t>
  </si>
  <si>
    <t>2025023</t>
  </si>
  <si>
    <t>Štartovné Para poomsae falcon cup - 10 osôb</t>
  </si>
  <si>
    <t>DFA2025046</t>
  </si>
  <si>
    <t>2510005</t>
  </si>
  <si>
    <t>Štartovné Kuchtová TUROPEN 2025</t>
  </si>
  <si>
    <t>00681989</t>
  </si>
  <si>
    <t>Športový klub polície Bratislava</t>
  </si>
  <si>
    <t>DFA2025047</t>
  </si>
  <si>
    <t>20250009</t>
  </si>
  <si>
    <t xml:space="preserve">Činnosť KPŠ - gal licencia </t>
  </si>
  <si>
    <t>55789358</t>
  </si>
  <si>
    <t>IDV2025022</t>
  </si>
  <si>
    <t>Pracovná cesta
Názov podujatia: RARA zraz 1/2025
Miesto konania: Rimavská Sobota, Slovenkso 
Termín: 15.2.2025
Počet zúčastnených osôb (okrem divákov):7 - cesta, mýto</t>
  </si>
  <si>
    <t>DFA2025045</t>
  </si>
  <si>
    <t>20250002</t>
  </si>
  <si>
    <t>Trénerské služby - Parazraz 15.2.2025, Rimavská Sobota</t>
  </si>
  <si>
    <t>DFA2025050</t>
  </si>
  <si>
    <t>2025004</t>
  </si>
  <si>
    <t>Štartovné Mravec TUROPEN 2025</t>
  </si>
  <si>
    <t>35998661</t>
  </si>
  <si>
    <t>Taekwondo klub HNÚŠŤA</t>
  </si>
  <si>
    <t>DFA2025100</t>
  </si>
  <si>
    <t>262</t>
  </si>
  <si>
    <t>Štartovné Para ME Poomsae</t>
  </si>
  <si>
    <t xml:space="preserve">European taekwondo union </t>
  </si>
  <si>
    <t>DFA2025067</t>
  </si>
  <si>
    <t>25VF00077</t>
  </si>
  <si>
    <t>Pracovná cesta
Názov podujatia: PARA sústredenie 
Miesto konania: Štrba, Slovensko 
Termín: 28.-30.3.2025
Počet zúčastnených osôb (okrem divákov): 10 - služby počas pobytu</t>
  </si>
  <si>
    <t>51130475</t>
  </si>
  <si>
    <t xml:space="preserve">P&amp;M ROYAL s.r.o. </t>
  </si>
  <si>
    <t>d - Bérešová Adriana</t>
  </si>
  <si>
    <t>DFA2025068</t>
  </si>
  <si>
    <t>25VF00078</t>
  </si>
  <si>
    <t>Pracovná cesta
Názov podujatia: PARA sústredenie 
Miesto konania: Štrba, Slovensko 
Termín: 28.-30.3.2025
Počet zúčastnených osôb (okrem divákov): 3 - služby počas pobytu</t>
  </si>
  <si>
    <t>DFA2025101</t>
  </si>
  <si>
    <t>002</t>
  </si>
  <si>
    <t>Rudgvica open - štartovné 4 osoby</t>
  </si>
  <si>
    <t>11665266443</t>
  </si>
  <si>
    <t>PARATAEKWONDO KLUB RUGVICA</t>
  </si>
  <si>
    <t>DFA2025097</t>
  </si>
  <si>
    <t>20250018</t>
  </si>
  <si>
    <t>Štartovné Cassovia cup - PARA Poomsae 10x jednotlivec, 1x pár</t>
  </si>
  <si>
    <t>35505800</t>
  </si>
  <si>
    <t>KORYO TAEKWONDO SLÁVIA UPJŠ KOŠIce</t>
  </si>
  <si>
    <t>DFA2025140</t>
  </si>
  <si>
    <t>25001/1/2</t>
  </si>
  <si>
    <t>Štartovné Karlovac open 2025 - 5 športovcov</t>
  </si>
  <si>
    <t>71305179373</t>
  </si>
  <si>
    <t>PTKD KARLOVAC</t>
  </si>
  <si>
    <t>DFA2025126</t>
  </si>
  <si>
    <t>250100526</t>
  </si>
  <si>
    <t>Tlač letákov, porez letákov, RollUp 80x200cm</t>
  </si>
  <si>
    <t>45382981</t>
  </si>
  <si>
    <t>COPYVAIT s.r.o.</t>
  </si>
  <si>
    <t>DFA2025128</t>
  </si>
  <si>
    <t>Trénerské služby podľa zmluvy č.1/PARA/2025 zo dňa 1.1.2025 - Parada 7.6.2025, Piešťany</t>
  </si>
  <si>
    <t xml:space="preserve">55789358 </t>
  </si>
  <si>
    <t>DFA2025132</t>
  </si>
  <si>
    <t>2510032</t>
  </si>
  <si>
    <t>Štartovné para poomsae na turnaji Bratislava open, 7.6.2025 - 11 štartov</t>
  </si>
  <si>
    <t>DFA2025138</t>
  </si>
  <si>
    <t>20250010</t>
  </si>
  <si>
    <t>Trénerské služby podľa zmluvy č.1/PARA/2025 zo dňa 1.1.2025 - 06/2025</t>
  </si>
  <si>
    <t>DFA2025139</t>
  </si>
  <si>
    <t>20250024</t>
  </si>
  <si>
    <t>Čerpanie TT - prenájom telocvične podľa schváleného HŠP 06/2025</t>
  </si>
  <si>
    <t>a - taekwondo - bežné transfery</t>
  </si>
  <si>
    <t>DFA2025142</t>
  </si>
  <si>
    <t>625130</t>
  </si>
  <si>
    <t>Spracovanie účtovníctva 06/2025</t>
  </si>
  <si>
    <t>36583677</t>
  </si>
  <si>
    <t>EKON SERVIS SK, s.r.o.</t>
  </si>
  <si>
    <t>DFA2025143</t>
  </si>
  <si>
    <t>2025006</t>
  </si>
  <si>
    <t>Administratívne služby 6/2025</t>
  </si>
  <si>
    <t>50 003 526</t>
  </si>
  <si>
    <t>IFS SK, s.r.o.</t>
  </si>
  <si>
    <t>DFA2025144</t>
  </si>
  <si>
    <t>20250025</t>
  </si>
  <si>
    <t>Čerpanie TT -  podujatie Solidrity 'S Center, G1 3-5.7. 2025 , Montargis, Francúzsko (zrušený turnaj/storno letenky)</t>
  </si>
  <si>
    <t>DFA2025135</t>
  </si>
  <si>
    <t>20250005</t>
  </si>
  <si>
    <t>Administratívne služby za mesiac 05/2025</t>
  </si>
  <si>
    <t>56142722</t>
  </si>
  <si>
    <t>Ing. Vladimíra Šreinerová</t>
  </si>
  <si>
    <t xml:space="preserve">HYOUNGKEUN OH  </t>
  </si>
  <si>
    <t>DFA2025145</t>
  </si>
  <si>
    <t>Čerpanie TT - štartovné Australian Open 2025</t>
  </si>
  <si>
    <t>Čerpanie TT - štartovné 2025 WT President's Cup - Oceania</t>
  </si>
  <si>
    <t>DFA2025146</t>
  </si>
  <si>
    <t>8125039452</t>
  </si>
  <si>
    <t>Čerpanie TT - Letenky na WT President’s Cup - Oceania G3 &amp; Australian Open 2025 G2 (Para Kyorugi &amp; Para Poomsae)</t>
  </si>
  <si>
    <t>35897821</t>
  </si>
  <si>
    <t>pelicantravel.com s.r.o</t>
  </si>
  <si>
    <t>World Taekwondo</t>
  </si>
  <si>
    <t xml:space="preserve">Tomáš Potocký </t>
  </si>
  <si>
    <t>PK07</t>
  </si>
  <si>
    <t>Gal licencie - Frgolec, Čuvara</t>
  </si>
  <si>
    <t>WORLD TAEKWONDO</t>
  </si>
  <si>
    <t>PK08</t>
  </si>
  <si>
    <t>Gal licencia - Kaminský</t>
  </si>
  <si>
    <t>DFA2025155</t>
  </si>
  <si>
    <t>20250026</t>
  </si>
  <si>
    <t>Čerpanie TT - prenájom telocvične podľa schváleného HŠP 07/2025</t>
  </si>
  <si>
    <t>DFA2025156</t>
  </si>
  <si>
    <t>20250012</t>
  </si>
  <si>
    <t>Trénerské služby podľa zmluvy č.1/PARA/2025 zo dňa 1.1.2025 - 07/2025</t>
  </si>
  <si>
    <t>DFA2025157</t>
  </si>
  <si>
    <t>2025007</t>
  </si>
  <si>
    <t>Administratívne služby 7/2025</t>
  </si>
  <si>
    <t>IDV2025067</t>
  </si>
  <si>
    <t>Dobrovolník diety 07/2025</t>
  </si>
  <si>
    <t>IDV2025059</t>
  </si>
  <si>
    <t>Tomáš Potocký</t>
  </si>
  <si>
    <t>DFA2025149</t>
  </si>
  <si>
    <t>99087/2025</t>
  </si>
  <si>
    <t>Ubytovanie sústredenie Snina 7.-11-7.2025</t>
  </si>
  <si>
    <t>37878247</t>
  </si>
  <si>
    <t>Stredná odborná škola, Sládkovičová 2723/120, Snina</t>
  </si>
  <si>
    <t>DFA2025150</t>
  </si>
  <si>
    <t>250100100</t>
  </si>
  <si>
    <t>Stravovanie sústredenie Snina</t>
  </si>
  <si>
    <t>55099769</t>
  </si>
  <si>
    <t>Tulasi s. r. o.</t>
  </si>
  <si>
    <t>20250014</t>
  </si>
  <si>
    <t>Trénerské služby ŠO</t>
  </si>
  <si>
    <t xml:space="preserve">Gabriela Briškárová </t>
  </si>
  <si>
    <t>56743301</t>
  </si>
  <si>
    <t xml:space="preserve">Sára Sekelová </t>
  </si>
  <si>
    <t>20250017</t>
  </si>
  <si>
    <t>42089158</t>
  </si>
  <si>
    <t>Black Tiger Taekwondo Klub Snina</t>
  </si>
  <si>
    <t>20250021</t>
  </si>
  <si>
    <t>20250022</t>
  </si>
  <si>
    <t>20250007</t>
  </si>
  <si>
    <t xml:space="preserve"> 53368932 </t>
  </si>
  <si>
    <t>European Taekwondo Union</t>
  </si>
  <si>
    <t>Štartovné Para MS Poomsae</t>
  </si>
  <si>
    <t>DFA2025041</t>
  </si>
  <si>
    <t>250048</t>
  </si>
  <si>
    <t>Ubytovanie - European Championships and Tallinn Open G1</t>
  </si>
  <si>
    <t>80001002</t>
  </si>
  <si>
    <t xml:space="preserve"> Eesti Taekwondo Föderatsioon</t>
  </si>
  <si>
    <t>Ubytovanie - European Championships and Tallinn Open G1 - doplatok</t>
  </si>
  <si>
    <t>DFA2025087</t>
  </si>
  <si>
    <t>Pracovná cesta
Názov podujatia: Turkish Open 
Miesto konania: Antalya, Turecko 
Termín: 6.-9.2025
Počet zúčastnených osôb (okrem divákov): 1 - ubytovanie, stravné, cesta</t>
  </si>
  <si>
    <t>DFA2025088</t>
  </si>
  <si>
    <t>20250004</t>
  </si>
  <si>
    <t xml:space="preserve">Trénerské služby Turecko open </t>
  </si>
  <si>
    <t>DFA2025089</t>
  </si>
  <si>
    <t>20250015</t>
  </si>
  <si>
    <t>Pracovná cesta
Názov podujatia: ME Para 
Miesto konania: Tallin, Estónsko  
Termín: 14.-19.4.2025
Počet zúčastnených osôb (okrem divákov): 1 - letenky, stravné, cesta</t>
  </si>
  <si>
    <t>DFA2025090</t>
  </si>
  <si>
    <t>20250016</t>
  </si>
  <si>
    <t>Pracovná cesta
Názov podujatia: Rudgvica open
Miesto konania: Rudgvica, Chorvátsko  
Termín: 26.27.4.2025
Počet zúčastnených osôb (okrem divákov): 1 - ubytovanie, cesta, diety</t>
  </si>
  <si>
    <t>DFA2025091</t>
  </si>
  <si>
    <t>DFA2025092</t>
  </si>
  <si>
    <t>Prenájom telocvične podľa schváleného HŠP</t>
  </si>
  <si>
    <t>DFA2025103</t>
  </si>
  <si>
    <t>Čerpanie TT - prenájom telocvične podľa schváleného HŠP, 4/2025</t>
  </si>
  <si>
    <t>Štartovné Karlovac open 2025 - 1 športovec</t>
  </si>
  <si>
    <t>DFA2025112</t>
  </si>
  <si>
    <t>20250019</t>
  </si>
  <si>
    <t>"Pracovná cesta
Názov podujatia: KARLOVAC open 
Miesto konania: Karlovac, Chorvátsko
Termín: 23-24.5. 2025
Počet zúčastnených osôb (okrem divákov): 1 - ubatovanie, cestovné, diety</t>
  </si>
  <si>
    <t>DFA2025120</t>
  </si>
  <si>
    <t>Trénerské služby 5/2025 - TOP športovec Adriána Bérešová</t>
  </si>
  <si>
    <t>Gabriela Briškárová</t>
  </si>
  <si>
    <t>DFA2025127</t>
  </si>
  <si>
    <t>Čerpanie TT - prenájom telocvične podľa schváleného HŠP</t>
  </si>
  <si>
    <t>DFA2025131</t>
  </si>
  <si>
    <t>20250023</t>
  </si>
  <si>
    <t>Čerpanie TT - cestovné Bratislava open 6-7.6. 2025 , Bratislava, Parada, Piešťany</t>
  </si>
  <si>
    <t>l - športové pohybové tábory pre mládež</t>
  </si>
  <si>
    <t>DFA2025162</t>
  </si>
  <si>
    <t>20250006</t>
  </si>
  <si>
    <t>Tomáš Potocký - trénerské služby podľa zmluvy č.1/KVŠ/2025 - EUSA, reprezentačné sústredenie</t>
  </si>
  <si>
    <t>Spracovanie účtovníctva 07/2025</t>
  </si>
  <si>
    <t>DFA2025161</t>
  </si>
  <si>
    <t>625151</t>
  </si>
  <si>
    <t>DFA2026008</t>
  </si>
  <si>
    <t>20260001</t>
  </si>
  <si>
    <t xml:space="preserve">Štartovné Bratislava open </t>
  </si>
  <si>
    <t>KORYO TAEKWONDO SLÁVIA UPJŠ KOŠICE</t>
  </si>
  <si>
    <t>IDV2025001</t>
  </si>
  <si>
    <t>Pracovná cesta
Názov podujatia: Winter Camp
Miesto konania: Viedeň, Rakúsko
Termín: 03.-05.1.2025
Počet zúčastnených osôb (okrem divákov): 15 - ubytovanie, diety</t>
  </si>
  <si>
    <t>DFA2025113</t>
  </si>
  <si>
    <t>Pracovná cesta
Názov podujatia: KARLOVAC open 
Miesto konania: Karlovac, Chorvátsko
Termín: 23-24.5. 2025
Počet zúčastnených osôb (okrem divákov): 25 - ubatovanie, cestovné, diety, doprava</t>
  </si>
  <si>
    <t>DFA2025004</t>
  </si>
  <si>
    <t>0116012025</t>
  </si>
  <si>
    <t>Sports Leadership Masters s.r.o. - PROGRAMY INDIVIDUÁLNÍ SPORTOVNÍ PSYCHOLOGICKÉ</t>
  </si>
  <si>
    <t xml:space="preserve"> 097 71 018</t>
  </si>
  <si>
    <t>Sports Leadership Masters s.r.o.</t>
  </si>
  <si>
    <t>DFA2026010</t>
  </si>
  <si>
    <t>2026002</t>
  </si>
  <si>
    <t>Čerpanie TŠ - Šebok - štartovné, cesta + stravné</t>
  </si>
  <si>
    <t>DFA2025297</t>
  </si>
  <si>
    <t>MF45/2026</t>
  </si>
  <si>
    <t>WT Membership fee 2026</t>
  </si>
  <si>
    <t>DFA2026006</t>
  </si>
  <si>
    <t>20260123-81</t>
  </si>
  <si>
    <t>Annual Membership Fee for 2026</t>
  </si>
  <si>
    <t>Poplatky banke</t>
  </si>
  <si>
    <t>36869376</t>
  </si>
  <si>
    <t>Fio banka, a. s.</t>
  </si>
  <si>
    <t>DFA2026007</t>
  </si>
  <si>
    <t>2026000097</t>
  </si>
  <si>
    <t>Pracovná cesta
Názov podujatia: Zasadnutie TMK, školenie RK
Miesto konania: Košice
Termín: 24.-25.1.2026
Počet zúčastnených osôb (okrem divákov): 8 - ubytovanie</t>
  </si>
  <si>
    <t>55748465</t>
  </si>
  <si>
    <t>PENZIÓN Hradbová s.r.o.</t>
  </si>
  <si>
    <t>DFA2025118</t>
  </si>
  <si>
    <t>25010502</t>
  </si>
  <si>
    <t>Poskytnutie cateringových služieb, prenájom na oceňovaní športovcov SATKD 2024</t>
  </si>
  <si>
    <t>42323975</t>
  </si>
  <si>
    <t>K 13 - Košické kulturne centrá</t>
  </si>
  <si>
    <t>IDV2025051</t>
  </si>
  <si>
    <t>Pracovná cesta
Názov podujatia: Rozhodovanien na Cobra Cup
Miesto konania: Praha, Česko
Termín: 24.5.2025,
Počet zúčastnených osôb (okrem divákov): 1 - cestovné náhrady</t>
  </si>
  <si>
    <t xml:space="preserve">Michal Kotvas </t>
  </si>
  <si>
    <t>DFA2025174</t>
  </si>
  <si>
    <t>Trénerske služby PARA sústredenie štrba</t>
  </si>
  <si>
    <t>DFA2025172</t>
  </si>
  <si>
    <t>25VF00172</t>
  </si>
  <si>
    <t>Pracovná cesta
Názov podujatia: PARA sústredenie 
Miesto konania: Štrba, Slovensko 
Termín: 30.8.-2.9.2025
Počet zúčastnených osôb (okrem divákov): 11 - služby počas pobytu</t>
  </si>
  <si>
    <t>DFA2025190</t>
  </si>
  <si>
    <t>Trénerské služby ŠO, Parazraz 26.9.2025, Snina</t>
  </si>
  <si>
    <t>DFA2025195</t>
  </si>
  <si>
    <t xml:space="preserve"> 20250025</t>
  </si>
  <si>
    <t>Štartovné para poomsae na turnaji Black Tiger Cup 2025, 27.9.2025 - 10 štartov</t>
  </si>
  <si>
    <t>DFA2025169</t>
  </si>
  <si>
    <t xml:space="preserve"> 20250028</t>
  </si>
  <si>
    <t>Čerpanie TT - prenájom telocvične podľa schváleného HŠP, 8/2025</t>
  </si>
  <si>
    <t>DFA2025170</t>
  </si>
  <si>
    <t>DFA2025173</t>
  </si>
  <si>
    <t>25VF00173</t>
  </si>
  <si>
    <t>Pracovná cesta
Názov podujatia: PARA sústredenie 
Miesto konania: Štrba, Slovensko 
Termín: 30.8.-2.9.2025
Počet zúčastnených osôb (okrem divákov): 3 - služby počas pobytu</t>
  </si>
  <si>
    <t>IDV2025066</t>
  </si>
  <si>
    <t>Pracovná cesta
Názov podujatia: Australia open, G2, WT President's Cup Oceania, G3, Gold Coast, Australia 
Miesto konania: 
Termín: 10.-22.8..2025
Počet zúčastnených osôb (okrem divákov): 4 - diety, cesta, stravné, taxi, hotel</t>
  </si>
  <si>
    <t xml:space="preserve">Martina Berešová </t>
  </si>
  <si>
    <t>Pracovná cesta
Názov podujatia: Australia open, G2, WT President's Cup Oceania, G3, Gold Coast, Australia 
Miesto konania: 
Termín: 10.-22.8..2025
Počet zúčastnených osôb (okrem divákov): 4 - stravné</t>
  </si>
  <si>
    <t>IDV2025072</t>
  </si>
  <si>
    <t>Pracovná cesta
Názov podujatia: PARA sústredenie 
Miesto konania: Štrba, Slovensko 
Termín: 30.8.-2.9.2025
Počet zúčastnených osôb (okrem divákov): 3 - cesta</t>
  </si>
  <si>
    <t>DFA2025186</t>
  </si>
  <si>
    <t>20250034</t>
  </si>
  <si>
    <t>Čerpanie TT -  športový materiál</t>
  </si>
  <si>
    <t>DFA2025191</t>
  </si>
  <si>
    <t>2025044</t>
  </si>
  <si>
    <t>Čerpanie TT - ubytovanie Snina Parazraz</t>
  </si>
  <si>
    <t>36477109</t>
  </si>
  <si>
    <t>HOTEL KAMEI METRONEX, spol. s r.o.</t>
  </si>
  <si>
    <t>DFA2025192</t>
  </si>
  <si>
    <t>20250035</t>
  </si>
  <si>
    <t>Pracovná cesta
Názov podujatia: Liga SR Black Tiger Cup
Miesto konania: Snina, Slovensko 
Termín: 27.9.2025
Počet zúčastnených osôb (okrem divákov): 3 - cesta, stravné</t>
  </si>
  <si>
    <t>DFA2025171</t>
  </si>
  <si>
    <t>20250008</t>
  </si>
  <si>
    <t>Administratívne služby 8/2025 - čiastková úhrada</t>
  </si>
  <si>
    <t>DFA2025179</t>
  </si>
  <si>
    <t xml:space="preserve">Športový materiál </t>
  </si>
  <si>
    <t>31299997</t>
  </si>
  <si>
    <t>Star-club bojových umení</t>
  </si>
  <si>
    <t>DFA2025182</t>
  </si>
  <si>
    <t xml:space="preserve">Prenájom telocvične, športový materiál </t>
  </si>
  <si>
    <t>42246059</t>
  </si>
  <si>
    <t xml:space="preserve">KORYO Panthers Taekwondo Rožňava </t>
  </si>
  <si>
    <t>DFA2025183</t>
  </si>
  <si>
    <t>202502</t>
  </si>
  <si>
    <t>Prenájom telocvične</t>
  </si>
  <si>
    <t>54914728</t>
  </si>
  <si>
    <t>Ilyo Taekwondo Prešov</t>
  </si>
  <si>
    <t>DFA2025189</t>
  </si>
  <si>
    <t>2025002</t>
  </si>
  <si>
    <t>Čerpanie 15% - Trénerská činnosť za 3/2025(čiast.náhrada)</t>
  </si>
  <si>
    <t>35563095</t>
  </si>
  <si>
    <t>TAEKWONDO HAKIMI Rožňava</t>
  </si>
  <si>
    <t>DFA2025208</t>
  </si>
  <si>
    <t>001/09/2025</t>
  </si>
  <si>
    <t xml:space="preserve">Ubytovanie Polish Open -   Varšava, Poľsko </t>
  </si>
  <si>
    <t xml:space="preserve"> 118-22-56-420</t>
  </si>
  <si>
    <t>BFK PROFIT LTD</t>
  </si>
  <si>
    <t>DFA2025176</t>
  </si>
  <si>
    <t>0238/2025</t>
  </si>
  <si>
    <t>Účastnícky poplatok na kempe v Spale</t>
  </si>
  <si>
    <t>7792026124</t>
  </si>
  <si>
    <t>Polski Związek Taekwondo Olimpijskiego</t>
  </si>
  <si>
    <t>DFA2025185</t>
  </si>
  <si>
    <t>20250033</t>
  </si>
  <si>
    <t>Čerpanie TŠ - Hanušovský, Turzáková  - Polish Open, gal, diety</t>
  </si>
  <si>
    <t>IDV2025077</t>
  </si>
  <si>
    <t>Pracovná cesta
Názov podujatia: Kemp Spala 
Miesto konania: Spala, Poľsko 
Termín: 19.-24.9.2025
Počet zúčastnených osôb (okrem divákov): 12 - cesta</t>
  </si>
  <si>
    <t>IDV2025079</t>
  </si>
  <si>
    <t>Pracovná cesta
Názov podujatia: Čigra Open 
Miesto konania: Zágreb, Chorvátsko  
Termín: 4.10.2025
Počet zúčastnených osôb (okrem divákov): 1 - stravné</t>
  </si>
  <si>
    <t>Dominika Kuchtová</t>
  </si>
  <si>
    <t>Oliver Hlavinka</t>
  </si>
  <si>
    <t>DFA2025201</t>
  </si>
  <si>
    <t>2025001</t>
  </si>
  <si>
    <t>DFA2025205</t>
  </si>
  <si>
    <t>20250036</t>
  </si>
  <si>
    <t>Čerpanie TT - Vitamíny a pomôcky GymBeam</t>
  </si>
  <si>
    <t>DFA2025206</t>
  </si>
  <si>
    <t>20250037</t>
  </si>
  <si>
    <t>Čerpanie TT - prenájom telocvične podľa schváleného HŠP 09/2025</t>
  </si>
  <si>
    <t>Pracovná cesta
Názov podujatia: Čigra Open 
Miesto konania: Zágreb, Chorvátsko  
Termín: 4.10.2025
Počet zúčastnených osôb (okrem divákov): 1 - stravné, cesta, ubytovanie</t>
  </si>
  <si>
    <t>Adriana Berešová</t>
  </si>
  <si>
    <t>IDV2025082</t>
  </si>
  <si>
    <t>Čerpanie TT - EAGLE CUP POOMSAE, FREESTYLE 2025 - stravné, ubytovanie, cesta</t>
  </si>
  <si>
    <t>Čerpanie TT - EAGLE CUP POOMSAE, FREESTYLE 2025 - stravné</t>
  </si>
  <si>
    <t>DFA2025203</t>
  </si>
  <si>
    <t>Čerpanie 15% - Štartovné Black Tiger Cup -čiastočná</t>
  </si>
  <si>
    <t>ILYO-TAEKWONDO TRENČÍN</t>
  </si>
  <si>
    <t>DFA2025211</t>
  </si>
  <si>
    <t>Čerpanie 15% - vstupy plaváreň</t>
  </si>
  <si>
    <t>DFA2025220</t>
  </si>
  <si>
    <t xml:space="preserve">Čerpanie 15% - 4U - prenájom telocvične </t>
  </si>
  <si>
    <t>42351782</t>
  </si>
  <si>
    <t>Taekwondo 4U Liptovský Mikuláš</t>
  </si>
  <si>
    <t>DFA2025221</t>
  </si>
  <si>
    <t xml:space="preserve">Čerpanie 15% - 4U - štartovné CASSOVIA Open </t>
  </si>
  <si>
    <t>DFA2025225</t>
  </si>
  <si>
    <t>Accommodation - European Taekwondo Championships 2025 – Aigle, Switzerland</t>
  </si>
  <si>
    <t>EUROPEAN TAEKWONDO CHAMPIONSHIPS 2025</t>
  </si>
  <si>
    <t>IDV2025086</t>
  </si>
  <si>
    <t>KLSK0029664103</t>
  </si>
  <si>
    <t xml:space="preserve">Letrenky MEJ, Viedeň-Švajčiarsko, Ženeva </t>
  </si>
  <si>
    <t>78390502</t>
  </si>
  <si>
    <t>KLM Koninklijke Luchtvaart Maatschappij N.V</t>
  </si>
  <si>
    <t>DFA2025187</t>
  </si>
  <si>
    <t>Čerpanie TŠ - Oliver Šebok  - Polish Open, štartovné, diety, cesta, ubytovanie</t>
  </si>
  <si>
    <t>DFA2025188</t>
  </si>
  <si>
    <t>Čerpanie TŠ - Artur Chimčák  - Polish Open, štartovné, diety, cesta, ubytovanie</t>
  </si>
  <si>
    <t>DFA2025212</t>
  </si>
  <si>
    <t>20250032</t>
  </si>
  <si>
    <t xml:space="preserve">Čerpanie TŠ - Tomáš Kaminský - Albanian Open </t>
  </si>
  <si>
    <t>KORYO TAEKWONDO SLÁVIA UPJŠ Košice</t>
  </si>
  <si>
    <t>DFA2025219</t>
  </si>
  <si>
    <t xml:space="preserve">Ubytovanie MEC Atény, Grécko </t>
  </si>
  <si>
    <t>800637130</t>
  </si>
  <si>
    <t>GOLDEN MOVES Μ. Ε.Π.Ε</t>
  </si>
  <si>
    <t>DFA2025215</t>
  </si>
  <si>
    <t>FV178051/25/LOTIN</t>
  </si>
  <si>
    <t xml:space="preserve">Letrenky MEJ, Košice-Švajčiarsko, Ženeva </t>
  </si>
  <si>
    <t>PL522-000-23-34</t>
  </si>
  <si>
    <t>Polskie Linie Lotnicze LOT SA</t>
  </si>
  <si>
    <t>DFA2025216</t>
  </si>
  <si>
    <t>KLSK0029650009</t>
  </si>
  <si>
    <t>DFA2025209</t>
  </si>
  <si>
    <t>Tomáš Potocký - trénerské služby podľa zmluvy č.1/KVŠ/2025 - Reprezentačné sústredenie, Spala, PL 22-24.9.2025</t>
  </si>
  <si>
    <t>DFA2025242</t>
  </si>
  <si>
    <t>47</t>
  </si>
  <si>
    <t>Štartovné European Cadet Championship</t>
  </si>
  <si>
    <t>DFA2025253</t>
  </si>
  <si>
    <t>41</t>
  </si>
  <si>
    <t>Štartovné Majstrovstvá sveta juniorov</t>
  </si>
  <si>
    <t>DFA2025210</t>
  </si>
  <si>
    <t>3327861-2025/IE</t>
  </si>
  <si>
    <t xml:space="preserve">Letenka MES Atény, Grécko </t>
  </si>
  <si>
    <t>IE4749148U</t>
  </si>
  <si>
    <t>Ryanair DAC</t>
  </si>
  <si>
    <t>DFA2025199</t>
  </si>
  <si>
    <t>625173</t>
  </si>
  <si>
    <t>Spracovanie účtovníctva 08/2025</t>
  </si>
  <si>
    <t>DFA2025200</t>
  </si>
  <si>
    <t>625177</t>
  </si>
  <si>
    <t>Spracovanie účtovníctva 09/2025</t>
  </si>
  <si>
    <t>IDV2025078</t>
  </si>
  <si>
    <t>DFA2025207</t>
  </si>
  <si>
    <t>20250038</t>
  </si>
  <si>
    <t>Náklady za telocvičňu</t>
  </si>
  <si>
    <t>DFA2025202</t>
  </si>
  <si>
    <t>8125053884</t>
  </si>
  <si>
    <t xml:space="preserve">Letenky 2025 WT Poomsae MNA Workshop </t>
  </si>
  <si>
    <t>DFA2025238</t>
  </si>
  <si>
    <t>10250010</t>
  </si>
  <si>
    <t xml:space="preserve">Trénerská činnosť </t>
  </si>
  <si>
    <t>Gabriel Briškár</t>
  </si>
  <si>
    <t>DFA2025240</t>
  </si>
  <si>
    <t>20250060</t>
  </si>
  <si>
    <t>Štartovné poomsae PARA na turnaji ILYO Cup 2025, 8.11.2025 Košice</t>
  </si>
  <si>
    <t>DFA2025245</t>
  </si>
  <si>
    <t>5/2025</t>
  </si>
  <si>
    <t>9 x štartovné pre para športovcov na turnaji PARA
CZECH OPEN A KOLÍN CUP 2025</t>
  </si>
  <si>
    <t>22692444</t>
  </si>
  <si>
    <t>TAEHAN – klub korejských bojových
umění, z.s.</t>
  </si>
  <si>
    <t>IDV2025098</t>
  </si>
  <si>
    <t>Pracovná cesta
Názov podujatia: Kolín cup 
Miesto konania: Kolín, Česko 
Termín: 22.11.2025
Počet zúčastnených osôb (okrem divákov): 18 - stravné</t>
  </si>
  <si>
    <t xml:space="preserve">Peter Bičkoš </t>
  </si>
  <si>
    <t>Tóbias Kovács</t>
  </si>
  <si>
    <t xml:space="preserve">Dominika Kuchtová </t>
  </si>
  <si>
    <t>DFA2025229</t>
  </si>
  <si>
    <t>20250020</t>
  </si>
  <si>
    <t>DFA2025234</t>
  </si>
  <si>
    <t>20250045</t>
  </si>
  <si>
    <t>Čerpanie TT - prenájom telocvične podľa schváleného HŠP 10/2025</t>
  </si>
  <si>
    <t>DFA2025235</t>
  </si>
  <si>
    <t>Čerpanie TT - Služby fyzioterapeuta</t>
  </si>
  <si>
    <t>44044364</t>
  </si>
  <si>
    <t>PhDr. Katarína Šandriková</t>
  </si>
  <si>
    <t>IDV2025096</t>
  </si>
  <si>
    <t xml:space="preserve"> PARATAEKWONDO POOMSAE
PRVENSTVO HRVATSKE - diety, cesta, Ubytovanie</t>
  </si>
  <si>
    <t xml:space="preserve"> PARATAEKWONDO POOMSAE
PRVENSTVO HRVATSKE - diety</t>
  </si>
  <si>
    <t>Pracovná cesta
Názov podujatia: Kolín cup 
Miesto konania: Kolín, Česko 
Termín: 22.11.2025
Počet zúčastnených osôb (okrem divákov): 18 - cesta, ubytovanie, stravné</t>
  </si>
  <si>
    <t xml:space="preserve">Štartovné para Chorvársko </t>
  </si>
  <si>
    <t>MARTIAL.EVENTS, SLIEDRECHT</t>
  </si>
  <si>
    <t>DFA2025239</t>
  </si>
  <si>
    <t>2025024</t>
  </si>
  <si>
    <t>DFA2025231</t>
  </si>
  <si>
    <t>23</t>
  </si>
  <si>
    <t>DFA2025243</t>
  </si>
  <si>
    <t>G1 Austria Open Poomsae, Viedeň - SMV cestovné, parkovné, ubytovanie, stravne</t>
  </si>
  <si>
    <t>DFA2025244</t>
  </si>
  <si>
    <t>2025010</t>
  </si>
  <si>
    <t>Tréningové sústredenie I. Kyseľová, TKD Hnúšťa - SMV cestovné, parkovné, letenky</t>
  </si>
  <si>
    <t>DFA2025273</t>
  </si>
  <si>
    <t>39</t>
  </si>
  <si>
    <t>Štartovné ME U21</t>
  </si>
  <si>
    <t>DFA2025233</t>
  </si>
  <si>
    <t>20250044</t>
  </si>
  <si>
    <t>Čerpanie TŠ - Hanušovský, Turzáková - Dracula cup</t>
  </si>
  <si>
    <t>IDV2025092</t>
  </si>
  <si>
    <t>Pracovná cesta
Názov podujatia: MEC 
Miesto konania: Atény, Grécko   
Termín: 5.-9.11.2025
Počet zúčastnených osôb (okrem divákov): 3 - stravné</t>
  </si>
  <si>
    <t xml:space="preserve">Simona Turzáková </t>
  </si>
  <si>
    <t>IDV2025097</t>
  </si>
  <si>
    <t>Pracovná cesta
Názov podujatia: MEJ 
Miesto konania: Aigle, Switzerland
Termín: 19.-21.11.2025
Počet zúčastnených osôb (okrem divákov): 9 - stravné</t>
  </si>
  <si>
    <t xml:space="preserve">Richard Hanušovský </t>
  </si>
  <si>
    <t>Pracovná cesta
Názov podujatia: European Taekwondo Junior Championships 2025
Miesto konania: Aigle, Switzerland
Termín: 19.-21.11.2025
Počet zúčastnených osôb (okrem divákov): 9 - stravné</t>
  </si>
  <si>
    <t>Oliver Šebok</t>
  </si>
  <si>
    <t>DFA2025232</t>
  </si>
  <si>
    <t>625198</t>
  </si>
  <si>
    <t>Spracovanie účtovníctva 10/2025</t>
  </si>
  <si>
    <t>IDV2025094</t>
  </si>
  <si>
    <t>Dobrovolník diety 10/2025</t>
  </si>
  <si>
    <t>DFA2025263</t>
  </si>
  <si>
    <t xml:space="preserve"> 2025008</t>
  </si>
  <si>
    <t>Štartovné - parašportovci poomsae</t>
  </si>
  <si>
    <t>Star-club bojových
umení</t>
  </si>
  <si>
    <t>DFA2025269</t>
  </si>
  <si>
    <t>20250065</t>
  </si>
  <si>
    <t>Náklady spojené s činnosťou para športovcov - trénerské služby, ubytovanie Kolín cup, licencia gal</t>
  </si>
  <si>
    <t>DFA2025270</t>
  </si>
  <si>
    <t>20250003</t>
  </si>
  <si>
    <t>Náklady spojené s činnosťou para športovcov - dobrovolníci</t>
  </si>
  <si>
    <t>DFA2025271</t>
  </si>
  <si>
    <t>2025003</t>
  </si>
  <si>
    <t>Náklady spojené s činnosťou para športovcov - trénerské služby, cestovné MSR, športový materiál</t>
  </si>
  <si>
    <t>DFA2025288</t>
  </si>
  <si>
    <t>DFA2025289</t>
  </si>
  <si>
    <t>20250013</t>
  </si>
  <si>
    <t>Fyzioterapia, Individuálna hodina - Kuchtová, Hlavinka</t>
  </si>
  <si>
    <t xml:space="preserve">52218236 </t>
  </si>
  <si>
    <t>Mgr. Lucia Zagyi</t>
  </si>
  <si>
    <t>DFA2025292</t>
  </si>
  <si>
    <t>2025012</t>
  </si>
  <si>
    <t>Čiastočná úhrada cestovné, ubytovanie - Czech Open-Kolín Cup</t>
  </si>
  <si>
    <t>DFA2025254</t>
  </si>
  <si>
    <t>DFA2025255</t>
  </si>
  <si>
    <t>20250063</t>
  </si>
  <si>
    <t>Čerpanie TT - prenájom telocvične podľa schváleného HŠP 11/2025</t>
  </si>
  <si>
    <t>DFA2025258</t>
  </si>
  <si>
    <t>Regeneračný pobyt - Bérešová Adriana, Bérešová Martina, dátum 9.12. - 15.12.2025.</t>
  </si>
  <si>
    <t>31638694</t>
  </si>
  <si>
    <t>Kúpele Bojnice, a.s.</t>
  </si>
  <si>
    <t>DFA2025286</t>
  </si>
  <si>
    <t>20250069</t>
  </si>
  <si>
    <t>DFA2025287</t>
  </si>
  <si>
    <t>DFA2025177</t>
  </si>
  <si>
    <t>20250301</t>
  </si>
  <si>
    <t xml:space="preserve">Plaváren tábor </t>
  </si>
  <si>
    <t>52532810</t>
  </si>
  <si>
    <t>Mestský podnik Snina, s.r.o., r.s.p.</t>
  </si>
  <si>
    <t>DFA2025290</t>
  </si>
  <si>
    <t>2501177</t>
  </si>
  <si>
    <t>Športové  súpravy</t>
  </si>
  <si>
    <t>31674437</t>
  </si>
  <si>
    <t>Progress Promotion Košice, s r.o.</t>
  </si>
  <si>
    <t>DFA2025278</t>
  </si>
  <si>
    <t xml:space="preserve">Čerpanie 15% - BA - športový materiál </t>
  </si>
  <si>
    <t>2020244116</t>
  </si>
  <si>
    <t>BIO 5, s.r.o.</t>
  </si>
  <si>
    <t>IDV2025104</t>
  </si>
  <si>
    <t>Pracovná cesta
Názov podujatia: European Taekwondo Under 21 Championships 2025
Miesto konania: Pristina, Kosovo 
Termín: 9-15.12.2025
Počet zúčastnených osôb (okrem divákov): 8 - ubytovanie</t>
  </si>
  <si>
    <t>DFA2025266</t>
  </si>
  <si>
    <t>DWAM-41613990</t>
  </si>
  <si>
    <t>Letenky ME U21 - Priština, Kosovo</t>
  </si>
  <si>
    <t>MT29298624</t>
  </si>
  <si>
    <t>Wizz Air Malta Limited</t>
  </si>
  <si>
    <t>DFA2025294</t>
  </si>
  <si>
    <t>2021563852</t>
  </si>
  <si>
    <t xml:space="preserve">Taekwondo klub Humenné </t>
  </si>
  <si>
    <t>DFA2025291</t>
  </si>
  <si>
    <t>20250001</t>
  </si>
  <si>
    <t>Športový materiál</t>
  </si>
  <si>
    <t xml:space="preserve"> 52152286</t>
  </si>
  <si>
    <t>ILYO Taekwondo Zvolen</t>
  </si>
  <si>
    <t>DFA2025272</t>
  </si>
  <si>
    <t>20250067</t>
  </si>
  <si>
    <t>Čerpanie TŠ - Turzákova MSR</t>
  </si>
  <si>
    <t>DFA2025274</t>
  </si>
  <si>
    <t>2510057</t>
  </si>
  <si>
    <t>Čerpanie TŠ - Zagyová - účasť na turnajoch</t>
  </si>
  <si>
    <t>DFA2025275</t>
  </si>
  <si>
    <t>2510058</t>
  </si>
  <si>
    <t>Čerpanie TŠ - Horváth - účasť na turnajoch</t>
  </si>
  <si>
    <t>DFA2025276</t>
  </si>
  <si>
    <t>2510059</t>
  </si>
  <si>
    <t>Čerpanie TŠ - Hamza Mamuti - účasť na turnajoch</t>
  </si>
  <si>
    <t>DFA2025277</t>
  </si>
  <si>
    <t>2510060</t>
  </si>
  <si>
    <t>DFA2025279</t>
  </si>
  <si>
    <t>20250068</t>
  </si>
  <si>
    <t>Čerpanie TŠ - Hanušovský - MSR</t>
  </si>
  <si>
    <t>Pracovná cesta
Názov podujatia: European Taekwondo Junior Championships 2025
Miesto konania: Aigle, Switzerland
Termín: 19.-21.11.2025
Počet zúčastnených osôb (okrem divákov): 9 - cestovné</t>
  </si>
  <si>
    <t>DFA2025262</t>
  </si>
  <si>
    <t>Trénerské služby podľa zmluvy č.1/KVŠ/2025 zo dňa 1.1.2025 - ME kadetov, ME juniori</t>
  </si>
  <si>
    <t>53368932</t>
  </si>
  <si>
    <t>Pracovná cesta
Názov podujatia: European Taekwondo Under 21 Championships 2025
Miesto konania: Pristina, Kosovo 
Termín: 9-15.12.2025
Počet zúčastnených osôb (okrem divákov): 8 - stravné</t>
  </si>
  <si>
    <t>DFA2025250</t>
  </si>
  <si>
    <t>625218</t>
  </si>
  <si>
    <t>Spracovanie účtovníctva 11/2025</t>
  </si>
  <si>
    <t>DFA2025251</t>
  </si>
  <si>
    <t>20250011</t>
  </si>
  <si>
    <t>Administratívne služby 11/2025 - čiastková úhrada</t>
  </si>
  <si>
    <t>IDV2025101</t>
  </si>
  <si>
    <t>Dobrovolník diety 11/2025</t>
  </si>
  <si>
    <t>DFA2025259</t>
  </si>
  <si>
    <t>2501270026</t>
  </si>
  <si>
    <t>Príprava Grafík do tlače, Banner liaty, Certifikáty 1-9 gup</t>
  </si>
  <si>
    <t>55783805</t>
  </si>
  <si>
    <t>ProWork Solutions s.r.o.</t>
  </si>
  <si>
    <t>DFA2025264</t>
  </si>
  <si>
    <t>25FV2268</t>
  </si>
  <si>
    <t>Sklenené trofeje</t>
  </si>
  <si>
    <t>46870733</t>
  </si>
  <si>
    <t>MAAD.sk, s.r.o.</t>
  </si>
  <si>
    <t>DFA2025265</t>
  </si>
  <si>
    <t>25FV0763</t>
  </si>
  <si>
    <t>DFA2025267</t>
  </si>
  <si>
    <t>2501320011</t>
  </si>
  <si>
    <t>Plachty na promostenu</t>
  </si>
  <si>
    <t>56935617</t>
  </si>
  <si>
    <t>LAVACOM SM s.r.o.</t>
  </si>
  <si>
    <t>IDV2025107</t>
  </si>
  <si>
    <t>DFA2025295</t>
  </si>
  <si>
    <t>625239</t>
  </si>
  <si>
    <t>Spracovanie účtovníctva 12/2025</t>
  </si>
  <si>
    <t>DFA2025030</t>
  </si>
  <si>
    <t>2610002</t>
  </si>
  <si>
    <t xml:space="preserve">Refakturácia nákladov na Winter camp </t>
  </si>
  <si>
    <t>DFA2026013</t>
  </si>
  <si>
    <t>20260002</t>
  </si>
  <si>
    <t>Prenájom telocvicne</t>
  </si>
  <si>
    <t>DFA2026016</t>
  </si>
  <si>
    <t>Trénerské služby podľa zmluvy č.1/KVŠ/2026 - Sústredenie</t>
  </si>
  <si>
    <t>IDV2025089</t>
  </si>
  <si>
    <t>Čerpanie RK - Ján Kopčík, Czech open,  Praha</t>
  </si>
  <si>
    <t>Ján Kopčík</t>
  </si>
  <si>
    <t>Pracovná cesta(úhrada rozdelená na 1. a 2. polrok)
Názov podujatia: EYOF
Miesto konania: Skopje, Macedónsko
Termín: 19.-28.7.2025
Počet zúčastnených osôb (okrem divákov): 6 - cesta, diety</t>
  </si>
  <si>
    <t>Štartovné Polish open</t>
  </si>
  <si>
    <t>430096079</t>
  </si>
  <si>
    <t>Polski zwiazek taekwondo olimpijskiego</t>
  </si>
  <si>
    <t>Športový materiál (ropzdelená sumana 1. a 2. polrok)</t>
  </si>
  <si>
    <t>IDV2025032</t>
  </si>
  <si>
    <t>Dobrovoľník, diety 03/2025 - čiastočná úhrada</t>
  </si>
  <si>
    <t>Hyoungkeun Oh</t>
  </si>
  <si>
    <t>Čerpanie TŠ - Mórová - tréningová príprava(rozdelená sumana 1. a 2.polrok)</t>
  </si>
  <si>
    <t>Dobrovolník diety 09/2025 (rozdelená úhrada na 1. a 2. polrok)</t>
  </si>
  <si>
    <t>DFA2025011</t>
  </si>
  <si>
    <t xml:space="preserve"> 104 / 51749</t>
  </si>
  <si>
    <t>Ubytovanie AOY</t>
  </si>
  <si>
    <t>ATU72486446</t>
  </si>
  <si>
    <t>Betariel Hauptbahnhof</t>
  </si>
  <si>
    <t>DFA2026003</t>
  </si>
  <si>
    <t>3260000042</t>
  </si>
  <si>
    <t>Ubytovanie na reprezentačnom sústredení Košice</t>
  </si>
  <si>
    <t>00397610</t>
  </si>
  <si>
    <t xml:space="preserve">Studentské domovy </t>
  </si>
  <si>
    <t>IDV2026001</t>
  </si>
  <si>
    <t xml:space="preserve">Pracovná cesta
Názov podujatia: Reprezentačné sústredenie 
Miesto konania: Košice, Slovensko 
Termín: 16.-18.1.2026
Počet zúčastnených osôb (okrem divákov): 16 - cestovné náhrady, stravné </t>
  </si>
  <si>
    <t>IDV2026014</t>
  </si>
  <si>
    <t>Pracovná cesta
Názov podujatia: Bulgaria G2 Open 
Miesto konania: Sofia, Bulhársko  
Termín: 26.2. - 1.3.2026
Počet zúčastnených osôb (okrem divákov): 8 - ubytovanie, cesta, letenka, stravné</t>
  </si>
  <si>
    <t>IDV2026007</t>
  </si>
  <si>
    <t>Dobrovolník diety 1/2026</t>
  </si>
  <si>
    <t>DFA2025293</t>
  </si>
  <si>
    <t xml:space="preserve"> 20250041</t>
  </si>
  <si>
    <t>Čerpanie TŠ - Šebok - štartovné, gal, Uchong</t>
  </si>
  <si>
    <t>DFA2025136</t>
  </si>
  <si>
    <t xml:space="preserve">Dan certifikácia za škúšky na majstrovské stupne </t>
  </si>
  <si>
    <t>ON25-04HH</t>
  </si>
  <si>
    <t>KUKKIWON PoomDan Promotion</t>
  </si>
  <si>
    <t>.</t>
  </si>
  <si>
    <t>Kontaktná osoba zodpovedná za vyplnený formulár
meno a priezvisko: Alexandra Filipová
e-mail: satkd.office@gmail.com
tel. kontakt (mobil): +421911011900</t>
  </si>
  <si>
    <t xml:space="preserve"> 7.4.2025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</si>
</sst>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yy;@"/>
  </numFmts>
  <fonts count="94">
    <font>
      <sz val="10"/>
      <color theme="1"/>
      <name val="Arial"/>
      <family val="2"/>
      <charset val="238"/>
    </font>
    <font>
      <sz val="8"/>
      <name val="Arial"/>
      <family val="2"/>
      <charset val="238"/>
    </font>
    <font>
      <i/>
      <sz val="8"/>
      <color indexed="55"/>
      <name val="Arial"/>
      <family val="2"/>
    </font>
    <font>
      <b/>
      <i/>
      <sz val="12"/>
      <color indexed="55"/>
      <name val="Arial"/>
      <family val="2"/>
    </font>
    <font>
      <b/>
      <sz val="11"/>
      <name val="Arial"/>
      <family val="2"/>
    </font>
    <font>
      <sz val="11"/>
      <name val="Arial"/>
      <family val="2"/>
    </font>
    <font>
      <b/>
      <sz val="10"/>
      <name val="Arial"/>
      <family val="2"/>
    </font>
    <font>
      <sz val="10"/>
      <name val="Arial"/>
      <family val="2"/>
      <charset val="238"/>
    </font>
    <font>
      <b/>
      <sz val="8"/>
      <name val="Arial"/>
      <family val="2"/>
      <charset val="238"/>
    </font>
    <font>
      <b/>
      <sz val="8"/>
      <color indexed="10"/>
      <name val="Arial"/>
      <family val="2"/>
    </font>
    <font>
      <b/>
      <sz val="8"/>
      <name val="Arial"/>
      <family val="2"/>
    </font>
    <font>
      <b/>
      <sz val="10"/>
      <name val="Arial"/>
      <family val="2"/>
      <charset val="238"/>
    </font>
    <font>
      <sz val="8"/>
      <color indexed="81"/>
      <name val="Tahoma"/>
      <family val="2"/>
    </font>
    <font>
      <b/>
      <sz val="8"/>
      <color indexed="81"/>
      <name val="Tahoma"/>
      <family val="2"/>
    </font>
    <font>
      <b/>
      <sz val="8"/>
      <color indexed="81"/>
      <name val="Tahoma"/>
      <family val="2"/>
      <charset val="238"/>
    </font>
    <font>
      <b/>
      <sz val="14"/>
      <name val="Arial"/>
      <family val="2"/>
    </font>
    <font>
      <sz val="14"/>
      <name val="Arial"/>
      <family val="2"/>
    </font>
    <font>
      <b/>
      <sz val="12"/>
      <name val="Arial"/>
      <family val="2"/>
    </font>
    <font>
      <b/>
      <sz val="10"/>
      <color indexed="10"/>
      <name val="Arial"/>
      <family val="2"/>
    </font>
    <font>
      <sz val="11"/>
      <color indexed="8"/>
      <name val="Calibri"/>
      <family val="2"/>
    </font>
    <font>
      <b/>
      <sz val="12"/>
      <name val="Arial"/>
      <family val="2"/>
      <charset val="238"/>
    </font>
    <font>
      <b/>
      <sz val="10"/>
      <color indexed="30"/>
      <name val="Arial"/>
      <family val="2"/>
      <charset val="238"/>
    </font>
    <font>
      <b/>
      <sz val="14"/>
      <name val="Arial"/>
      <family val="2"/>
      <charset val="238"/>
    </font>
    <font>
      <sz val="8"/>
      <color indexed="81"/>
      <name val="Tahoma"/>
      <family val="2"/>
      <charset val="238"/>
    </font>
    <font>
      <sz val="8"/>
      <color indexed="8"/>
      <name val="Arial"/>
      <family val="2"/>
      <charset val="238"/>
    </font>
    <font>
      <b/>
      <sz val="8"/>
      <color indexed="8"/>
      <name val="Arial"/>
      <family val="2"/>
      <charset val="238"/>
    </font>
    <font>
      <i/>
      <sz val="10"/>
      <name val="Arial"/>
      <family val="2"/>
      <charset val="238"/>
    </font>
    <font>
      <sz val="8"/>
      <color indexed="10"/>
      <name val="Arial"/>
      <family val="2"/>
      <charset val="238"/>
    </font>
    <font>
      <b/>
      <sz val="8"/>
      <color indexed="10"/>
      <name val="Arial"/>
      <family val="2"/>
      <charset val="238"/>
    </font>
    <font>
      <sz val="9"/>
      <color indexed="81"/>
      <name val="Segoe UI"/>
      <family val="2"/>
      <charset val="238"/>
    </font>
    <font>
      <b/>
      <sz val="8"/>
      <color indexed="81"/>
      <name val="Segoe UI"/>
      <family val="2"/>
      <charset val="238"/>
    </font>
    <font>
      <sz val="8"/>
      <color indexed="81"/>
      <name val="Segoe UI"/>
      <family val="2"/>
      <charset val="238"/>
    </font>
    <font>
      <b/>
      <sz val="8"/>
      <color indexed="56"/>
      <name val="Arial"/>
      <family val="2"/>
      <charset val="238"/>
    </font>
    <font>
      <sz val="9"/>
      <color indexed="81"/>
      <name val="Tahoma"/>
      <family val="2"/>
      <charset val="238"/>
    </font>
    <font>
      <sz val="10"/>
      <name val="Arial"/>
      <family val="2"/>
    </font>
    <font>
      <u/>
      <sz val="10"/>
      <name val="Arial"/>
      <family val="2"/>
      <charset val="238"/>
    </font>
    <font>
      <sz val="10"/>
      <color indexed="8"/>
      <name val="Arial"/>
      <family val="2"/>
      <charset val="238"/>
    </font>
    <font>
      <b/>
      <sz val="10"/>
      <color indexed="8"/>
      <name val="Arial"/>
      <family val="2"/>
      <charset val="238"/>
    </font>
    <font>
      <b/>
      <u/>
      <sz val="10"/>
      <name val="Arial"/>
      <family val="2"/>
      <charset val="238"/>
    </font>
    <font>
      <sz val="10"/>
      <color indexed="17"/>
      <name val="Arial"/>
      <family val="2"/>
      <charset val="238"/>
    </font>
    <font>
      <sz val="12"/>
      <name val="Arial"/>
      <family val="2"/>
      <charset val="238"/>
    </font>
    <font>
      <sz val="10"/>
      <color theme="1"/>
      <name val="Arial"/>
      <family val="2"/>
      <charset val="238"/>
    </font>
    <font>
      <u/>
      <sz val="10"/>
      <color theme="10"/>
      <name val="Arial"/>
      <family val="2"/>
      <charset val="238"/>
    </font>
    <font>
      <u/>
      <sz val="10"/>
      <color rgb="FF0000FF"/>
      <name val="Arial"/>
      <family val="2"/>
      <charset val="238"/>
    </font>
    <font>
      <sz val="12"/>
      <color rgb="FF000000"/>
      <name val="Calibri"/>
      <family val="2"/>
      <charset val="1"/>
    </font>
    <font>
      <sz val="11"/>
      <color rgb="FF000000"/>
      <name val="Calibri"/>
      <family val="2"/>
      <charset val="1"/>
    </font>
    <font>
      <sz val="10"/>
      <color rgb="FF000000"/>
      <name val="Arial"/>
      <family val="2"/>
      <charset val="238"/>
    </font>
    <font>
      <sz val="10"/>
      <color theme="1"/>
      <name val="Arial"/>
      <family val="2"/>
    </font>
    <font>
      <sz val="11"/>
      <color rgb="FF000000"/>
      <name val="Arial"/>
      <family val="2"/>
      <charset val="238"/>
    </font>
    <font>
      <sz val="11"/>
      <color theme="1"/>
      <name val="Calibri"/>
      <family val="2"/>
      <scheme val="minor"/>
    </font>
    <font>
      <sz val="11"/>
      <color rgb="FF000000"/>
      <name val="Calibri"/>
      <family val="2"/>
      <charset val="238"/>
    </font>
    <font>
      <b/>
      <sz val="10"/>
      <color theme="1"/>
      <name val="Arial"/>
      <family val="2"/>
      <charset val="238"/>
    </font>
    <font>
      <sz val="10"/>
      <color rgb="FFFF0000"/>
      <name val="Arial"/>
      <family val="2"/>
      <charset val="238"/>
    </font>
    <font>
      <sz val="8"/>
      <color theme="1"/>
      <name val="Arial"/>
      <family val="2"/>
      <charset val="238"/>
    </font>
    <font>
      <b/>
      <sz val="8"/>
      <color rgb="FFFF0000"/>
      <name val="Arial"/>
      <family val="2"/>
    </font>
    <font>
      <sz val="10"/>
      <color rgb="FF00B0F0"/>
      <name val="Arial"/>
      <family val="2"/>
    </font>
    <font>
      <b/>
      <sz val="8"/>
      <color theme="0"/>
      <name val="Arial"/>
      <family val="2"/>
    </font>
    <font>
      <sz val="8"/>
      <color theme="0"/>
      <name val="Arial"/>
      <family val="2"/>
    </font>
    <font>
      <sz val="8"/>
      <color rgb="FFFF0000"/>
      <name val="Arial"/>
      <family val="2"/>
      <charset val="238"/>
    </font>
    <font>
      <i/>
      <sz val="8"/>
      <color rgb="FFFF0000"/>
      <name val="Arial"/>
      <family val="2"/>
    </font>
    <font>
      <sz val="8"/>
      <color rgb="FFFF0000"/>
      <name val="Arial"/>
      <family val="2"/>
    </font>
    <font>
      <b/>
      <i/>
      <sz val="12"/>
      <color rgb="FFFF0000"/>
      <name val="Arial"/>
      <family val="2"/>
    </font>
    <font>
      <sz val="10"/>
      <color rgb="FFFF0000"/>
      <name val="Arial"/>
      <family val="2"/>
    </font>
    <font>
      <sz val="12"/>
      <color theme="1"/>
      <name val="Arial"/>
      <family val="2"/>
      <charset val="238"/>
    </font>
    <font>
      <b/>
      <sz val="8"/>
      <color theme="1"/>
      <name val="Arial"/>
      <family val="2"/>
      <charset val="238"/>
    </font>
    <font>
      <b/>
      <sz val="14"/>
      <color rgb="FFFF0000"/>
      <name val="Arial"/>
      <family val="2"/>
      <charset val="238"/>
    </font>
    <font>
      <b/>
      <sz val="12"/>
      <color rgb="FFFF0000"/>
      <name val="Arial"/>
      <family val="2"/>
      <charset val="238"/>
    </font>
    <font>
      <b/>
      <sz val="8"/>
      <color rgb="FFFF0000"/>
      <name val="Arial"/>
      <family val="2"/>
      <charset val="238"/>
    </font>
    <font>
      <i/>
      <sz val="8"/>
      <color rgb="FFFF0000"/>
      <name val="Arial"/>
      <family val="2"/>
      <charset val="238"/>
    </font>
    <font>
      <b/>
      <sz val="10"/>
      <color rgb="FFFF0000"/>
      <name val="Arial"/>
      <family val="2"/>
      <charset val="238"/>
    </font>
    <font>
      <sz val="11"/>
      <color rgb="FFFF0000"/>
      <name val="Arial"/>
      <family val="2"/>
      <charset val="238"/>
    </font>
    <font>
      <sz val="10"/>
      <color rgb="FF00B050"/>
      <name val="Arial"/>
      <family val="2"/>
      <charset val="238"/>
    </font>
    <font>
      <sz val="10"/>
      <color rgb="FF00B0F0"/>
      <name val="Arial"/>
      <family val="2"/>
      <charset val="238"/>
    </font>
    <font>
      <strike/>
      <sz val="10"/>
      <color rgb="FFFF0000"/>
      <name val="Arial"/>
      <family val="2"/>
      <charset val="238"/>
    </font>
    <font>
      <b/>
      <sz val="11"/>
      <color theme="0"/>
      <name val="Arial"/>
      <family val="2"/>
    </font>
    <font>
      <b/>
      <sz val="8"/>
      <color rgb="FF0070C0"/>
      <name val="Arial"/>
      <family val="2"/>
      <charset val="238"/>
    </font>
    <font>
      <b/>
      <sz val="14"/>
      <color rgb="FF0070C0"/>
      <name val="Arial"/>
      <family val="2"/>
    </font>
    <font>
      <b/>
      <sz val="11"/>
      <color rgb="FFFF0000"/>
      <name val="Arial"/>
      <family val="2"/>
      <charset val="238"/>
    </font>
    <font>
      <b/>
      <sz val="12"/>
      <color theme="0"/>
      <name val="Arial"/>
      <family val="2"/>
    </font>
    <font>
      <b/>
      <u/>
      <sz val="12"/>
      <color rgb="FFFF0000"/>
      <name val="Arial"/>
      <family val="2"/>
      <charset val="238"/>
    </font>
    <font>
      <b/>
      <sz val="12"/>
      <color theme="1"/>
      <name val="Arial"/>
      <family val="2"/>
      <charset val="238"/>
    </font>
    <font>
      <b/>
      <sz val="10"/>
      <color rgb="FF000000"/>
      <name val="Arial"/>
      <family val="2"/>
      <charset val="238"/>
    </font>
    <font>
      <sz val="10"/>
      <color rgb="FF000000"/>
      <name val="Arial"/>
      <family val="2"/>
      <charset val="238"/>
    </font>
    <font>
      <b/>
      <sz val="10"/>
      <name val="Arial"/>
      <family val="2"/>
      <charset val="238"/>
    </font>
    <font>
      <b/>
      <sz val="8"/>
      <color rgb="FF000000"/>
      <name val="Arial"/>
      <family val="2"/>
      <charset val="238"/>
    </font>
    <font>
      <strike/>
      <sz val="10"/>
      <name val="Arial"/>
      <family val="2"/>
      <charset val="238"/>
    </font>
    <font>
      <b/>
      <sz val="10"/>
      <color rgb="FFFF0000"/>
      <name val="Arial"/>
      <family val="2"/>
    </font>
    <font>
      <u/>
      <sz val="11"/>
      <color theme="10"/>
      <name val="Calibri"/>
      <family val="2"/>
      <charset val="238"/>
      <scheme val="minor"/>
    </font>
    <font>
      <b/>
      <sz val="8"/>
      <color theme="3"/>
      <name val="Arial"/>
      <family val="2"/>
      <charset val="238"/>
    </font>
    <font>
      <b/>
      <sz val="10"/>
      <color rgb="FFC00000"/>
      <name val="Arial"/>
      <family val="2"/>
      <charset val="238"/>
    </font>
    <font>
      <sz val="8"/>
      <color rgb="FF000000"/>
      <name val="Arial"/>
      <family val="2"/>
      <charset val="238"/>
    </font>
    <font>
      <sz val="8"/>
      <color theme="1"/>
      <name val="ArialMT"/>
    </font>
    <font>
      <b/>
      <sz val="8"/>
      <color rgb="FF000000"/>
      <name val="Tahoma"/>
      <family val="2"/>
      <charset val="238"/>
    </font>
    <font>
      <sz val="8"/>
      <color rgb="FF000000"/>
      <name val="Tahoma"/>
      <family val="2"/>
      <charset val="238"/>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002570"/>
        <bgColor indexed="64"/>
      </patternFill>
    </fill>
    <fill>
      <patternFill patternType="solid">
        <fgColor theme="0" tint="-4.9989318521683403E-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32">
    <xf numFmtId="0" fontId="0" fillId="0" borderId="0"/>
    <xf numFmtId="0" fontId="42" fillId="0" borderId="0" applyNumberFormat="0" applyFill="0" applyBorder="0" applyAlignment="0" applyProtection="0"/>
    <xf numFmtId="0" fontId="43" fillId="0" borderId="0" applyBorder="0" applyProtection="0"/>
    <xf numFmtId="0" fontId="7" fillId="0" borderId="0"/>
    <xf numFmtId="0" fontId="44" fillId="0" borderId="0"/>
    <xf numFmtId="0" fontId="44" fillId="0" borderId="0"/>
    <xf numFmtId="0" fontId="44" fillId="0" borderId="0"/>
    <xf numFmtId="0" fontId="44" fillId="0" borderId="0"/>
    <xf numFmtId="0" fontId="45" fillId="0" borderId="0"/>
    <xf numFmtId="0" fontId="7" fillId="0" borderId="0"/>
    <xf numFmtId="0" fontId="46" fillId="0" borderId="0"/>
    <xf numFmtId="0" fontId="46" fillId="0" borderId="0"/>
    <xf numFmtId="0" fontId="7" fillId="0" borderId="0"/>
    <xf numFmtId="0" fontId="46" fillId="0" borderId="0"/>
    <xf numFmtId="0" fontId="46" fillId="0" borderId="0"/>
    <xf numFmtId="0" fontId="47" fillId="0" borderId="0"/>
    <xf numFmtId="0" fontId="7" fillId="0" borderId="0"/>
    <xf numFmtId="0" fontId="41" fillId="0" borderId="0"/>
    <xf numFmtId="0" fontId="46" fillId="0" borderId="0"/>
    <xf numFmtId="0" fontId="7" fillId="0" borderId="0"/>
    <xf numFmtId="0" fontId="46" fillId="0" borderId="0"/>
    <xf numFmtId="0" fontId="46" fillId="0" borderId="0"/>
    <xf numFmtId="0" fontId="7" fillId="0" borderId="0"/>
    <xf numFmtId="0" fontId="45" fillId="0" borderId="0"/>
    <xf numFmtId="0" fontId="48" fillId="0" borderId="0"/>
    <xf numFmtId="0" fontId="19" fillId="0" borderId="0"/>
    <xf numFmtId="0" fontId="49" fillId="0" borderId="0"/>
    <xf numFmtId="0" fontId="50" fillId="0" borderId="0"/>
    <xf numFmtId="0" fontId="46" fillId="0" borderId="0"/>
    <xf numFmtId="0" fontId="46" fillId="0" borderId="0"/>
    <xf numFmtId="0" fontId="46" fillId="0" borderId="0"/>
    <xf numFmtId="0" fontId="87" fillId="0" borderId="0" applyNumberFormat="0" applyFill="0" applyBorder="0" applyAlignment="0" applyProtection="0"/>
  </cellStyleXfs>
  <cellXfs count="393">
    <xf numFmtId="0" fontId="0" fillId="0" borderId="0" xfId="0"/>
    <xf numFmtId="0" fontId="51" fillId="0" borderId="0" xfId="0" applyFont="1"/>
    <xf numFmtId="0" fontId="51" fillId="4" borderId="0" xfId="0" applyFont="1" applyFill="1"/>
    <xf numFmtId="0" fontId="53" fillId="0" borderId="0" xfId="0" applyFont="1" applyAlignment="1">
      <alignment vertical="top"/>
    </xf>
    <xf numFmtId="0" fontId="53" fillId="0" borderId="0" xfId="0" applyFont="1" applyAlignment="1">
      <alignment horizontal="center" vertical="center"/>
    </xf>
    <xf numFmtId="0" fontId="53" fillId="4" borderId="1" xfId="0" applyFont="1" applyFill="1" applyBorder="1" applyAlignment="1">
      <alignment vertical="top"/>
    </xf>
    <xf numFmtId="0" fontId="1" fillId="3" borderId="0" xfId="0" applyFont="1" applyFill="1" applyProtection="1">
      <protection locked="0"/>
    </xf>
    <xf numFmtId="4" fontId="1" fillId="3" borderId="0" xfId="0" applyNumberFormat="1" applyFont="1" applyFill="1" applyProtection="1">
      <protection locked="0"/>
    </xf>
    <xf numFmtId="0" fontId="1" fillId="3" borderId="0" xfId="0" applyFont="1" applyFill="1"/>
    <xf numFmtId="0" fontId="7" fillId="3" borderId="0" xfId="0" applyFont="1" applyFill="1"/>
    <xf numFmtId="0" fontId="8" fillId="2" borderId="1"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10" fillId="3" borderId="0" xfId="0" applyFont="1" applyFill="1"/>
    <xf numFmtId="0" fontId="54" fillId="2" borderId="0" xfId="0" applyFont="1" applyFill="1" applyAlignment="1">
      <alignment horizontal="center" vertical="center" wrapText="1"/>
    </xf>
    <xf numFmtId="49" fontId="1" fillId="3" borderId="0" xfId="0" applyNumberFormat="1" applyFont="1" applyFill="1" applyAlignment="1" applyProtection="1">
      <alignment vertical="top" wrapText="1"/>
      <protection locked="0"/>
    </xf>
    <xf numFmtId="4" fontId="1" fillId="3" borderId="0" xfId="0" applyNumberFormat="1" applyFont="1" applyFill="1" applyAlignment="1" applyProtection="1">
      <alignment vertical="top"/>
      <protection locked="0"/>
    </xf>
    <xf numFmtId="164" fontId="1" fillId="3" borderId="0" xfId="0" applyNumberFormat="1" applyFont="1" applyFill="1" applyAlignment="1" applyProtection="1">
      <alignment vertical="top"/>
      <protection locked="0"/>
    </xf>
    <xf numFmtId="0" fontId="15" fillId="5" borderId="0" xfId="9" applyFont="1" applyFill="1" applyAlignment="1">
      <alignment horizontal="center" vertical="top" wrapText="1"/>
    </xf>
    <xf numFmtId="0" fontId="16" fillId="5" borderId="0" xfId="9" applyFont="1" applyFill="1" applyAlignment="1">
      <alignment vertical="top"/>
    </xf>
    <xf numFmtId="0" fontId="7" fillId="5" borderId="0" xfId="9" applyFill="1" applyAlignment="1">
      <alignment horizontal="justify" vertical="top"/>
    </xf>
    <xf numFmtId="0" fontId="7" fillId="5" borderId="0" xfId="9" applyFill="1" applyAlignment="1">
      <alignment vertical="top"/>
    </xf>
    <xf numFmtId="0" fontId="7" fillId="5" borderId="0" xfId="9" applyFill="1" applyAlignment="1">
      <alignment vertical="top" wrapText="1"/>
    </xf>
    <xf numFmtId="0" fontId="55" fillId="5" borderId="0" xfId="9" applyFont="1" applyFill="1" applyAlignment="1">
      <alignment vertical="top"/>
    </xf>
    <xf numFmtId="0" fontId="7" fillId="5" borderId="0" xfId="9" applyFill="1" applyAlignment="1">
      <alignment horizontal="justify" vertical="top" wrapText="1"/>
    </xf>
    <xf numFmtId="0" fontId="7" fillId="5" borderId="0" xfId="9" applyFill="1" applyAlignment="1">
      <alignment horizontal="justify" wrapText="1"/>
    </xf>
    <xf numFmtId="0" fontId="6" fillId="5" borderId="0" xfId="9" applyFont="1" applyFill="1" applyAlignment="1">
      <alignment horizontal="justify" vertical="top" wrapText="1"/>
    </xf>
    <xf numFmtId="0" fontId="4" fillId="3" borderId="0" xfId="9" applyFont="1" applyFill="1" applyAlignment="1">
      <alignment vertical="center" wrapText="1"/>
    </xf>
    <xf numFmtId="0" fontId="5" fillId="5" borderId="0" xfId="9" applyFont="1" applyFill="1"/>
    <xf numFmtId="0" fontId="4" fillId="3" borderId="0" xfId="9" applyFont="1" applyFill="1" applyAlignment="1">
      <alignment horizontal="center" wrapText="1"/>
    </xf>
    <xf numFmtId="0" fontId="7" fillId="5" borderId="0" xfId="9" applyFill="1"/>
    <xf numFmtId="0" fontId="6" fillId="3" borderId="0" xfId="9" applyFont="1" applyFill="1" applyAlignment="1">
      <alignment horizontal="right"/>
    </xf>
    <xf numFmtId="0" fontId="10" fillId="4" borderId="1" xfId="9" applyFont="1" applyFill="1" applyBorder="1" applyAlignment="1">
      <alignment horizontal="center" vertical="center"/>
    </xf>
    <xf numFmtId="0" fontId="10" fillId="4" borderId="1" xfId="9" applyFont="1" applyFill="1" applyBorder="1" applyAlignment="1">
      <alignment horizontal="center" vertical="center" wrapText="1"/>
    </xf>
    <xf numFmtId="0" fontId="10" fillId="4" borderId="1" xfId="9" applyFont="1" applyFill="1" applyBorder="1" applyAlignment="1">
      <alignment vertical="center"/>
    </xf>
    <xf numFmtId="4" fontId="10" fillId="4" borderId="1" xfId="9" applyNumberFormat="1" applyFont="1" applyFill="1" applyBorder="1" applyAlignment="1">
      <alignment vertical="center"/>
    </xf>
    <xf numFmtId="0" fontId="1" fillId="3" borderId="0" xfId="9" applyFont="1" applyFill="1" applyProtection="1">
      <protection locked="0"/>
    </xf>
    <xf numFmtId="4" fontId="1" fillId="3" borderId="0" xfId="9" applyNumberFormat="1" applyFont="1" applyFill="1" applyProtection="1">
      <protection locked="0"/>
    </xf>
    <xf numFmtId="0" fontId="3" fillId="3" borderId="0" xfId="9" applyFont="1" applyFill="1"/>
    <xf numFmtId="0" fontId="1" fillId="3" borderId="0" xfId="9" applyFont="1" applyFill="1"/>
    <xf numFmtId="0" fontId="2" fillId="3" borderId="0" xfId="9" applyFont="1" applyFill="1"/>
    <xf numFmtId="0" fontId="4" fillId="3" borderId="0" xfId="9" applyFont="1" applyFill="1" applyAlignment="1">
      <alignment horizontal="center"/>
    </xf>
    <xf numFmtId="0" fontId="6" fillId="3" borderId="0" xfId="9" applyFont="1" applyFill="1" applyAlignment="1">
      <alignment horizontal="right" vertical="center"/>
    </xf>
    <xf numFmtId="0" fontId="5" fillId="3" borderId="0" xfId="9" applyFont="1" applyFill="1" applyProtection="1">
      <protection locked="0"/>
    </xf>
    <xf numFmtId="0" fontId="5" fillId="3" borderId="0" xfId="9" applyFont="1" applyFill="1" applyAlignment="1">
      <alignment horizontal="center"/>
    </xf>
    <xf numFmtId="0" fontId="7" fillId="3" borderId="0" xfId="9" applyFill="1"/>
    <xf numFmtId="0" fontId="10" fillId="3" borderId="0" xfId="9" applyFont="1" applyFill="1"/>
    <xf numFmtId="0" fontId="1" fillId="3" borderId="0" xfId="9" applyFont="1" applyFill="1" applyAlignment="1" applyProtection="1">
      <alignment vertical="top" wrapText="1"/>
      <protection locked="0"/>
    </xf>
    <xf numFmtId="49" fontId="1" fillId="3" borderId="0" xfId="9" applyNumberFormat="1" applyFont="1" applyFill="1" applyAlignment="1" applyProtection="1">
      <alignment vertical="top" wrapText="1"/>
      <protection locked="0"/>
    </xf>
    <xf numFmtId="14" fontId="1" fillId="3" borderId="0" xfId="9" applyNumberFormat="1" applyFont="1" applyFill="1" applyAlignment="1" applyProtection="1">
      <alignment vertical="top"/>
      <protection locked="0"/>
    </xf>
    <xf numFmtId="4" fontId="1" fillId="3" borderId="0" xfId="9" applyNumberFormat="1" applyFont="1" applyFill="1" applyAlignment="1" applyProtection="1">
      <alignment vertical="top"/>
      <protection locked="0"/>
    </xf>
    <xf numFmtId="17" fontId="1" fillId="3" borderId="0" xfId="9" applyNumberFormat="1" applyFont="1" applyFill="1" applyAlignment="1" applyProtection="1">
      <alignment vertical="top" wrapText="1"/>
      <protection locked="0"/>
    </xf>
    <xf numFmtId="0" fontId="1" fillId="3" borderId="0" xfId="9" applyFont="1" applyFill="1" applyAlignment="1" applyProtection="1">
      <alignment vertical="top"/>
      <protection locked="0"/>
    </xf>
    <xf numFmtId="1" fontId="3" fillId="3" borderId="0" xfId="9" applyNumberFormat="1" applyFont="1" applyFill="1"/>
    <xf numFmtId="1" fontId="1" fillId="3" borderId="0" xfId="9" applyNumberFormat="1" applyFont="1" applyFill="1"/>
    <xf numFmtId="1" fontId="2" fillId="3" borderId="0" xfId="9" applyNumberFormat="1" applyFont="1" applyFill="1"/>
    <xf numFmtId="1" fontId="1" fillId="3" borderId="0" xfId="9" applyNumberFormat="1" applyFont="1" applyFill="1" applyAlignment="1" applyProtection="1">
      <alignment vertical="top"/>
      <protection locked="0"/>
    </xf>
    <xf numFmtId="4" fontId="1" fillId="3" borderId="0" xfId="0" applyNumberFormat="1" applyFont="1" applyFill="1"/>
    <xf numFmtId="4" fontId="54" fillId="2" borderId="0" xfId="0" applyNumberFormat="1" applyFont="1" applyFill="1" applyAlignment="1">
      <alignment horizontal="center" vertical="center" wrapText="1"/>
    </xf>
    <xf numFmtId="3" fontId="8" fillId="2" borderId="1" xfId="0" applyNumberFormat="1" applyFont="1" applyFill="1" applyBorder="1" applyAlignment="1">
      <alignment horizontal="center" vertical="center" wrapText="1"/>
    </xf>
    <xf numFmtId="3" fontId="54" fillId="2" borderId="0" xfId="0" applyNumberFormat="1" applyFont="1" applyFill="1" applyAlignment="1">
      <alignment horizontal="center" vertical="center" wrapText="1"/>
    </xf>
    <xf numFmtId="0" fontId="17" fillId="5" borderId="0" xfId="9" applyFont="1" applyFill="1" applyAlignment="1">
      <alignment vertical="top"/>
    </xf>
    <xf numFmtId="0" fontId="6" fillId="4" borderId="1" xfId="9" applyFont="1" applyFill="1" applyBorder="1" applyAlignment="1">
      <alignment horizontal="center" vertical="top"/>
    </xf>
    <xf numFmtId="0" fontId="7" fillId="6" borderId="1" xfId="9" applyFill="1" applyBorder="1" applyAlignment="1">
      <alignment vertical="top"/>
    </xf>
    <xf numFmtId="0" fontId="7" fillId="7" borderId="1" xfId="9" applyFill="1" applyBorder="1" applyAlignment="1" applyProtection="1">
      <alignment vertical="top"/>
      <protection locked="0"/>
    </xf>
    <xf numFmtId="0" fontId="6" fillId="3" borderId="0" xfId="0" applyFont="1" applyFill="1" applyAlignment="1">
      <alignment horizontal="right"/>
    </xf>
    <xf numFmtId="14" fontId="56" fillId="8" borderId="0" xfId="0" applyNumberFormat="1" applyFont="1" applyFill="1" applyAlignment="1">
      <alignment horizontal="center"/>
    </xf>
    <xf numFmtId="0" fontId="7" fillId="3" borderId="0" xfId="0" applyFont="1" applyFill="1" applyAlignment="1">
      <alignment horizontal="left"/>
    </xf>
    <xf numFmtId="0" fontId="10" fillId="4" borderId="1" xfId="0" applyFont="1" applyFill="1" applyBorder="1" applyAlignment="1">
      <alignment horizontal="center" vertical="center"/>
    </xf>
    <xf numFmtId="4" fontId="10" fillId="4"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xf>
    <xf numFmtId="0" fontId="1" fillId="3" borderId="1" xfId="0" applyFont="1" applyFill="1" applyBorder="1" applyAlignment="1">
      <alignment vertical="center"/>
    </xf>
    <xf numFmtId="4" fontId="1" fillId="3" borderId="1" xfId="0" applyNumberFormat="1" applyFont="1" applyFill="1" applyBorder="1" applyAlignment="1">
      <alignment vertical="center"/>
    </xf>
    <xf numFmtId="0" fontId="10" fillId="4" borderId="1" xfId="0" applyFont="1" applyFill="1" applyBorder="1" applyAlignment="1">
      <alignment horizontal="center" vertical="center" wrapText="1"/>
    </xf>
    <xf numFmtId="4" fontId="1" fillId="5" borderId="1" xfId="0" applyNumberFormat="1" applyFont="1" applyFill="1" applyBorder="1" applyAlignment="1">
      <alignment vertical="top" wrapText="1"/>
    </xf>
    <xf numFmtId="4" fontId="7" fillId="3" borderId="0" xfId="0" applyNumberFormat="1" applyFont="1" applyFill="1"/>
    <xf numFmtId="0" fontId="1" fillId="3" borderId="1" xfId="0" applyFont="1" applyFill="1" applyBorder="1" applyAlignment="1">
      <alignment horizontal="center" vertical="top" wrapText="1"/>
    </xf>
    <xf numFmtId="3" fontId="1" fillId="5" borderId="0" xfId="0" applyNumberFormat="1" applyFont="1" applyFill="1" applyAlignment="1" applyProtection="1">
      <alignment horizontal="center"/>
      <protection locked="0"/>
    </xf>
    <xf numFmtId="3" fontId="1" fillId="3" borderId="0" xfId="0" applyNumberFormat="1" applyFont="1" applyFill="1" applyAlignment="1" applyProtection="1">
      <alignment horizontal="center" vertical="top"/>
      <protection locked="0"/>
    </xf>
    <xf numFmtId="4" fontId="1" fillId="5" borderId="1" xfId="0" applyNumberFormat="1" applyFont="1" applyFill="1" applyBorder="1" applyAlignment="1">
      <alignment vertical="center"/>
    </xf>
    <xf numFmtId="0" fontId="56" fillId="3" borderId="0" xfId="0" applyFont="1" applyFill="1" applyAlignment="1">
      <alignment horizontal="right" vertical="center"/>
    </xf>
    <xf numFmtId="0" fontId="57" fillId="3" borderId="0" xfId="0" applyFont="1" applyFill="1" applyAlignment="1">
      <alignment horizontal="center"/>
    </xf>
    <xf numFmtId="4" fontId="57" fillId="3" borderId="0" xfId="0" applyNumberFormat="1" applyFont="1" applyFill="1" applyAlignment="1">
      <alignment horizontal="center"/>
    </xf>
    <xf numFmtId="3" fontId="57" fillId="3" borderId="0" xfId="0" applyNumberFormat="1" applyFont="1" applyFill="1" applyAlignment="1">
      <alignment horizontal="center"/>
    </xf>
    <xf numFmtId="0" fontId="57" fillId="3" borderId="0" xfId="0" applyFont="1" applyFill="1"/>
    <xf numFmtId="0" fontId="58" fillId="3" borderId="0" xfId="0" applyFont="1" applyFill="1"/>
    <xf numFmtId="0" fontId="52" fillId="3" borderId="0" xfId="0" applyFont="1" applyFill="1"/>
    <xf numFmtId="4" fontId="58" fillId="3" borderId="0" xfId="0" applyNumberFormat="1" applyFont="1" applyFill="1"/>
    <xf numFmtId="0" fontId="59" fillId="3" borderId="0" xfId="0" applyFont="1" applyFill="1" applyProtection="1">
      <protection locked="0"/>
    </xf>
    <xf numFmtId="0" fontId="60" fillId="3" borderId="0" xfId="0" applyFont="1" applyFill="1" applyProtection="1">
      <protection locked="0"/>
    </xf>
    <xf numFmtId="0" fontId="61" fillId="3" borderId="0" xfId="0" applyFont="1" applyFill="1"/>
    <xf numFmtId="0" fontId="60" fillId="3" borderId="0" xfId="0" applyFont="1" applyFill="1"/>
    <xf numFmtId="0" fontId="59" fillId="3" borderId="0" xfId="0" applyFont="1" applyFill="1"/>
    <xf numFmtId="0" fontId="62" fillId="3" borderId="0" xfId="0" applyFont="1" applyFill="1"/>
    <xf numFmtId="0" fontId="54" fillId="3" borderId="0" xfId="0" applyFont="1" applyFill="1"/>
    <xf numFmtId="0" fontId="59" fillId="3" borderId="2" xfId="0" applyFont="1" applyFill="1" applyBorder="1" applyProtection="1">
      <protection locked="0"/>
    </xf>
    <xf numFmtId="0" fontId="59" fillId="3" borderId="3" xfId="0" applyFont="1" applyFill="1" applyBorder="1" applyProtection="1">
      <protection locked="0"/>
    </xf>
    <xf numFmtId="0" fontId="59" fillId="3" borderId="4" xfId="0" applyFont="1" applyFill="1" applyBorder="1" applyProtection="1">
      <protection locked="0"/>
    </xf>
    <xf numFmtId="0" fontId="59" fillId="3" borderId="5" xfId="0" applyFont="1" applyFill="1" applyBorder="1" applyProtection="1">
      <protection locked="0"/>
    </xf>
    <xf numFmtId="0" fontId="59" fillId="3" borderId="6" xfId="0" applyFont="1" applyFill="1" applyBorder="1" applyProtection="1">
      <protection locked="0"/>
    </xf>
    <xf numFmtId="0" fontId="59" fillId="3" borderId="7" xfId="0" applyFont="1" applyFill="1" applyBorder="1" applyProtection="1">
      <protection locked="0"/>
    </xf>
    <xf numFmtId="0" fontId="59" fillId="3" borderId="8" xfId="0" applyFont="1" applyFill="1" applyBorder="1" applyProtection="1">
      <protection locked="0"/>
    </xf>
    <xf numFmtId="0" fontId="59" fillId="9" borderId="8" xfId="0" applyFont="1" applyFill="1" applyBorder="1" applyProtection="1">
      <protection locked="0"/>
    </xf>
    <xf numFmtId="0" fontId="59" fillId="10" borderId="5" xfId="0" applyFont="1" applyFill="1" applyBorder="1" applyProtection="1">
      <protection locked="0"/>
    </xf>
    <xf numFmtId="0" fontId="59" fillId="10" borderId="6" xfId="0" applyFont="1" applyFill="1" applyBorder="1" applyProtection="1">
      <protection locked="0"/>
    </xf>
    <xf numFmtId="0" fontId="59" fillId="10" borderId="7" xfId="0" applyFont="1" applyFill="1" applyBorder="1" applyProtection="1">
      <protection locked="0"/>
    </xf>
    <xf numFmtId="0" fontId="59" fillId="10" borderId="8" xfId="0" applyFont="1" applyFill="1" applyBorder="1" applyProtection="1">
      <protection locked="0"/>
    </xf>
    <xf numFmtId="0" fontId="59" fillId="3" borderId="9" xfId="0" applyFont="1" applyFill="1" applyBorder="1" applyProtection="1">
      <protection locked="0"/>
    </xf>
    <xf numFmtId="0" fontId="59" fillId="3" borderId="10" xfId="0" applyFont="1" applyFill="1" applyBorder="1" applyProtection="1">
      <protection locked="0"/>
    </xf>
    <xf numFmtId="0" fontId="59" fillId="10" borderId="11" xfId="0" applyFont="1" applyFill="1" applyBorder="1" applyProtection="1">
      <protection locked="0"/>
    </xf>
    <xf numFmtId="0" fontId="59" fillId="10" borderId="10" xfId="0" applyFont="1" applyFill="1" applyBorder="1" applyProtection="1">
      <protection locked="0"/>
    </xf>
    <xf numFmtId="0" fontId="59" fillId="9" borderId="12" xfId="0" applyFont="1" applyFill="1" applyBorder="1" applyProtection="1">
      <protection locked="0"/>
    </xf>
    <xf numFmtId="4" fontId="1" fillId="5" borderId="0" xfId="0" applyNumberFormat="1" applyFont="1" applyFill="1" applyAlignment="1">
      <alignment vertical="top" wrapText="1"/>
    </xf>
    <xf numFmtId="0" fontId="1" fillId="5" borderId="0" xfId="0" applyFont="1" applyFill="1" applyAlignment="1">
      <alignment horizontal="center" vertical="top" wrapText="1"/>
    </xf>
    <xf numFmtId="0" fontId="1" fillId="5" borderId="0" xfId="0" applyFont="1" applyFill="1" applyAlignment="1">
      <alignment vertical="top" wrapText="1"/>
    </xf>
    <xf numFmtId="4" fontId="1" fillId="5" borderId="0" xfId="0" applyNumberFormat="1" applyFont="1" applyFill="1"/>
    <xf numFmtId="0" fontId="1" fillId="5" borderId="1" xfId="0" applyFont="1" applyFill="1" applyBorder="1" applyAlignment="1">
      <alignment horizontal="center" vertical="top" wrapText="1"/>
    </xf>
    <xf numFmtId="0" fontId="1" fillId="5" borderId="1" xfId="0" applyFont="1" applyFill="1" applyBorder="1" applyAlignment="1">
      <alignment vertical="top" wrapText="1"/>
    </xf>
    <xf numFmtId="0" fontId="11" fillId="4" borderId="1" xfId="0" applyFont="1" applyFill="1" applyBorder="1"/>
    <xf numFmtId="0" fontId="58" fillId="3" borderId="0" xfId="0" applyFont="1" applyFill="1" applyAlignment="1">
      <alignment horizontal="left"/>
    </xf>
    <xf numFmtId="0" fontId="1" fillId="3" borderId="1" xfId="0" applyFont="1" applyFill="1" applyBorder="1" applyAlignment="1">
      <alignment horizontal="left" vertical="top" wrapText="1"/>
    </xf>
    <xf numFmtId="0" fontId="58" fillId="3" borderId="1" xfId="0" applyFont="1" applyFill="1" applyBorder="1" applyAlignment="1">
      <alignment horizontal="center"/>
    </xf>
    <xf numFmtId="0" fontId="11" fillId="3" borderId="0" xfId="0" applyFont="1" applyFill="1"/>
    <xf numFmtId="4" fontId="11" fillId="3" borderId="0" xfId="0" applyNumberFormat="1" applyFont="1" applyFill="1"/>
    <xf numFmtId="0" fontId="8" fillId="5" borderId="1" xfId="0" applyFont="1" applyFill="1" applyBorder="1" applyAlignment="1">
      <alignment vertical="top" wrapText="1"/>
    </xf>
    <xf numFmtId="4" fontId="8" fillId="5" borderId="1" xfId="0" applyNumberFormat="1" applyFont="1" applyFill="1" applyBorder="1" applyAlignment="1">
      <alignment vertical="center"/>
    </xf>
    <xf numFmtId="4" fontId="10" fillId="4" borderId="13" xfId="0" applyNumberFormat="1" applyFont="1" applyFill="1" applyBorder="1" applyAlignment="1">
      <alignment horizontal="center" vertical="center" wrapText="1"/>
    </xf>
    <xf numFmtId="4" fontId="1" fillId="3" borderId="13" xfId="0" applyNumberFormat="1" applyFont="1" applyFill="1" applyBorder="1" applyAlignment="1">
      <alignment vertical="center"/>
    </xf>
    <xf numFmtId="0" fontId="11" fillId="5" borderId="0" xfId="9" applyFont="1" applyFill="1" applyAlignment="1">
      <alignment horizontal="left" vertical="top"/>
    </xf>
    <xf numFmtId="0" fontId="11" fillId="5" borderId="2" xfId="9" applyFont="1" applyFill="1" applyBorder="1" applyAlignment="1">
      <alignment horizontal="justify" vertical="top" wrapText="1"/>
    </xf>
    <xf numFmtId="0" fontId="7" fillId="5" borderId="14" xfId="9" applyFill="1" applyBorder="1" applyAlignment="1">
      <alignment horizontal="justify" vertical="top" wrapText="1"/>
    </xf>
    <xf numFmtId="0" fontId="7" fillId="5" borderId="14" xfId="9" applyFill="1" applyBorder="1" applyAlignment="1">
      <alignment horizontal="justify" vertical="top"/>
    </xf>
    <xf numFmtId="0" fontId="7" fillId="5" borderId="3" xfId="9" applyFill="1" applyBorder="1" applyAlignment="1">
      <alignment horizontal="justify" wrapText="1"/>
    </xf>
    <xf numFmtId="0" fontId="7" fillId="4" borderId="1" xfId="9" applyFill="1" applyBorder="1"/>
    <xf numFmtId="0" fontId="1" fillId="0" borderId="1" xfId="9" applyFont="1" applyBorder="1" applyAlignment="1">
      <alignment vertical="center"/>
    </xf>
    <xf numFmtId="0" fontId="7" fillId="0" borderId="1" xfId="9" applyBorder="1"/>
    <xf numFmtId="0" fontId="1" fillId="5" borderId="1" xfId="0" applyFont="1" applyFill="1" applyBorder="1" applyAlignment="1">
      <alignment horizontal="center"/>
    </xf>
    <xf numFmtId="0" fontId="11" fillId="4" borderId="1" xfId="0" applyFont="1" applyFill="1" applyBorder="1" applyAlignment="1">
      <alignment horizontal="center"/>
    </xf>
    <xf numFmtId="0" fontId="63" fillId="5" borderId="0" xfId="0" applyFont="1" applyFill="1" applyAlignment="1">
      <alignment vertical="top"/>
    </xf>
    <xf numFmtId="0" fontId="63" fillId="5" borderId="0" xfId="0" applyFont="1" applyFill="1" applyAlignment="1">
      <alignment vertical="top" wrapText="1"/>
    </xf>
    <xf numFmtId="0" fontId="0" fillId="5" borderId="0" xfId="0" applyFill="1" applyAlignment="1">
      <alignment vertical="top"/>
    </xf>
    <xf numFmtId="0" fontId="26" fillId="5" borderId="0" xfId="0" applyFont="1" applyFill="1" applyAlignment="1">
      <alignment vertical="top"/>
    </xf>
    <xf numFmtId="0" fontId="53" fillId="5" borderId="0" xfId="0" applyFont="1" applyFill="1" applyAlignment="1">
      <alignment vertical="top" wrapText="1"/>
    </xf>
    <xf numFmtId="0" fontId="51" fillId="5" borderId="0" xfId="0" applyFont="1" applyFill="1" applyAlignment="1">
      <alignment vertical="top"/>
    </xf>
    <xf numFmtId="165" fontId="0" fillId="5" borderId="0" xfId="0" applyNumberFormat="1" applyFill="1" applyAlignment="1">
      <alignment horizontal="left" vertical="top"/>
    </xf>
    <xf numFmtId="0" fontId="0" fillId="5" borderId="15" xfId="0" applyFill="1" applyBorder="1" applyAlignment="1">
      <alignment vertical="top"/>
    </xf>
    <xf numFmtId="0" fontId="63" fillId="5" borderId="16" xfId="0" applyFont="1" applyFill="1" applyBorder="1" applyAlignment="1">
      <alignment vertical="top"/>
    </xf>
    <xf numFmtId="0" fontId="63" fillId="5" borderId="17" xfId="0" applyFont="1" applyFill="1" applyBorder="1" applyAlignment="1">
      <alignment vertical="top"/>
    </xf>
    <xf numFmtId="0" fontId="63" fillId="5" borderId="18" xfId="0" applyFont="1" applyFill="1" applyBorder="1" applyAlignment="1">
      <alignment vertical="top"/>
    </xf>
    <xf numFmtId="0" fontId="63" fillId="5" borderId="19" xfId="0" applyFont="1" applyFill="1" applyBorder="1" applyAlignment="1">
      <alignment vertical="top"/>
    </xf>
    <xf numFmtId="165" fontId="26" fillId="11" borderId="1" xfId="0" applyNumberFormat="1" applyFont="1" applyFill="1" applyBorder="1" applyAlignment="1" applyProtection="1">
      <alignment horizontal="left" vertical="top"/>
      <protection locked="0"/>
    </xf>
    <xf numFmtId="4" fontId="26" fillId="11" borderId="1" xfId="0" applyNumberFormat="1" applyFont="1" applyFill="1" applyBorder="1" applyAlignment="1" applyProtection="1">
      <alignment horizontal="left" vertical="top"/>
      <protection locked="0"/>
    </xf>
    <xf numFmtId="0" fontId="26" fillId="11" borderId="1" xfId="0" applyFont="1" applyFill="1" applyBorder="1" applyAlignment="1" applyProtection="1">
      <alignment vertical="top"/>
      <protection locked="0"/>
    </xf>
    <xf numFmtId="49" fontId="8" fillId="12" borderId="0" xfId="9" applyNumberFormat="1" applyFont="1" applyFill="1" applyAlignment="1" applyProtection="1">
      <alignment vertical="top" wrapText="1"/>
      <protection locked="0"/>
    </xf>
    <xf numFmtId="0" fontId="8" fillId="12" borderId="0" xfId="9" applyFont="1" applyFill="1" applyAlignment="1" applyProtection="1">
      <alignment vertical="top" wrapText="1"/>
      <protection locked="0"/>
    </xf>
    <xf numFmtId="4" fontId="8" fillId="12" borderId="0" xfId="9" applyNumberFormat="1" applyFont="1" applyFill="1" applyAlignment="1" applyProtection="1">
      <alignment vertical="top"/>
      <protection locked="0"/>
    </xf>
    <xf numFmtId="1" fontId="8" fillId="12" borderId="0" xfId="9" applyNumberFormat="1" applyFont="1" applyFill="1" applyAlignment="1" applyProtection="1">
      <alignment vertical="top"/>
      <protection locked="0"/>
    </xf>
    <xf numFmtId="49" fontId="8" fillId="3" borderId="0" xfId="9" applyNumberFormat="1" applyFont="1" applyFill="1" applyAlignment="1" applyProtection="1">
      <alignment vertical="top" wrapText="1"/>
      <protection locked="0"/>
    </xf>
    <xf numFmtId="0" fontId="8" fillId="3" borderId="0" xfId="9" applyFont="1" applyFill="1" applyAlignment="1" applyProtection="1">
      <alignment vertical="top" wrapText="1"/>
      <protection locked="0"/>
    </xf>
    <xf numFmtId="4" fontId="8" fillId="3" borderId="0" xfId="9" applyNumberFormat="1" applyFont="1" applyFill="1" applyAlignment="1" applyProtection="1">
      <alignment vertical="top"/>
      <protection locked="0"/>
    </xf>
    <xf numFmtId="1" fontId="8" fillId="3" borderId="0" xfId="9" applyNumberFormat="1" applyFont="1" applyFill="1" applyAlignment="1" applyProtection="1">
      <alignment vertical="top"/>
      <protection locked="0"/>
    </xf>
    <xf numFmtId="0" fontId="6" fillId="3" borderId="0" xfId="0" applyFont="1" applyFill="1" applyAlignment="1">
      <alignment horizontal="right" vertical="top"/>
    </xf>
    <xf numFmtId="0" fontId="58" fillId="3" borderId="1" xfId="0" applyFont="1" applyFill="1" applyBorder="1" applyAlignment="1">
      <alignment horizontal="left"/>
    </xf>
    <xf numFmtId="49" fontId="8" fillId="13" borderId="1" xfId="22" applyNumberFormat="1" applyFont="1" applyFill="1" applyBorder="1" applyAlignment="1">
      <alignment horizontal="center" vertical="center" wrapText="1"/>
    </xf>
    <xf numFmtId="0" fontId="8" fillId="13" borderId="1" xfId="22" applyFont="1" applyFill="1" applyBorder="1" applyAlignment="1">
      <alignment horizontal="center" vertical="center" wrapText="1"/>
    </xf>
    <xf numFmtId="3" fontId="8" fillId="13" borderId="1" xfId="22" applyNumberFormat="1" applyFont="1" applyFill="1" applyBorder="1" applyAlignment="1">
      <alignment horizontal="center" vertical="center" wrapText="1"/>
    </xf>
    <xf numFmtId="49" fontId="64" fillId="13" borderId="1" xfId="17" applyNumberFormat="1" applyFont="1" applyFill="1" applyBorder="1" applyAlignment="1">
      <alignment horizontal="center" vertical="center" wrapText="1"/>
    </xf>
    <xf numFmtId="49" fontId="53" fillId="5" borderId="1" xfId="17" applyNumberFormat="1" applyFont="1" applyFill="1" applyBorder="1" applyAlignment="1">
      <alignment vertical="top"/>
    </xf>
    <xf numFmtId="0" fontId="53" fillId="0" borderId="1" xfId="0" applyFont="1" applyBorder="1" applyAlignment="1">
      <alignment vertical="top"/>
    </xf>
    <xf numFmtId="0" fontId="64" fillId="13" borderId="1" xfId="17" applyFont="1" applyFill="1" applyBorder="1" applyAlignment="1">
      <alignment horizontal="center" vertical="center" wrapText="1"/>
    </xf>
    <xf numFmtId="0" fontId="53" fillId="5" borderId="1" xfId="17" applyFont="1" applyFill="1" applyBorder="1" applyAlignment="1">
      <alignment vertical="top"/>
    </xf>
    <xf numFmtId="3" fontId="64" fillId="13" borderId="1" xfId="17" applyNumberFormat="1" applyFont="1" applyFill="1" applyBorder="1" applyAlignment="1">
      <alignment horizontal="center" vertical="center" wrapText="1"/>
    </xf>
    <xf numFmtId="9" fontId="64" fillId="13" borderId="1" xfId="17" applyNumberFormat="1" applyFont="1" applyFill="1" applyBorder="1" applyAlignment="1">
      <alignment horizontal="center" vertical="center" wrapText="1"/>
    </xf>
    <xf numFmtId="3" fontId="53" fillId="5" borderId="1" xfId="17" applyNumberFormat="1" applyFont="1" applyFill="1" applyBorder="1" applyAlignment="1">
      <alignment vertical="top"/>
    </xf>
    <xf numFmtId="9" fontId="53" fillId="5" borderId="1" xfId="17" applyNumberFormat="1" applyFont="1" applyFill="1" applyBorder="1" applyAlignment="1">
      <alignment vertical="top"/>
    </xf>
    <xf numFmtId="14" fontId="4" fillId="11" borderId="1" xfId="9" applyNumberFormat="1" applyFont="1" applyFill="1" applyBorder="1" applyAlignment="1" applyProtection="1">
      <alignment horizontal="center" vertical="center"/>
      <protection locked="0"/>
    </xf>
    <xf numFmtId="4" fontId="1" fillId="11" borderId="1" xfId="9" applyNumberFormat="1" applyFont="1" applyFill="1" applyBorder="1" applyAlignment="1" applyProtection="1">
      <alignment vertical="center"/>
      <protection locked="0"/>
    </xf>
    <xf numFmtId="0" fontId="65" fillId="3" borderId="0" xfId="0" applyFont="1" applyFill="1"/>
    <xf numFmtId="0" fontId="66" fillId="3" borderId="0" xfId="0" applyFont="1" applyFill="1"/>
    <xf numFmtId="49" fontId="1" fillId="0" borderId="1" xfId="22" applyNumberFormat="1" applyFont="1" applyBorder="1"/>
    <xf numFmtId="49" fontId="1" fillId="5" borderId="0" xfId="22" applyNumberFormat="1" applyFont="1" applyFill="1"/>
    <xf numFmtId="0" fontId="1" fillId="5" borderId="0" xfId="22" applyFont="1" applyFill="1"/>
    <xf numFmtId="3" fontId="1" fillId="5" borderId="0" xfId="22" applyNumberFormat="1" applyFont="1" applyFill="1"/>
    <xf numFmtId="49" fontId="53" fillId="5" borderId="1" xfId="17" applyNumberFormat="1" applyFont="1" applyFill="1" applyBorder="1"/>
    <xf numFmtId="49" fontId="53" fillId="5" borderId="0" xfId="17" applyNumberFormat="1" applyFont="1" applyFill="1"/>
    <xf numFmtId="0" fontId="53" fillId="5" borderId="0" xfId="17" applyFont="1" applyFill="1"/>
    <xf numFmtId="0" fontId="53" fillId="5" borderId="1" xfId="17" applyFont="1" applyFill="1" applyBorder="1"/>
    <xf numFmtId="3" fontId="53" fillId="0" borderId="1" xfId="17" applyNumberFormat="1" applyFont="1" applyBorder="1"/>
    <xf numFmtId="3" fontId="53" fillId="5" borderId="1" xfId="17" applyNumberFormat="1" applyFont="1" applyFill="1" applyBorder="1"/>
    <xf numFmtId="3" fontId="53" fillId="5" borderId="0" xfId="17" applyNumberFormat="1" applyFont="1" applyFill="1"/>
    <xf numFmtId="9" fontId="53" fillId="5" borderId="0" xfId="17" applyNumberFormat="1" applyFont="1" applyFill="1"/>
    <xf numFmtId="0" fontId="53" fillId="5" borderId="1" xfId="17" applyFont="1" applyFill="1" applyBorder="1" applyAlignment="1">
      <alignment vertical="top" wrapText="1"/>
    </xf>
    <xf numFmtId="3" fontId="53" fillId="0" borderId="1" xfId="0" applyNumberFormat="1" applyFont="1" applyBorder="1"/>
    <xf numFmtId="49" fontId="53" fillId="0" borderId="1" xfId="0" applyNumberFormat="1" applyFont="1" applyBorder="1" applyAlignment="1">
      <alignment vertical="top"/>
    </xf>
    <xf numFmtId="0" fontId="51" fillId="5" borderId="0" xfId="0" applyFont="1" applyFill="1" applyAlignment="1">
      <alignment horizontal="right" vertical="top"/>
    </xf>
    <xf numFmtId="0" fontId="51" fillId="5" borderId="0" xfId="0" applyFont="1" applyFill="1" applyAlignment="1">
      <alignment horizontal="left" vertical="top"/>
    </xf>
    <xf numFmtId="0" fontId="24" fillId="5" borderId="1" xfId="0" applyFont="1" applyFill="1" applyBorder="1" applyAlignment="1">
      <alignment vertical="top" wrapText="1"/>
    </xf>
    <xf numFmtId="0" fontId="53" fillId="5" borderId="1" xfId="17" applyFont="1" applyFill="1" applyBorder="1" applyAlignment="1">
      <alignment wrapText="1"/>
    </xf>
    <xf numFmtId="0" fontId="53" fillId="0" borderId="1" xfId="0" applyFont="1" applyBorder="1" applyAlignment="1">
      <alignment wrapText="1"/>
    </xf>
    <xf numFmtId="49" fontId="1" fillId="0" borderId="1" xfId="22" applyNumberFormat="1" applyFont="1" applyBorder="1" applyAlignment="1">
      <alignment vertical="top"/>
    </xf>
    <xf numFmtId="0" fontId="1" fillId="0" borderId="1" xfId="22" applyFont="1" applyBorder="1" applyAlignment="1">
      <alignment vertical="top"/>
    </xf>
    <xf numFmtId="0" fontId="53" fillId="0" borderId="1" xfId="22" applyFont="1" applyBorder="1" applyAlignment="1">
      <alignment vertical="top"/>
    </xf>
    <xf numFmtId="3" fontId="1" fillId="0" borderId="1" xfId="22" applyNumberFormat="1" applyFont="1" applyBorder="1" applyAlignment="1">
      <alignment vertical="top"/>
    </xf>
    <xf numFmtId="49" fontId="1" fillId="5" borderId="1" xfId="22" applyNumberFormat="1" applyFont="1" applyFill="1" applyBorder="1" applyAlignment="1">
      <alignment vertical="top"/>
    </xf>
    <xf numFmtId="49" fontId="1" fillId="5" borderId="1" xfId="22" applyNumberFormat="1" applyFont="1" applyFill="1" applyBorder="1"/>
    <xf numFmtId="0" fontId="53" fillId="4" borderId="1" xfId="17" applyFont="1" applyFill="1" applyBorder="1"/>
    <xf numFmtId="0" fontId="17" fillId="5" borderId="0" xfId="9" applyFont="1" applyFill="1" applyAlignment="1">
      <alignment horizontal="center" vertical="top" wrapText="1"/>
    </xf>
    <xf numFmtId="0" fontId="0" fillId="5" borderId="15" xfId="0" applyFill="1" applyBorder="1" applyAlignment="1">
      <alignment wrapText="1"/>
    </xf>
    <xf numFmtId="0" fontId="63" fillId="5" borderId="20" xfId="0" applyFont="1" applyFill="1" applyBorder="1" applyAlignment="1">
      <alignment vertical="top"/>
    </xf>
    <xf numFmtId="0" fontId="63" fillId="5" borderId="21" xfId="0" applyFont="1" applyFill="1" applyBorder="1" applyAlignment="1">
      <alignment vertical="top"/>
    </xf>
    <xf numFmtId="0" fontId="63" fillId="5" borderId="22" xfId="0" applyFont="1" applyFill="1" applyBorder="1" applyAlignment="1">
      <alignment vertical="top"/>
    </xf>
    <xf numFmtId="0" fontId="63" fillId="5" borderId="23" xfId="0" applyFont="1" applyFill="1" applyBorder="1" applyAlignment="1">
      <alignment vertical="top"/>
    </xf>
    <xf numFmtId="0" fontId="0" fillId="5" borderId="15" xfId="0" applyFill="1" applyBorder="1" applyAlignment="1" applyProtection="1">
      <alignment horizontal="left" wrapText="1"/>
      <protection locked="0"/>
    </xf>
    <xf numFmtId="0" fontId="8" fillId="5" borderId="0" xfId="22" applyFont="1" applyFill="1" applyAlignment="1">
      <alignment vertical="center"/>
    </xf>
    <xf numFmtId="0" fontId="1" fillId="0" borderId="0" xfId="22" applyFont="1"/>
    <xf numFmtId="0" fontId="7" fillId="3" borderId="0" xfId="0" applyFont="1" applyFill="1" applyAlignment="1">
      <alignment vertical="center" wrapText="1"/>
    </xf>
    <xf numFmtId="0" fontId="7" fillId="3" borderId="0" xfId="0" applyFont="1" applyFill="1" applyAlignment="1">
      <alignment vertical="top" wrapText="1"/>
    </xf>
    <xf numFmtId="4" fontId="1" fillId="5" borderId="1" xfId="0" applyNumberFormat="1" applyFont="1" applyFill="1" applyBorder="1"/>
    <xf numFmtId="4" fontId="1" fillId="5" borderId="24" xfId="0" applyNumberFormat="1" applyFont="1" applyFill="1" applyBorder="1" applyAlignment="1">
      <alignment vertical="center"/>
    </xf>
    <xf numFmtId="0" fontId="58" fillId="3" borderId="0" xfId="0" applyFont="1" applyFill="1" applyAlignment="1">
      <alignment horizontal="right"/>
    </xf>
    <xf numFmtId="4" fontId="58" fillId="3" borderId="0" xfId="0" applyNumberFormat="1" applyFont="1" applyFill="1" applyAlignment="1">
      <alignment horizontal="right"/>
    </xf>
    <xf numFmtId="3" fontId="58" fillId="3" borderId="0" xfId="0" applyNumberFormat="1" applyFont="1" applyFill="1" applyAlignment="1">
      <alignment horizontal="center"/>
    </xf>
    <xf numFmtId="4" fontId="54" fillId="4" borderId="1" xfId="0" applyNumberFormat="1" applyFont="1" applyFill="1" applyBorder="1" applyAlignment="1">
      <alignment horizontal="center" vertical="center" wrapText="1"/>
    </xf>
    <xf numFmtId="4" fontId="1" fillId="3" borderId="15" xfId="0" applyNumberFormat="1" applyFont="1" applyFill="1" applyBorder="1" applyAlignment="1">
      <alignment vertical="center"/>
    </xf>
    <xf numFmtId="4" fontId="8" fillId="5" borderId="24" xfId="0" applyNumberFormat="1" applyFont="1" applyFill="1" applyBorder="1" applyAlignment="1">
      <alignment vertical="center"/>
    </xf>
    <xf numFmtId="0" fontId="67" fillId="3" borderId="0" xfId="0" applyFont="1" applyFill="1"/>
    <xf numFmtId="0" fontId="8" fillId="3" borderId="0" xfId="0" applyFont="1" applyFill="1"/>
    <xf numFmtId="0" fontId="8" fillId="4" borderId="1" xfId="0" applyFont="1" applyFill="1" applyBorder="1" applyAlignment="1">
      <alignment horizontal="center" vertical="top" wrapText="1"/>
    </xf>
    <xf numFmtId="0" fontId="8" fillId="4" borderId="1" xfId="0" applyFont="1" applyFill="1" applyBorder="1" applyAlignment="1">
      <alignment horizontal="left" vertical="top" wrapText="1"/>
    </xf>
    <xf numFmtId="4" fontId="8" fillId="4" borderId="1" xfId="0" applyNumberFormat="1" applyFont="1" applyFill="1" applyBorder="1" applyAlignment="1">
      <alignment vertical="top" wrapText="1"/>
    </xf>
    <xf numFmtId="3" fontId="7" fillId="5" borderId="0" xfId="0" applyNumberFormat="1" applyFont="1" applyFill="1"/>
    <xf numFmtId="9" fontId="53" fillId="5" borderId="1" xfId="17" applyNumberFormat="1" applyFont="1" applyFill="1" applyBorder="1"/>
    <xf numFmtId="0" fontId="58" fillId="5" borderId="13" xfId="0" applyFont="1" applyFill="1" applyBorder="1" applyProtection="1">
      <protection locked="0"/>
    </xf>
    <xf numFmtId="0" fontId="68" fillId="9" borderId="25" xfId="0" applyFont="1" applyFill="1" applyBorder="1" applyAlignment="1" applyProtection="1">
      <alignment horizontal="center"/>
      <protection locked="0"/>
    </xf>
    <xf numFmtId="9" fontId="58" fillId="5" borderId="26" xfId="0" applyNumberFormat="1" applyFont="1" applyFill="1" applyBorder="1" applyAlignment="1" applyProtection="1">
      <alignment horizontal="center"/>
      <protection locked="0"/>
    </xf>
    <xf numFmtId="0" fontId="58" fillId="5" borderId="1" xfId="0" applyFont="1" applyFill="1" applyBorder="1" applyAlignment="1" applyProtection="1">
      <alignment horizontal="center"/>
      <protection locked="0"/>
    </xf>
    <xf numFmtId="0" fontId="58" fillId="5" borderId="1" xfId="0" applyFont="1" applyFill="1" applyBorder="1" applyProtection="1">
      <protection locked="0"/>
    </xf>
    <xf numFmtId="4" fontId="58" fillId="5" borderId="1" xfId="0" applyNumberFormat="1" applyFont="1" applyFill="1" applyBorder="1" applyProtection="1">
      <protection locked="0"/>
    </xf>
    <xf numFmtId="0" fontId="68" fillId="9" borderId="27" xfId="0" applyFont="1" applyFill="1" applyBorder="1" applyAlignment="1" applyProtection="1">
      <alignment horizontal="center"/>
      <protection locked="0"/>
    </xf>
    <xf numFmtId="0" fontId="68" fillId="9" borderId="28" xfId="0" applyFont="1" applyFill="1" applyBorder="1" applyAlignment="1" applyProtection="1">
      <alignment horizontal="center"/>
      <protection locked="0"/>
    </xf>
    <xf numFmtId="0" fontId="68" fillId="5" borderId="3" xfId="0" applyFont="1" applyFill="1" applyBorder="1" applyProtection="1">
      <protection locked="0"/>
    </xf>
    <xf numFmtId="9" fontId="58" fillId="5" borderId="1" xfId="0" applyNumberFormat="1" applyFont="1" applyFill="1" applyBorder="1" applyAlignment="1" applyProtection="1">
      <alignment horizontal="center"/>
      <protection locked="0"/>
    </xf>
    <xf numFmtId="0" fontId="58" fillId="3" borderId="0" xfId="0" applyFont="1" applyFill="1" applyProtection="1">
      <protection locked="0"/>
    </xf>
    <xf numFmtId="0" fontId="58" fillId="5" borderId="0" xfId="0" applyFont="1" applyFill="1" applyAlignment="1" applyProtection="1">
      <alignment horizontal="center"/>
      <protection locked="0"/>
    </xf>
    <xf numFmtId="4" fontId="58" fillId="3" borderId="0" xfId="0" applyNumberFormat="1" applyFont="1" applyFill="1" applyProtection="1">
      <protection locked="0"/>
    </xf>
    <xf numFmtId="0" fontId="58" fillId="3" borderId="1" xfId="0" applyFont="1" applyFill="1" applyBorder="1" applyProtection="1">
      <protection locked="0"/>
    </xf>
    <xf numFmtId="3" fontId="58" fillId="5" borderId="0" xfId="0" applyNumberFormat="1" applyFont="1" applyFill="1" applyAlignment="1" applyProtection="1">
      <alignment horizontal="center"/>
      <protection locked="0"/>
    </xf>
    <xf numFmtId="0" fontId="58" fillId="3" borderId="1" xfId="0" applyFont="1" applyFill="1" applyBorder="1" applyAlignment="1" applyProtection="1">
      <alignment vertical="top"/>
      <protection locked="0"/>
    </xf>
    <xf numFmtId="0" fontId="58" fillId="3" borderId="0" xfId="0" applyFont="1" applyFill="1" applyAlignment="1" applyProtection="1">
      <alignment vertical="top"/>
      <protection locked="0"/>
    </xf>
    <xf numFmtId="0" fontId="58" fillId="3" borderId="0" xfId="0" applyFont="1" applyFill="1" applyAlignment="1" applyProtection="1">
      <alignment wrapText="1"/>
      <protection locked="0"/>
    </xf>
    <xf numFmtId="0" fontId="69" fillId="3" borderId="0" xfId="0" applyFont="1" applyFill="1" applyAlignment="1">
      <alignment horizontal="right" vertical="center"/>
    </xf>
    <xf numFmtId="0" fontId="70" fillId="3" borderId="0" xfId="0" applyFont="1" applyFill="1" applyAlignment="1" applyProtection="1">
      <alignment horizontal="center"/>
      <protection locked="0"/>
    </xf>
    <xf numFmtId="0" fontId="70" fillId="3" borderId="0" xfId="0" applyFont="1" applyFill="1" applyAlignment="1">
      <alignment horizontal="center"/>
    </xf>
    <xf numFmtId="164" fontId="5" fillId="5" borderId="0" xfId="9" applyNumberFormat="1" applyFont="1" applyFill="1"/>
    <xf numFmtId="164" fontId="34" fillId="5" borderId="0" xfId="9" applyNumberFormat="1" applyFont="1" applyFill="1"/>
    <xf numFmtId="0" fontId="11" fillId="5" borderId="0" xfId="0" applyFont="1" applyFill="1" applyAlignment="1">
      <alignment vertical="top"/>
    </xf>
    <xf numFmtId="9" fontId="7" fillId="5" borderId="0" xfId="9" applyNumberFormat="1" applyFill="1" applyAlignment="1">
      <alignment horizontal="center" vertical="center" wrapText="1"/>
    </xf>
    <xf numFmtId="9" fontId="7" fillId="5" borderId="0" xfId="9" applyNumberFormat="1" applyFill="1" applyAlignment="1">
      <alignment horizontal="center" vertical="center"/>
    </xf>
    <xf numFmtId="0" fontId="52" fillId="5" borderId="0" xfId="9" applyFont="1" applyFill="1" applyAlignment="1">
      <alignment vertical="top"/>
    </xf>
    <xf numFmtId="0" fontId="15" fillId="5" borderId="0" xfId="9" applyFont="1" applyFill="1" applyAlignment="1">
      <alignment horizontal="center" vertical="top"/>
    </xf>
    <xf numFmtId="0" fontId="41" fillId="5" borderId="0" xfId="9" applyFont="1" applyFill="1" applyAlignment="1" applyProtection="1">
      <alignment horizontal="justify" vertical="top" wrapText="1"/>
      <protection locked="0"/>
    </xf>
    <xf numFmtId="0" fontId="6" fillId="14" borderId="1" xfId="9" applyFont="1" applyFill="1" applyBorder="1" applyAlignment="1">
      <alignment horizontal="justify" vertical="top" wrapText="1"/>
    </xf>
    <xf numFmtId="0" fontId="52" fillId="5" borderId="0" xfId="9" applyFont="1" applyFill="1" applyAlignment="1">
      <alignment vertical="top" wrapText="1"/>
    </xf>
    <xf numFmtId="0" fontId="71" fillId="5" borderId="0" xfId="9" applyFont="1" applyFill="1" applyAlignment="1">
      <alignment vertical="top"/>
    </xf>
    <xf numFmtId="0" fontId="7" fillId="3" borderId="0" xfId="0" applyFont="1" applyFill="1" applyAlignment="1">
      <alignment horizontal="center" vertical="top" wrapText="1"/>
    </xf>
    <xf numFmtId="0" fontId="0" fillId="5" borderId="0" xfId="0" applyFill="1" applyAlignment="1">
      <alignment vertical="top" wrapText="1"/>
    </xf>
    <xf numFmtId="0" fontId="1" fillId="0" borderId="1" xfId="1" applyFont="1" applyFill="1" applyBorder="1" applyAlignment="1" applyProtection="1">
      <alignment vertical="top"/>
    </xf>
    <xf numFmtId="0" fontId="72" fillId="3" borderId="0" xfId="0" applyFont="1" applyFill="1"/>
    <xf numFmtId="0" fontId="38" fillId="5" borderId="2" xfId="9" applyFont="1" applyFill="1" applyBorder="1" applyAlignment="1">
      <alignment horizontal="left" vertical="top" wrapText="1"/>
    </xf>
    <xf numFmtId="0" fontId="7" fillId="5" borderId="14" xfId="9" applyFill="1" applyBorder="1" applyAlignment="1">
      <alignment horizontal="left" vertical="top" wrapText="1"/>
    </xf>
    <xf numFmtId="0" fontId="7" fillId="5" borderId="14" xfId="9" applyFill="1" applyBorder="1" applyAlignment="1">
      <alignment horizontal="left" vertical="top"/>
    </xf>
    <xf numFmtId="0" fontId="73" fillId="5" borderId="0" xfId="9" applyFont="1" applyFill="1" applyAlignment="1">
      <alignment horizontal="justify" vertical="top"/>
    </xf>
    <xf numFmtId="0" fontId="7" fillId="0" borderId="0" xfId="9" applyAlignment="1">
      <alignment horizontal="justify" vertical="top"/>
    </xf>
    <xf numFmtId="0" fontId="40" fillId="5" borderId="0" xfId="0" applyFont="1" applyFill="1" applyAlignment="1">
      <alignment vertical="top" wrapText="1"/>
    </xf>
    <xf numFmtId="0" fontId="7" fillId="5" borderId="0" xfId="0" applyFont="1" applyFill="1" applyAlignment="1">
      <alignment vertical="top"/>
    </xf>
    <xf numFmtId="0" fontId="8" fillId="13" borderId="1" xfId="22" applyFont="1" applyFill="1" applyBorder="1" applyAlignment="1">
      <alignment horizontal="center" vertical="center"/>
    </xf>
    <xf numFmtId="0" fontId="1" fillId="0" borderId="1" xfId="22" applyFont="1" applyBorder="1" applyAlignment="1">
      <alignment vertical="top" wrapText="1"/>
    </xf>
    <xf numFmtId="49" fontId="1" fillId="0" borderId="0" xfId="22" applyNumberFormat="1" applyFont="1"/>
    <xf numFmtId="0" fontId="1" fillId="0" borderId="1" xfId="22" applyFont="1" applyBorder="1"/>
    <xf numFmtId="0" fontId="53" fillId="0" borderId="1" xfId="0" applyFont="1" applyBorder="1" applyAlignment="1">
      <alignment vertical="center"/>
    </xf>
    <xf numFmtId="0" fontId="7" fillId="3" borderId="15" xfId="0" applyFont="1" applyFill="1" applyBorder="1" applyAlignment="1" applyProtection="1">
      <alignment horizontal="center"/>
      <protection locked="0"/>
    </xf>
    <xf numFmtId="0" fontId="7" fillId="3" borderId="0" xfId="0" applyFont="1" applyFill="1" applyAlignment="1">
      <alignment horizontal="left" vertical="top" wrapText="1"/>
    </xf>
    <xf numFmtId="0" fontId="7" fillId="3" borderId="0" xfId="0" applyFont="1" applyFill="1" applyAlignment="1" applyProtection="1">
      <alignment horizontal="left" vertical="top" wrapText="1"/>
      <protection locked="0"/>
    </xf>
    <xf numFmtId="3" fontId="63" fillId="5" borderId="19" xfId="0" applyNumberFormat="1" applyFont="1" applyFill="1" applyBorder="1" applyAlignment="1">
      <alignment vertical="top"/>
    </xf>
    <xf numFmtId="3" fontId="63" fillId="5" borderId="23" xfId="0" applyNumberFormat="1" applyFont="1" applyFill="1" applyBorder="1" applyAlignment="1">
      <alignment vertical="top"/>
    </xf>
    <xf numFmtId="1" fontId="63" fillId="5" borderId="0" xfId="0" applyNumberFormat="1" applyFont="1" applyFill="1" applyAlignment="1">
      <alignment vertical="top"/>
    </xf>
    <xf numFmtId="0" fontId="1" fillId="5" borderId="1" xfId="22" applyFont="1" applyFill="1" applyBorder="1"/>
    <xf numFmtId="3" fontId="1" fillId="5" borderId="1" xfId="22" applyNumberFormat="1" applyFont="1" applyFill="1" applyBorder="1"/>
    <xf numFmtId="4" fontId="53" fillId="5" borderId="1" xfId="17" applyNumberFormat="1" applyFont="1" applyFill="1" applyBorder="1"/>
    <xf numFmtId="4" fontId="53" fillId="5" borderId="1" xfId="17" applyNumberFormat="1" applyFont="1" applyFill="1" applyBorder="1" applyAlignment="1">
      <alignment vertical="top"/>
    </xf>
    <xf numFmtId="4" fontId="53" fillId="0" borderId="1" xfId="17" applyNumberFormat="1" applyFont="1" applyBorder="1"/>
    <xf numFmtId="4" fontId="53" fillId="0" borderId="1" xfId="0" applyNumberFormat="1" applyFont="1" applyBorder="1"/>
    <xf numFmtId="0" fontId="83" fillId="5" borderId="0" xfId="9" applyFont="1" applyFill="1" applyAlignment="1">
      <alignment horizontal="justify" vertical="top"/>
    </xf>
    <xf numFmtId="0" fontId="82" fillId="5" borderId="0" xfId="9" applyFont="1" applyFill="1" applyAlignment="1">
      <alignment horizontal="justify" vertical="top"/>
    </xf>
    <xf numFmtId="4" fontId="84" fillId="2" borderId="1" xfId="0" applyNumberFormat="1" applyFont="1" applyFill="1" applyBorder="1" applyAlignment="1">
      <alignment horizontal="center" vertical="center" wrapText="1"/>
    </xf>
    <xf numFmtId="0" fontId="46" fillId="5" borderId="14" xfId="9" applyFont="1" applyFill="1" applyBorder="1" applyAlignment="1">
      <alignment horizontal="left" vertical="top" wrapText="1"/>
    </xf>
    <xf numFmtId="0" fontId="11" fillId="14" borderId="1" xfId="9" applyFont="1" applyFill="1" applyBorder="1" applyAlignment="1">
      <alignment horizontal="justify" vertical="top" wrapText="1"/>
    </xf>
    <xf numFmtId="0" fontId="7" fillId="5" borderId="1" xfId="9" applyFill="1" applyBorder="1" applyAlignment="1">
      <alignment horizontal="justify" vertical="top" wrapText="1"/>
    </xf>
    <xf numFmtId="0" fontId="22" fillId="5" borderId="0" xfId="9" applyFont="1" applyFill="1" applyAlignment="1">
      <alignment horizontal="center" vertical="top" wrapText="1"/>
    </xf>
    <xf numFmtId="0" fontId="11" fillId="5" borderId="0" xfId="9" applyFont="1" applyFill="1" applyAlignment="1">
      <alignment horizontal="justify" vertical="top"/>
    </xf>
    <xf numFmtId="0" fontId="11" fillId="0" borderId="0" xfId="0" applyFont="1" applyAlignment="1">
      <alignment horizontal="justify" vertical="top" wrapText="1"/>
    </xf>
    <xf numFmtId="0" fontId="46" fillId="5" borderId="0" xfId="9" applyFont="1" applyFill="1" applyAlignment="1">
      <alignment horizontal="justify" vertical="top"/>
    </xf>
    <xf numFmtId="0" fontId="7" fillId="0" borderId="0" xfId="0" applyFont="1" applyAlignment="1">
      <alignment vertical="top" wrapText="1"/>
    </xf>
    <xf numFmtId="0" fontId="7" fillId="5" borderId="3" xfId="9" applyFill="1" applyBorder="1" applyAlignment="1">
      <alignment horizontal="left" vertical="top" wrapText="1"/>
    </xf>
    <xf numFmtId="0" fontId="15" fillId="5" borderId="0" xfId="9" applyFont="1" applyFill="1" applyAlignment="1">
      <alignment horizontal="center" vertical="center"/>
    </xf>
    <xf numFmtId="0" fontId="69" fillId="5" borderId="0" xfId="9" applyFont="1" applyFill="1" applyAlignment="1">
      <alignment horizontal="justify" vertical="top" wrapText="1"/>
    </xf>
    <xf numFmtId="0" fontId="86" fillId="5" borderId="0" xfId="9" applyFont="1" applyFill="1" applyAlignment="1">
      <alignment horizontal="justify" vertical="top" wrapText="1"/>
    </xf>
    <xf numFmtId="0" fontId="15" fillId="5" borderId="0" xfId="9" applyFont="1" applyFill="1" applyAlignment="1">
      <alignment horizontal="center" vertical="center" wrapText="1"/>
    </xf>
    <xf numFmtId="0" fontId="7" fillId="5" borderId="0" xfId="9" applyFill="1" applyAlignment="1">
      <alignment horizontal="left" vertical="top" wrapText="1"/>
    </xf>
    <xf numFmtId="0" fontId="69" fillId="5" borderId="1" xfId="9" applyFont="1" applyFill="1" applyBorder="1" applyAlignment="1">
      <alignment horizontal="left" vertical="center" wrapText="1"/>
    </xf>
    <xf numFmtId="0" fontId="0" fillId="5" borderId="0" xfId="9" applyFont="1" applyFill="1" applyAlignment="1" applyProtection="1">
      <alignment horizontal="justify" vertical="top" wrapText="1"/>
      <protection locked="0"/>
    </xf>
    <xf numFmtId="0" fontId="53" fillId="0" borderId="1" xfId="0" applyFont="1" applyBorder="1" applyAlignment="1">
      <alignment horizontal="justify" vertical="center"/>
    </xf>
    <xf numFmtId="0" fontId="24" fillId="5" borderId="24" xfId="0" applyFont="1" applyFill="1" applyBorder="1" applyAlignment="1">
      <alignment vertical="top" wrapText="1"/>
    </xf>
    <xf numFmtId="0" fontId="42" fillId="0" borderId="1" xfId="1" applyFill="1" applyBorder="1" applyAlignment="1" applyProtection="1">
      <alignment vertical="top"/>
    </xf>
    <xf numFmtId="0" fontId="42" fillId="5" borderId="1" xfId="1" applyFill="1" applyBorder="1" applyAlignment="1" applyProtection="1"/>
    <xf numFmtId="0" fontId="1" fillId="0" borderId="1" xfId="1" applyFont="1" applyFill="1" applyBorder="1" applyAlignment="1" applyProtection="1">
      <alignment vertical="top" wrapText="1"/>
    </xf>
    <xf numFmtId="0" fontId="53" fillId="0" borderId="1" xfId="22" applyFont="1" applyBorder="1" applyAlignment="1">
      <alignment vertical="top" wrapText="1"/>
    </xf>
    <xf numFmtId="3" fontId="1" fillId="0" borderId="1" xfId="22" applyNumberFormat="1" applyFont="1" applyBorder="1" applyAlignment="1">
      <alignment vertical="top" wrapText="1"/>
    </xf>
    <xf numFmtId="0" fontId="90" fillId="0" borderId="1" xfId="0" applyFont="1" applyBorder="1" applyAlignment="1">
      <alignment vertical="top"/>
    </xf>
    <xf numFmtId="0" fontId="1" fillId="0" borderId="1" xfId="0" applyFont="1" applyBorder="1"/>
    <xf numFmtId="0" fontId="53" fillId="0" borderId="1" xfId="0" applyFont="1" applyBorder="1"/>
    <xf numFmtId="0" fontId="1" fillId="0" borderId="1" xfId="1" applyFont="1" applyBorder="1" applyAlignment="1" applyProtection="1">
      <alignment vertical="top"/>
    </xf>
    <xf numFmtId="0" fontId="42" fillId="0" borderId="1" xfId="1" applyBorder="1" applyAlignment="1" applyProtection="1">
      <alignment vertical="top"/>
    </xf>
    <xf numFmtId="3" fontId="1" fillId="0" borderId="1" xfId="22" applyNumberFormat="1" applyFont="1" applyBorder="1"/>
    <xf numFmtId="3" fontId="1" fillId="0" borderId="1" xfId="22" applyNumberFormat="1" applyFont="1" applyBorder="1" applyAlignment="1">
      <alignment wrapText="1"/>
    </xf>
    <xf numFmtId="0" fontId="1" fillId="0" borderId="1" xfId="1" applyFont="1" applyFill="1" applyBorder="1" applyAlignment="1" applyProtection="1"/>
    <xf numFmtId="0" fontId="42" fillId="0" borderId="1" xfId="1" applyBorder="1" applyAlignment="1" applyProtection="1"/>
    <xf numFmtId="4" fontId="62" fillId="3" borderId="0" xfId="0" applyNumberFormat="1" applyFont="1" applyFill="1"/>
    <xf numFmtId="4" fontId="60" fillId="3" borderId="0" xfId="0" applyNumberFormat="1" applyFont="1" applyFill="1"/>
    <xf numFmtId="4" fontId="91" fillId="0" borderId="0" xfId="0" applyNumberFormat="1" applyFont="1"/>
    <xf numFmtId="9" fontId="7" fillId="0" borderId="0" xfId="9" applyNumberFormat="1" applyAlignment="1">
      <alignment horizontal="center" vertical="center"/>
    </xf>
    <xf numFmtId="0" fontId="7" fillId="0" borderId="0" xfId="9" applyAlignment="1">
      <alignment horizontal="center" vertical="center"/>
    </xf>
    <xf numFmtId="0" fontId="17" fillId="5" borderId="0" xfId="9" applyFont="1" applyFill="1" applyAlignment="1">
      <alignment horizontal="center" vertical="top" wrapText="1"/>
    </xf>
    <xf numFmtId="0" fontId="7" fillId="5" borderId="0" xfId="9" applyFill="1" applyAlignment="1">
      <alignment horizontal="center" vertical="center"/>
    </xf>
    <xf numFmtId="9" fontId="7" fillId="5" borderId="0" xfId="9" applyNumberFormat="1" applyFill="1" applyAlignment="1">
      <alignment horizontal="center" vertical="center"/>
    </xf>
    <xf numFmtId="0" fontId="17" fillId="3" borderId="0" xfId="9" applyFont="1" applyFill="1" applyAlignment="1">
      <alignment horizontal="center"/>
    </xf>
    <xf numFmtId="0" fontId="5" fillId="3" borderId="13" xfId="9" applyFont="1" applyFill="1" applyBorder="1" applyProtection="1">
      <protection locked="0"/>
    </xf>
    <xf numFmtId="0" fontId="5" fillId="3" borderId="29" xfId="9" applyFont="1" applyFill="1" applyBorder="1" applyProtection="1">
      <protection locked="0"/>
    </xf>
    <xf numFmtId="0" fontId="5" fillId="3" borderId="26" xfId="9" applyFont="1" applyFill="1" applyBorder="1" applyProtection="1">
      <protection locked="0"/>
    </xf>
    <xf numFmtId="2" fontId="74" fillId="8" borderId="0" xfId="0" applyNumberFormat="1" applyFont="1" applyFill="1" applyAlignment="1">
      <alignment horizontal="center"/>
    </xf>
    <xf numFmtId="164" fontId="74" fillId="8" borderId="0" xfId="0" applyNumberFormat="1" applyFont="1" applyFill="1" applyAlignment="1">
      <alignment horizontal="center"/>
    </xf>
    <xf numFmtId="0" fontId="20" fillId="3" borderId="0" xfId="0" applyFont="1" applyFill="1" applyAlignment="1">
      <alignment horizontal="center"/>
    </xf>
    <xf numFmtId="0" fontId="7" fillId="5" borderId="0" xfId="9" applyFill="1"/>
    <xf numFmtId="0" fontId="7" fillId="5" borderId="0" xfId="9" applyFill="1" applyAlignment="1">
      <alignment vertical="top" wrapText="1"/>
    </xf>
    <xf numFmtId="0" fontId="4" fillId="3" borderId="0" xfId="9" applyFont="1" applyFill="1" applyAlignment="1">
      <alignment vertical="center" wrapText="1"/>
    </xf>
    <xf numFmtId="0" fontId="4" fillId="3" borderId="30" xfId="9" applyFont="1" applyFill="1" applyBorder="1" applyAlignment="1">
      <alignment vertical="center" wrapText="1"/>
    </xf>
    <xf numFmtId="0" fontId="7" fillId="3" borderId="24" xfId="0" applyFont="1" applyFill="1" applyBorder="1" applyAlignment="1">
      <alignment horizontal="center" vertical="top" wrapText="1"/>
    </xf>
    <xf numFmtId="4" fontId="22" fillId="3" borderId="31" xfId="0" applyNumberFormat="1" applyFont="1" applyFill="1" applyBorder="1"/>
    <xf numFmtId="4" fontId="22" fillId="3" borderId="32" xfId="0" applyNumberFormat="1" applyFont="1" applyFill="1" applyBorder="1"/>
    <xf numFmtId="4" fontId="75" fillId="5" borderId="0" xfId="0" applyNumberFormat="1" applyFont="1" applyFill="1" applyAlignment="1">
      <alignment horizontal="left" vertical="top" wrapText="1"/>
    </xf>
    <xf numFmtId="0" fontId="75" fillId="5" borderId="0" xfId="0" applyFont="1" applyFill="1" applyAlignment="1">
      <alignment horizontal="left" vertical="top" wrapText="1"/>
    </xf>
    <xf numFmtId="0" fontId="1" fillId="5" borderId="13" xfId="0" applyFont="1" applyFill="1" applyBorder="1" applyAlignment="1">
      <alignment vertical="center"/>
    </xf>
    <xf numFmtId="0" fontId="1" fillId="5" borderId="29" xfId="0" applyFont="1" applyFill="1" applyBorder="1" applyAlignment="1">
      <alignment vertical="center"/>
    </xf>
    <xf numFmtId="0" fontId="1" fillId="5" borderId="26" xfId="0" applyFont="1" applyFill="1" applyBorder="1" applyAlignment="1">
      <alignment vertical="center"/>
    </xf>
    <xf numFmtId="0" fontId="17" fillId="3" borderId="0" xfId="0" applyFont="1" applyFill="1" applyAlignment="1">
      <alignment horizontal="center"/>
    </xf>
    <xf numFmtId="0" fontId="7" fillId="3" borderId="0" xfId="0" applyFont="1" applyFill="1" applyAlignment="1">
      <alignment vertical="top" wrapText="1"/>
    </xf>
    <xf numFmtId="0" fontId="76" fillId="4" borderId="33" xfId="0" applyFont="1" applyFill="1" applyBorder="1" applyAlignment="1">
      <alignment horizontal="center" vertical="center" wrapText="1"/>
    </xf>
    <xf numFmtId="0" fontId="76" fillId="4" borderId="34" xfId="0" applyFont="1" applyFill="1" applyBorder="1" applyAlignment="1">
      <alignment horizontal="center" vertical="center" wrapText="1"/>
    </xf>
    <xf numFmtId="4" fontId="22" fillId="11" borderId="35" xfId="0" applyNumberFormat="1" applyFont="1" applyFill="1" applyBorder="1" applyAlignment="1">
      <alignment horizontal="right" vertical="center"/>
    </xf>
    <xf numFmtId="4" fontId="22" fillId="11" borderId="36" xfId="0" applyNumberFormat="1" applyFont="1" applyFill="1" applyBorder="1" applyAlignment="1">
      <alignment horizontal="right" vertical="center"/>
    </xf>
    <xf numFmtId="4" fontId="22" fillId="3" borderId="37" xfId="0" applyNumberFormat="1" applyFont="1" applyFill="1" applyBorder="1"/>
    <xf numFmtId="4" fontId="22" fillId="3" borderId="38" xfId="0" applyNumberFormat="1" applyFont="1" applyFill="1" applyBorder="1"/>
    <xf numFmtId="0" fontId="1" fillId="5" borderId="1" xfId="0" applyFont="1" applyFill="1" applyBorder="1" applyAlignment="1">
      <alignment vertical="center"/>
    </xf>
    <xf numFmtId="0" fontId="1" fillId="5" borderId="13" xfId="0" applyFont="1" applyFill="1" applyBorder="1" applyAlignment="1">
      <alignment vertical="center" wrapText="1"/>
    </xf>
    <xf numFmtId="0" fontId="1" fillId="5" borderId="29" xfId="0" applyFont="1" applyFill="1" applyBorder="1" applyAlignment="1">
      <alignment vertical="center" wrapText="1"/>
    </xf>
    <xf numFmtId="0" fontId="1" fillId="5" borderId="26" xfId="0" applyFont="1" applyFill="1" applyBorder="1" applyAlignment="1">
      <alignment vertical="center" wrapText="1"/>
    </xf>
    <xf numFmtId="3" fontId="7" fillId="5" borderId="15" xfId="0" applyNumberFormat="1" applyFont="1" applyFill="1" applyBorder="1" applyAlignment="1" applyProtection="1">
      <alignment horizontal="center"/>
      <protection locked="0"/>
    </xf>
    <xf numFmtId="0" fontId="11" fillId="4" borderId="13" xfId="0" applyFont="1" applyFill="1" applyBorder="1" applyAlignment="1">
      <alignment horizontal="left"/>
    </xf>
    <xf numFmtId="0" fontId="11" fillId="4" borderId="29" xfId="0" applyFont="1" applyFill="1" applyBorder="1" applyAlignment="1">
      <alignment horizontal="left"/>
    </xf>
    <xf numFmtId="0" fontId="11" fillId="4" borderId="26" xfId="0" applyFont="1" applyFill="1" applyBorder="1" applyAlignment="1">
      <alignment horizontal="left"/>
    </xf>
    <xf numFmtId="0" fontId="1" fillId="5" borderId="13" xfId="0" applyFont="1" applyFill="1" applyBorder="1" applyAlignment="1">
      <alignment horizontal="left" vertical="center"/>
    </xf>
    <xf numFmtId="0" fontId="1" fillId="5" borderId="29" xfId="0" applyFont="1" applyFill="1" applyBorder="1" applyAlignment="1">
      <alignment horizontal="left" vertical="center"/>
    </xf>
    <xf numFmtId="0" fontId="1" fillId="5" borderId="26" xfId="0" applyFont="1" applyFill="1" applyBorder="1" applyAlignment="1">
      <alignment horizontal="left" vertical="center"/>
    </xf>
    <xf numFmtId="0" fontId="1" fillId="5" borderId="13" xfId="0" applyFont="1" applyFill="1" applyBorder="1" applyAlignment="1">
      <alignment horizontal="left" vertical="center" wrapText="1"/>
    </xf>
    <xf numFmtId="0" fontId="1" fillId="5" borderId="29" xfId="0" applyFont="1" applyFill="1" applyBorder="1" applyAlignment="1">
      <alignment horizontal="left" vertical="center" wrapText="1"/>
    </xf>
    <xf numFmtId="0" fontId="1" fillId="5" borderId="26" xfId="0" applyFont="1" applyFill="1" applyBorder="1" applyAlignment="1">
      <alignment horizontal="left" vertical="center" wrapText="1"/>
    </xf>
    <xf numFmtId="0" fontId="1" fillId="5" borderId="1" xfId="0" applyFont="1" applyFill="1" applyBorder="1" applyAlignment="1">
      <alignment horizontal="left" vertical="center"/>
    </xf>
    <xf numFmtId="0" fontId="66" fillId="3" borderId="0" xfId="0" applyFont="1" applyFill="1" applyAlignment="1">
      <alignment horizontal="center"/>
    </xf>
    <xf numFmtId="164" fontId="77" fillId="8" borderId="0" xfId="0" applyNumberFormat="1" applyFont="1" applyFill="1" applyAlignment="1">
      <alignment horizontal="center"/>
    </xf>
    <xf numFmtId="2" fontId="77" fillId="8" borderId="0" xfId="0" applyNumberFormat="1" applyFont="1" applyFill="1" applyAlignment="1">
      <alignment horizontal="center"/>
    </xf>
    <xf numFmtId="0" fontId="78" fillId="15" borderId="13" xfId="0" applyFont="1" applyFill="1" applyBorder="1" applyAlignment="1">
      <alignment horizontal="center" vertical="center" wrapText="1"/>
    </xf>
    <xf numFmtId="0" fontId="78" fillId="15" borderId="29" xfId="0" applyFont="1" applyFill="1" applyBorder="1" applyAlignment="1">
      <alignment horizontal="center" vertical="center" wrapText="1"/>
    </xf>
    <xf numFmtId="0" fontId="78" fillId="15" borderId="26" xfId="0" applyFont="1" applyFill="1" applyBorder="1" applyAlignment="1">
      <alignment horizontal="center" vertical="center" wrapText="1"/>
    </xf>
    <xf numFmtId="0" fontId="0" fillId="5" borderId="0" xfId="0" applyFill="1" applyAlignment="1">
      <alignment horizontal="center" vertical="top" wrapText="1"/>
    </xf>
    <xf numFmtId="0" fontId="63" fillId="5" borderId="15" xfId="0" applyFont="1" applyFill="1" applyBorder="1" applyAlignment="1">
      <alignment horizontal="center" vertical="center" wrapText="1"/>
    </xf>
    <xf numFmtId="0" fontId="79" fillId="16" borderId="0" xfId="0" applyFont="1" applyFill="1" applyAlignment="1">
      <alignment horizontal="center" vertical="center" wrapText="1"/>
    </xf>
    <xf numFmtId="0" fontId="79" fillId="16" borderId="0" xfId="0" applyFont="1" applyFill="1" applyAlignment="1">
      <alignment horizontal="center" vertical="center"/>
    </xf>
    <xf numFmtId="0" fontId="80" fillId="5" borderId="0" xfId="0" applyFont="1" applyFill="1" applyAlignment="1">
      <alignment horizontal="center"/>
    </xf>
    <xf numFmtId="0" fontId="0" fillId="5" borderId="0" xfId="0" applyFill="1" applyAlignment="1">
      <alignment horizontal="justify" vertical="top" wrapText="1"/>
    </xf>
    <xf numFmtId="0" fontId="51" fillId="11" borderId="13" xfId="0" applyFont="1" applyFill="1" applyBorder="1" applyAlignment="1" applyProtection="1">
      <alignment horizontal="justify" vertical="top" wrapText="1"/>
      <protection locked="0"/>
    </xf>
    <xf numFmtId="0" fontId="51" fillId="11" borderId="26" xfId="0" applyFont="1" applyFill="1" applyBorder="1" applyAlignment="1" applyProtection="1">
      <alignment horizontal="justify" vertical="top" wrapText="1"/>
      <protection locked="0"/>
    </xf>
    <xf numFmtId="0" fontId="0" fillId="5" borderId="0" xfId="0" applyFill="1" applyAlignment="1">
      <alignment horizontal="center" vertical="center" wrapText="1"/>
    </xf>
    <xf numFmtId="0" fontId="24" fillId="5" borderId="0" xfId="0" applyFont="1" applyFill="1" applyAlignment="1">
      <alignment horizontal="left" vertical="top" wrapText="1"/>
    </xf>
    <xf numFmtId="0" fontId="7" fillId="5" borderId="15" xfId="9" applyFill="1" applyBorder="1" applyAlignment="1">
      <alignment vertical="top" wrapText="1"/>
    </xf>
  </cellXfs>
  <cellStyles count="32">
    <cellStyle name="Hyperlink" xfId="31" xr:uid="{9071B3F3-28FC-4CD1-B549-875C62B14CA2}"/>
    <cellStyle name="Hypertextové prepojenie" xfId="1" builtinId="8"/>
    <cellStyle name="Hypertextové prepojenie 2" xfId="2" xr:uid="{D5F57455-7D66-47F9-BEF0-3128CE897D4B}"/>
    <cellStyle name="Normal 2" xfId="3" xr:uid="{756D9A6E-30B0-4CAF-BFDB-1A1C725DFA49}"/>
    <cellStyle name="Normal 3" xfId="4" xr:uid="{1198B430-07E6-4702-9322-339B792B05DE}"/>
    <cellStyle name="Normal 3 2" xfId="5" xr:uid="{48BD70FC-FE8E-422E-BBA6-0C9BCD515211}"/>
    <cellStyle name="Normal 3_2013-01-000-SportoveOdvetvia" xfId="6" xr:uid="{800066F7-AA1C-426C-A3D9-DC614CB66DF3}"/>
    <cellStyle name="Normal 4" xfId="7" xr:uid="{1D7B72CD-0177-4381-8F54-758194DB6242}"/>
    <cellStyle name="Normal 5" xfId="8" xr:uid="{66E74BB7-C830-42C1-A9B5-59C4CD66CB2A}"/>
    <cellStyle name="Normálna" xfId="0" builtinId="0"/>
    <cellStyle name="Normálna 2" xfId="9" xr:uid="{6B845F94-1207-425C-A1DD-F736B2722A46}"/>
    <cellStyle name="Normálna 2 2" xfId="10" xr:uid="{5994F94E-BC92-445B-A485-7E34A39080D8}"/>
    <cellStyle name="Normálna 2 3" xfId="11" xr:uid="{8F029583-F5C9-4E80-8D29-3D575F81A260}"/>
    <cellStyle name="Normálna 3" xfId="12" xr:uid="{3A9895F5-D216-4774-BBFC-417B99214F87}"/>
    <cellStyle name="Normálna 3 2" xfId="13" xr:uid="{2F8B848E-8B2B-49B2-B026-EABED6C144E8}"/>
    <cellStyle name="Normálna 3 3" xfId="14" xr:uid="{346204B4-0A40-4CDA-A65E-BE9F2C551528}"/>
    <cellStyle name="Normálna 4" xfId="15" xr:uid="{BF05A117-4E9B-42CC-B205-533086BBD647}"/>
    <cellStyle name="Normálna 4 2" xfId="16" xr:uid="{2F091AE5-5977-4D25-BC61-81723A0CF87D}"/>
    <cellStyle name="Normálna 5" xfId="17" xr:uid="{75865E98-F09A-4119-A1C2-A2909BEC0B76}"/>
    <cellStyle name="Normálna 5 2" xfId="18" xr:uid="{FE1B5BB8-648E-40F8-B59A-82A70CCF4FB0}"/>
    <cellStyle name="Normálna 5 3" xfId="19" xr:uid="{B61CC553-1674-489D-8D84-A54E70C26EDD}"/>
    <cellStyle name="Normálna 5 4" xfId="20" xr:uid="{115BE443-C718-49EE-9971-21467E00AFB6}"/>
    <cellStyle name="Normálna 6" xfId="21" xr:uid="{E44E484A-E573-474D-9D4A-34EF5C591F71}"/>
    <cellStyle name="Normálna 7" xfId="22" xr:uid="{582A61D2-0059-408D-857E-BA21203166DE}"/>
    <cellStyle name="Normálna 7 2" xfId="23" xr:uid="{D7F9CA5D-6103-4E39-BAB0-7AD6E635D82E}"/>
    <cellStyle name="Normálna 8" xfId="24" xr:uid="{2C24CBC4-3A01-4A79-9D9D-C368825E1F9F}"/>
    <cellStyle name="normálne 2" xfId="25" xr:uid="{82DB3625-701F-4B2D-B550-FF8561EB1BB3}"/>
    <cellStyle name="normálne 2 2" xfId="26" xr:uid="{72024982-9938-4605-89C6-03D4C668C9D6}"/>
    <cellStyle name="normálne 2 2 2" xfId="27" xr:uid="{79B47D62-C914-4C67-9351-A904D040BBE3}"/>
    <cellStyle name="normálne 2 3" xfId="28" xr:uid="{74C3B891-E665-41E6-80AB-C217294CA3BD}"/>
    <cellStyle name="normálne 2 4" xfId="29" xr:uid="{13D55FF9-9B53-4BB6-AD09-6E14614F5C24}"/>
    <cellStyle name="Normálne 3" xfId="30" xr:uid="{468B5086-9874-4814-9861-CBA87C8BEFF1}"/>
  </cellStyles>
  <dxfs count="108">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0" dropStyle="combo" dx="21" fmlaLink="$B$102" fmlaRange="Adr!$B$2:$B$237" noThreeD="1" sel="94" val="87"/>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822960</xdr:colOff>
      <xdr:row>135</xdr:row>
      <xdr:rowOff>20320</xdr:rowOff>
    </xdr:from>
    <xdr:to>
      <xdr:col>8</xdr:col>
      <xdr:colOff>358140</xdr:colOff>
      <xdr:row>139</xdr:row>
      <xdr:rowOff>125218</xdr:rowOff>
    </xdr:to>
    <xdr:pic>
      <xdr:nvPicPr>
        <xdr:cNvPr id="2" name="Obrázok 1">
          <a:extLst>
            <a:ext uri="{FF2B5EF4-FFF2-40B4-BE49-F238E27FC236}">
              <a16:creationId xmlns:a16="http://schemas.microsoft.com/office/drawing/2014/main" id="{708F6DBA-1967-2A42-81F7-AC981A887EAE}"/>
            </a:ext>
          </a:extLst>
        </xdr:cNvPr>
        <xdr:cNvPicPr>
          <a:picLocks noChangeAspect="1"/>
        </xdr:cNvPicPr>
      </xdr:nvPicPr>
      <xdr:blipFill>
        <a:blip xmlns:r="http://schemas.openxmlformats.org/officeDocument/2006/relationships" r:embed="rId1"/>
        <a:stretch>
          <a:fillRect/>
        </a:stretch>
      </xdr:blipFill>
      <xdr:spPr>
        <a:xfrm>
          <a:off x="8961120" y="9499600"/>
          <a:ext cx="1282700" cy="755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101</xdr:row>
          <xdr:rowOff>0</xdr:rowOff>
        </xdr:from>
        <xdr:to>
          <xdr:col>6</xdr:col>
          <xdr:colOff>0</xdr:colOff>
          <xdr:row>102</xdr:row>
          <xdr:rowOff>38100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4BF3EAF5-C27A-6622-21F9-4CB9046F9DB8}"/>
            </a:ext>
          </a:extLst>
        </xdr:cNvPr>
        <xdr:cNvSpPr/>
      </xdr:nvSpPr>
      <xdr:spPr>
        <a:xfrm>
          <a:off x="10477500" y="133350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2857</xdr:colOff>
      <xdr:row>14</xdr:row>
      <xdr:rowOff>60009</xdr:rowOff>
    </xdr:from>
    <xdr:to>
      <xdr:col>4</xdr:col>
      <xdr:colOff>761568</xdr:colOff>
      <xdr:row>14</xdr:row>
      <xdr:rowOff>392335</xdr:rowOff>
    </xdr:to>
    <xdr:sp macro="" textlink="">
      <xdr:nvSpPr>
        <xdr:cNvPr id="3" name="Šípka dolu 2">
          <a:extLst>
            <a:ext uri="{FF2B5EF4-FFF2-40B4-BE49-F238E27FC236}">
              <a16:creationId xmlns:a16="http://schemas.microsoft.com/office/drawing/2014/main" id="{2185A6F3-505E-5F28-001E-A58B4E9A2BB6}"/>
            </a:ext>
          </a:extLst>
        </xdr:cNvPr>
        <xdr:cNvSpPr/>
      </xdr:nvSpPr>
      <xdr:spPr>
        <a:xfrm rot="5400000">
          <a:off x="6972300" y="4695826"/>
          <a:ext cx="323850" cy="54292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1601470</xdr:colOff>
      <xdr:row>3</xdr:row>
      <xdr:rowOff>577215</xdr:rowOff>
    </xdr:from>
    <xdr:to>
      <xdr:col>5</xdr:col>
      <xdr:colOff>1904559</xdr:colOff>
      <xdr:row>4</xdr:row>
      <xdr:rowOff>370450</xdr:rowOff>
    </xdr:to>
    <xdr:sp macro="" textlink="">
      <xdr:nvSpPr>
        <xdr:cNvPr id="2" name="Šípka dolu 1">
          <a:extLst>
            <a:ext uri="{FF2B5EF4-FFF2-40B4-BE49-F238E27FC236}">
              <a16:creationId xmlns:a16="http://schemas.microsoft.com/office/drawing/2014/main" id="{FDF126D6-C8EC-8EC7-2867-629174CB7F65}"/>
            </a:ext>
          </a:extLst>
        </xdr:cNvPr>
        <xdr:cNvSpPr/>
      </xdr:nvSpPr>
      <xdr:spPr>
        <a:xfrm>
          <a:off x="10477500" y="123825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14</xdr:row>
      <xdr:rowOff>427039</xdr:rowOff>
    </xdr:from>
    <xdr:to>
      <xdr:col>4</xdr:col>
      <xdr:colOff>679778</xdr:colOff>
      <xdr:row>15</xdr:row>
      <xdr:rowOff>186723</xdr:rowOff>
    </xdr:to>
    <xdr:sp macro="" textlink="">
      <xdr:nvSpPr>
        <xdr:cNvPr id="3" name="Šípka dolu 2">
          <a:extLst>
            <a:ext uri="{FF2B5EF4-FFF2-40B4-BE49-F238E27FC236}">
              <a16:creationId xmlns:a16="http://schemas.microsoft.com/office/drawing/2014/main" id="{04279709-3BC7-D8C2-5186-B23A6086BBF0}"/>
            </a:ext>
          </a:extLst>
        </xdr:cNvPr>
        <xdr:cNvSpPr/>
      </xdr:nvSpPr>
      <xdr:spPr>
        <a:xfrm rot="5400000">
          <a:off x="6962774" y="4695827"/>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xdr:colOff>
      <xdr:row>16</xdr:row>
      <xdr:rowOff>56200</xdr:rowOff>
    </xdr:from>
    <xdr:to>
      <xdr:col>4</xdr:col>
      <xdr:colOff>679770</xdr:colOff>
      <xdr:row>16</xdr:row>
      <xdr:rowOff>393561</xdr:rowOff>
    </xdr:to>
    <xdr:sp macro="" textlink="">
      <xdr:nvSpPr>
        <xdr:cNvPr id="4" name="Šípka dolu 3">
          <a:extLst>
            <a:ext uri="{FF2B5EF4-FFF2-40B4-BE49-F238E27FC236}">
              <a16:creationId xmlns:a16="http://schemas.microsoft.com/office/drawing/2014/main" id="{1B5A4EBA-DE8B-BA70-90F1-68BB32A3F187}"/>
            </a:ext>
          </a:extLst>
        </xdr:cNvPr>
        <xdr:cNvSpPr/>
      </xdr:nvSpPr>
      <xdr:spPr>
        <a:xfrm rot="5400000">
          <a:off x="6991349" y="5162553"/>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hyperlink" Target="http://www.teq.sk/" TargetMode="External"/><Relationship Id="rId18" Type="http://schemas.openxmlformats.org/officeDocument/2006/relationships/hyperlink" Target="http://www.rugbyunion.sk/" TargetMode="External"/><Relationship Id="rId26" Type="http://schemas.openxmlformats.org/officeDocument/2006/relationships/hyperlink" Target="mailto:sbs@zoznam.sk" TargetMode="External"/><Relationship Id="rId39" Type="http://schemas.openxmlformats.org/officeDocument/2006/relationships/hyperlink" Target="http://www.silvestrovskybeh.sk/" TargetMode="External"/><Relationship Id="rId21" Type="http://schemas.openxmlformats.org/officeDocument/2006/relationships/hyperlink" Target="mailto:office@deaflympic.sk" TargetMode="External"/><Relationship Id="rId34" Type="http://schemas.openxmlformats.org/officeDocument/2006/relationships/hyperlink" Target="http://www.odtatierkdunaju.sk/" TargetMode="External"/><Relationship Id="rId42" Type="http://schemas.openxmlformats.org/officeDocument/2006/relationships/hyperlink" Target="http://www.tjrohacezuberec.sk/" TargetMode="External"/><Relationship Id="rId47" Type="http://schemas.openxmlformats.org/officeDocument/2006/relationships/printerSettings" Target="../printerSettings/printerSettings6.bin"/><Relationship Id="rId7" Type="http://schemas.openxmlformats.org/officeDocument/2006/relationships/hyperlink" Target="mailto:sztkditf@gmail.com" TargetMode="External"/><Relationship Id="rId2" Type="http://schemas.openxmlformats.org/officeDocument/2006/relationships/hyperlink" Target="http://www.veslovanie.sk/" TargetMode="External"/><Relationship Id="rId16" Type="http://schemas.openxmlformats.org/officeDocument/2006/relationships/hyperlink" Target="mailto:office@rugbyunion.sk" TargetMode="External"/><Relationship Id="rId29" Type="http://schemas.openxmlformats.org/officeDocument/2006/relationships/hyperlink" Target="mailto:milan_spanik@tskmm.sk" TargetMode="External"/><Relationship Id="rId1" Type="http://schemas.openxmlformats.org/officeDocument/2006/relationships/hyperlink" Target="http://www.safkst.sk/" TargetMode="External"/><Relationship Id="rId6" Type="http://schemas.openxmlformats.org/officeDocument/2006/relationships/hyperlink" Target="mailto:info@mammal.sk;" TargetMode="External"/><Relationship Id="rId11" Type="http://schemas.openxmlformats.org/officeDocument/2006/relationships/hyperlink" Target="mailto:stz@stz.sk" TargetMode="External"/><Relationship Id="rId24" Type="http://schemas.openxmlformats.org/officeDocument/2006/relationships/hyperlink" Target="http://www.sbiz.sk/" TargetMode="External"/><Relationship Id="rId32" Type="http://schemas.openxmlformats.org/officeDocument/2006/relationships/hyperlink" Target="http://www.mbaprievidza.sk/" TargetMode="External"/><Relationship Id="rId37" Type="http://schemas.openxmlformats.org/officeDocument/2006/relationships/hyperlink" Target="http://www.sokolskaunia.sk/" TargetMode="External"/><Relationship Id="rId40" Type="http://schemas.openxmlformats.org/officeDocument/2006/relationships/hyperlink" Target="http://www.cykloklubnizna.sk/" TargetMode="External"/><Relationship Id="rId45" Type="http://schemas.openxmlformats.org/officeDocument/2006/relationships/hyperlink" Target="mailto:office@canoe.sk" TargetMode="External"/><Relationship Id="rId5" Type="http://schemas.openxmlformats.org/officeDocument/2006/relationships/hyperlink" Target="mailto:chairmanswf@gmail.com" TargetMode="External"/><Relationship Id="rId15" Type="http://schemas.openxmlformats.org/officeDocument/2006/relationships/hyperlink" Target="http://www.szsmp.sk/" TargetMode="External"/><Relationship Id="rId23" Type="http://schemas.openxmlformats.org/officeDocument/2006/relationships/hyperlink" Target="http://www.tjstartlevoca.webnode.sk/" TargetMode="External"/><Relationship Id="rId28" Type="http://schemas.openxmlformats.org/officeDocument/2006/relationships/hyperlink" Target="http://www.tskmm.sk/" TargetMode="External"/><Relationship Id="rId36" Type="http://schemas.openxmlformats.org/officeDocument/2006/relationships/hyperlink" Target="http://www.saaf.sk/" TargetMode="External"/><Relationship Id="rId10" Type="http://schemas.openxmlformats.org/officeDocument/2006/relationships/hyperlink" Target="mailto:president@slovakskate.sk" TargetMode="External"/><Relationship Id="rId19" Type="http://schemas.openxmlformats.org/officeDocument/2006/relationships/hyperlink" Target="mailto:jkolozsy@gmail.com" TargetMode="External"/><Relationship Id="rId31" Type="http://schemas.openxmlformats.org/officeDocument/2006/relationships/hyperlink" Target="http://www.prengocup.com/" TargetMode="External"/><Relationship Id="rId44" Type="http://schemas.openxmlformats.org/officeDocument/2006/relationships/hyperlink" Target="http://www.zkbanikpd.com/" TargetMode="External"/><Relationship Id="rId4" Type="http://schemas.openxmlformats.org/officeDocument/2006/relationships/hyperlink" Target="mailto:hujo@szlh.sk" TargetMode="External"/><Relationship Id="rId9" Type="http://schemas.openxmlformats.org/officeDocument/2006/relationships/hyperlink" Target="http://www.slovakskate.sk/" TargetMode="External"/><Relationship Id="rId14" Type="http://schemas.openxmlformats.org/officeDocument/2006/relationships/hyperlink" Target="mailto:info@teq.sk" TargetMode="External"/><Relationship Id="rId22" Type="http://schemas.openxmlformats.org/officeDocument/2006/relationships/hyperlink" Target="http://www.icn.sk/" TargetMode="External"/><Relationship Id="rId27" Type="http://schemas.openxmlformats.org/officeDocument/2006/relationships/hyperlink" Target="http://www.judovychod.sk/" TargetMode="External"/><Relationship Id="rId30" Type="http://schemas.openxmlformats.org/officeDocument/2006/relationships/hyperlink" Target="http://www.nereus.sk/" TargetMode="External"/><Relationship Id="rId35" Type="http://schemas.openxmlformats.org/officeDocument/2006/relationships/hyperlink" Target="http://www.vratna.org/" TargetMode="External"/><Relationship Id="rId43" Type="http://schemas.openxmlformats.org/officeDocument/2006/relationships/hyperlink" Target="http://www.triatlon-senec.sk/" TargetMode="External"/><Relationship Id="rId8" Type="http://schemas.openxmlformats.org/officeDocument/2006/relationships/hyperlink" Target="mailto:sekretariat@safkst.sk" TargetMode="External"/><Relationship Id="rId3" Type="http://schemas.openxmlformats.org/officeDocument/2006/relationships/hyperlink" Target="http://www.hockeyslovakia.sk/" TargetMode="External"/><Relationship Id="rId12" Type="http://schemas.openxmlformats.org/officeDocument/2006/relationships/hyperlink" Target="mailto:satkd.office@gmail.com" TargetMode="External"/><Relationship Id="rId17" Type="http://schemas.openxmlformats.org/officeDocument/2006/relationships/hyperlink" Target="mailto:office@sgf.sk" TargetMode="External"/><Relationship Id="rId25" Type="http://schemas.openxmlformats.org/officeDocument/2006/relationships/hyperlink" Target="http://www.behy.online/" TargetMode="External"/><Relationship Id="rId33" Type="http://schemas.openxmlformats.org/officeDocument/2006/relationships/hyperlink" Target="http://www.slovakman.sk/" TargetMode="External"/><Relationship Id="rId38" Type="http://schemas.openxmlformats.org/officeDocument/2006/relationships/hyperlink" Target="http://www.starz.sk/" TargetMode="External"/><Relationship Id="rId46" Type="http://schemas.openxmlformats.org/officeDocument/2006/relationships/hyperlink" Target="mailto:hcuniza@gmail.com" TargetMode="External"/><Relationship Id="rId20" Type="http://schemas.openxmlformats.org/officeDocument/2006/relationships/hyperlink" Target="http://www.deaflympic.sk/" TargetMode="External"/><Relationship Id="rId41" Type="http://schemas.openxmlformats.org/officeDocument/2006/relationships/hyperlink" Target="http://www.nkzaluzice.sk/"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B0BB-1C89-4F7B-835C-9A3EC30A1DCF}">
  <sheetPr codeName="Hárok1">
    <pageSetUpPr fitToPage="1"/>
  </sheetPr>
  <dimension ref="A1:D142"/>
  <sheetViews>
    <sheetView showGridLines="0" topLeftCell="A18" zoomScaleNormal="100" workbookViewId="0">
      <selection activeCell="A43" sqref="A43"/>
    </sheetView>
  </sheetViews>
  <sheetFormatPr baseColWidth="10" defaultColWidth="11.5" defaultRowHeight="13"/>
  <cols>
    <col min="1" max="1" width="105" style="19" customWidth="1"/>
    <col min="2" max="2" width="103.5" style="20" customWidth="1"/>
    <col min="3" max="4" width="4.5" style="20" customWidth="1"/>
    <col min="5" max="5" width="11.5" style="20" customWidth="1"/>
    <col min="6" max="16384" width="11.5" style="20"/>
  </cols>
  <sheetData>
    <row r="1" spans="1:4" s="18" customFormat="1" ht="46.75" customHeight="1">
      <c r="A1" s="306" t="s">
        <v>0</v>
      </c>
      <c r="C1" s="331"/>
      <c r="D1" s="331"/>
    </row>
    <row r="2" spans="1:4" s="18" customFormat="1" ht="19.25" customHeight="1">
      <c r="A2" s="17"/>
      <c r="C2" s="205"/>
      <c r="D2" s="205"/>
    </row>
    <row r="3" spans="1:4" s="18" customFormat="1" ht="20.5" customHeight="1">
      <c r="A3" s="267" t="s">
        <v>1</v>
      </c>
      <c r="C3" s="205"/>
      <c r="D3" s="205"/>
    </row>
    <row r="4" spans="1:4" s="18" customFormat="1" ht="15" customHeight="1">
      <c r="A4" s="268" t="s">
        <v>2</v>
      </c>
      <c r="C4" s="205"/>
      <c r="D4" s="205"/>
    </row>
    <row r="5" spans="1:4" s="18" customFormat="1" ht="15" customHeight="1">
      <c r="A5" s="268" t="s">
        <v>3</v>
      </c>
      <c r="C5" s="205"/>
      <c r="D5" s="205"/>
    </row>
    <row r="6" spans="1:4" s="18" customFormat="1" ht="28">
      <c r="A6" s="268" t="s">
        <v>1674</v>
      </c>
      <c r="C6" s="205"/>
      <c r="D6" s="205"/>
    </row>
    <row r="7" spans="1:4" s="18" customFormat="1" ht="15" customHeight="1">
      <c r="A7" s="294" t="s">
        <v>4</v>
      </c>
      <c r="C7" s="205"/>
      <c r="D7" s="205"/>
    </row>
    <row r="8" spans="1:4" s="18" customFormat="1" ht="15" customHeight="1">
      <c r="A8" s="269" t="s">
        <v>1329</v>
      </c>
      <c r="C8" s="205"/>
      <c r="D8" s="205"/>
    </row>
    <row r="9" spans="1:4" s="18" customFormat="1" ht="15" customHeight="1">
      <c r="A9" s="269" t="s">
        <v>1330</v>
      </c>
      <c r="C9" s="205"/>
      <c r="D9" s="205"/>
    </row>
    <row r="10" spans="1:4" s="18" customFormat="1" ht="15.75" customHeight="1">
      <c r="A10" s="294" t="s">
        <v>1331</v>
      </c>
      <c r="C10" s="205"/>
      <c r="D10" s="205"/>
    </row>
    <row r="11" spans="1:4" s="18" customFormat="1" ht="42.75" customHeight="1">
      <c r="A11" s="294" t="s">
        <v>1332</v>
      </c>
      <c r="C11" s="205"/>
      <c r="D11" s="205"/>
    </row>
    <row r="12" spans="1:4" s="18" customFormat="1" ht="20.5" customHeight="1">
      <c r="A12" s="302" t="s">
        <v>1351</v>
      </c>
      <c r="C12" s="205"/>
      <c r="D12" s="205"/>
    </row>
    <row r="13" spans="1:4" s="18" customFormat="1" ht="23.5" customHeight="1">
      <c r="A13" s="307"/>
      <c r="C13" s="205"/>
      <c r="D13" s="205"/>
    </row>
    <row r="14" spans="1:4" s="18" customFormat="1" ht="18">
      <c r="A14" s="308" t="s">
        <v>5</v>
      </c>
      <c r="C14" s="205"/>
      <c r="D14" s="205"/>
    </row>
    <row r="15" spans="1:4" ht="16.25" customHeight="1">
      <c r="A15" s="127"/>
      <c r="C15" s="21"/>
    </row>
    <row r="16" spans="1:4" ht="332">
      <c r="A16" s="296" t="s">
        <v>6</v>
      </c>
      <c r="C16" s="21"/>
    </row>
    <row r="17" spans="1:4" ht="17.5" customHeight="1">
      <c r="A17" s="21"/>
      <c r="C17" s="21"/>
    </row>
    <row r="18" spans="1:4" ht="205" customHeight="1">
      <c r="A18" s="296" t="s">
        <v>7</v>
      </c>
      <c r="B18" s="257"/>
      <c r="C18" s="21"/>
    </row>
    <row r="19" spans="1:4" ht="30.75" customHeight="1">
      <c r="A19" s="21"/>
      <c r="B19" s="257"/>
      <c r="C19" s="21"/>
    </row>
    <row r="20" spans="1:4" ht="26.25" customHeight="1">
      <c r="A20" s="297" t="s">
        <v>8</v>
      </c>
      <c r="C20" s="21"/>
    </row>
    <row r="21" spans="1:4" ht="42">
      <c r="A21" s="19" t="s">
        <v>9</v>
      </c>
      <c r="C21" s="332"/>
      <c r="D21" s="332"/>
    </row>
    <row r="22" spans="1:4">
      <c r="C22" s="333"/>
      <c r="D22" s="332"/>
    </row>
    <row r="23" spans="1:4" ht="70">
      <c r="A23" s="23" t="s">
        <v>1352</v>
      </c>
      <c r="C23" s="255"/>
      <c r="D23" s="256"/>
    </row>
    <row r="24" spans="1:4" ht="12.75" customHeight="1">
      <c r="C24" s="329"/>
      <c r="D24" s="330"/>
    </row>
    <row r="25" spans="1:4" ht="29.5" customHeight="1">
      <c r="A25" s="23" t="s">
        <v>10</v>
      </c>
    </row>
    <row r="26" spans="1:4" ht="13.75" customHeight="1"/>
    <row r="27" spans="1:4" ht="28">
      <c r="A27" s="19" t="s">
        <v>11</v>
      </c>
      <c r="B27" s="261"/>
    </row>
    <row r="28" spans="1:4">
      <c r="A28" s="20"/>
    </row>
    <row r="29" spans="1:4" ht="42">
      <c r="A29" s="23" t="s">
        <v>12</v>
      </c>
    </row>
    <row r="30" spans="1:4" ht="12.75" customHeight="1"/>
    <row r="31" spans="1:4" ht="28">
      <c r="A31" s="19" t="s">
        <v>1333</v>
      </c>
    </row>
    <row r="32" spans="1:4" ht="12.75" customHeight="1"/>
    <row r="33" spans="1:3" ht="15.75" customHeight="1">
      <c r="A33" s="19" t="s">
        <v>1334</v>
      </c>
    </row>
    <row r="34" spans="1:3" ht="12.75" customHeight="1"/>
    <row r="35" spans="1:3" ht="56">
      <c r="A35" s="19" t="s">
        <v>1336</v>
      </c>
    </row>
    <row r="36" spans="1:3" ht="12" customHeight="1"/>
    <row r="37" spans="1:3" ht="28">
      <c r="A37" s="271" t="s">
        <v>1335</v>
      </c>
    </row>
    <row r="39" spans="1:3" ht="84">
      <c r="A39" s="23" t="s">
        <v>1337</v>
      </c>
    </row>
    <row r="40" spans="1:3" ht="12.75" customHeight="1"/>
    <row r="41" spans="1:3" ht="28">
      <c r="A41" s="19" t="s">
        <v>13</v>
      </c>
    </row>
    <row r="42" spans="1:3" ht="12.75" customHeight="1"/>
    <row r="43" spans="1:3" ht="81.75" customHeight="1">
      <c r="A43" s="292" t="s">
        <v>14</v>
      </c>
      <c r="C43" s="22"/>
    </row>
    <row r="44" spans="1:3" ht="64.5" customHeight="1">
      <c r="A44" s="298" t="s">
        <v>1338</v>
      </c>
      <c r="C44" s="22"/>
    </row>
    <row r="45" spans="1:3" ht="12.75" customHeight="1">
      <c r="A45" s="291"/>
      <c r="C45" s="22"/>
    </row>
    <row r="46" spans="1:3" ht="41.5" customHeight="1">
      <c r="A46" s="299" t="s">
        <v>15</v>
      </c>
      <c r="C46" s="22"/>
    </row>
    <row r="47" spans="1:3" ht="11.5" customHeight="1"/>
    <row r="48" spans="1:3" ht="14">
      <c r="A48" s="300" t="s">
        <v>1339</v>
      </c>
    </row>
    <row r="49" spans="1:1" ht="12" customHeight="1"/>
    <row r="50" spans="1:1" ht="42">
      <c r="A50" s="19" t="s">
        <v>1340</v>
      </c>
    </row>
    <row r="51" spans="1:1" ht="12.75" customHeight="1"/>
    <row r="52" spans="1:1" ht="84">
      <c r="A52" s="19" t="s">
        <v>1341</v>
      </c>
    </row>
    <row r="53" spans="1:1" ht="12.75" customHeight="1"/>
    <row r="54" spans="1:1" ht="42">
      <c r="A54" s="19" t="s">
        <v>1342</v>
      </c>
    </row>
    <row r="56" spans="1:1" ht="14">
      <c r="A56" s="19" t="s">
        <v>16</v>
      </c>
    </row>
    <row r="58" spans="1:1" ht="14">
      <c r="A58" s="19" t="s">
        <v>17</v>
      </c>
    </row>
    <row r="60" spans="1:1" ht="121.75" customHeight="1">
      <c r="A60" s="23" t="s">
        <v>1343</v>
      </c>
    </row>
    <row r="61" spans="1:1" ht="12.75" customHeight="1">
      <c r="A61" s="23"/>
    </row>
    <row r="62" spans="1:1" ht="14.25" customHeight="1">
      <c r="A62" s="19" t="s">
        <v>18</v>
      </c>
    </row>
    <row r="63" spans="1:1" ht="28">
      <c r="A63" s="19" t="s">
        <v>19</v>
      </c>
    </row>
    <row r="64" spans="1:1" ht="28" customHeight="1">
      <c r="A64" s="19" t="s">
        <v>1344</v>
      </c>
    </row>
    <row r="66" spans="1:1" ht="93.75" customHeight="1">
      <c r="A66" s="23" t="s">
        <v>20</v>
      </c>
    </row>
    <row r="68" spans="1:1" ht="18">
      <c r="A68" s="258" t="s">
        <v>21</v>
      </c>
    </row>
    <row r="70" spans="1:1" ht="174.75" customHeight="1">
      <c r="A70" s="259" t="s">
        <v>22</v>
      </c>
    </row>
    <row r="71" spans="1:1" ht="13.25" customHeight="1">
      <c r="A71" s="259"/>
    </row>
    <row r="72" spans="1:1" ht="173.5" customHeight="1">
      <c r="A72" s="309" t="s">
        <v>1362</v>
      </c>
    </row>
    <row r="73" spans="1:1" ht="42">
      <c r="A73" s="23" t="s">
        <v>1363</v>
      </c>
    </row>
    <row r="74" spans="1:1" ht="14">
      <c r="A74" s="25" t="s">
        <v>23</v>
      </c>
    </row>
    <row r="75" spans="1:1" ht="61.75" customHeight="1">
      <c r="A75" s="23" t="s">
        <v>24</v>
      </c>
    </row>
    <row r="76" spans="1:1" ht="28.5" customHeight="1">
      <c r="A76" s="23" t="s">
        <v>25</v>
      </c>
    </row>
    <row r="77" spans="1:1" ht="14">
      <c r="A77" s="128" t="s">
        <v>26</v>
      </c>
    </row>
    <row r="78" spans="1:1" ht="14">
      <c r="A78" s="129" t="s">
        <v>27</v>
      </c>
    </row>
    <row r="79" spans="1:1" ht="14">
      <c r="A79" s="129" t="s">
        <v>28</v>
      </c>
    </row>
    <row r="80" spans="1:1" ht="14">
      <c r="A80" s="129" t="s">
        <v>29</v>
      </c>
    </row>
    <row r="81" spans="1:2" ht="14">
      <c r="A81" s="130" t="s">
        <v>30</v>
      </c>
    </row>
    <row r="82" spans="1:2" ht="14">
      <c r="A82" s="129" t="s">
        <v>31</v>
      </c>
    </row>
    <row r="83" spans="1:2" ht="14">
      <c r="A83" s="130" t="s">
        <v>32</v>
      </c>
    </row>
    <row r="84" spans="1:2" ht="14">
      <c r="A84" s="129" t="s">
        <v>33</v>
      </c>
    </row>
    <row r="85" spans="1:2" ht="14">
      <c r="A85" s="131" t="s">
        <v>34</v>
      </c>
    </row>
    <row r="86" spans="1:2">
      <c r="A86" s="24"/>
    </row>
    <row r="87" spans="1:2" ht="18">
      <c r="A87" s="303" t="s">
        <v>35</v>
      </c>
    </row>
    <row r="89" spans="1:2" ht="14">
      <c r="A89" s="260" t="s">
        <v>36</v>
      </c>
    </row>
    <row r="90" spans="1:2" ht="14">
      <c r="A90" s="23" t="s">
        <v>37</v>
      </c>
    </row>
    <row r="91" spans="1:2" ht="14">
      <c r="A91" s="25" t="s">
        <v>23</v>
      </c>
    </row>
    <row r="92" spans="1:2" ht="14">
      <c r="A92" s="23" t="s">
        <v>38</v>
      </c>
      <c r="B92" s="262"/>
    </row>
    <row r="93" spans="1:2">
      <c r="A93" s="23"/>
    </row>
    <row r="94" spans="1:2" ht="14">
      <c r="A94" s="260" t="s">
        <v>39</v>
      </c>
    </row>
    <row r="95" spans="1:2" ht="56">
      <c r="A95" s="23" t="s">
        <v>1353</v>
      </c>
    </row>
    <row r="96" spans="1:2">
      <c r="A96" s="23"/>
    </row>
    <row r="97" spans="1:4" ht="14">
      <c r="A97" s="260" t="s">
        <v>40</v>
      </c>
    </row>
    <row r="98" spans="1:4" ht="68.5" customHeight="1">
      <c r="A98" s="23" t="s">
        <v>1354</v>
      </c>
    </row>
    <row r="99" spans="1:4">
      <c r="A99" s="23"/>
    </row>
    <row r="100" spans="1:4" ht="14">
      <c r="A100" s="260" t="s">
        <v>41</v>
      </c>
    </row>
    <row r="101" spans="1:4" ht="84">
      <c r="A101" s="23" t="s">
        <v>1355</v>
      </c>
    </row>
    <row r="102" spans="1:4">
      <c r="A102" s="23"/>
    </row>
    <row r="103" spans="1:4" ht="14">
      <c r="A103" s="295" t="s">
        <v>42</v>
      </c>
    </row>
    <row r="104" spans="1:4" ht="56">
      <c r="A104" s="23" t="s">
        <v>1356</v>
      </c>
    </row>
    <row r="105" spans="1:4">
      <c r="A105" s="23"/>
      <c r="B105" s="20" t="s">
        <v>43</v>
      </c>
    </row>
    <row r="106" spans="1:4" ht="14">
      <c r="A106" s="260" t="s">
        <v>44</v>
      </c>
    </row>
    <row r="107" spans="1:4" ht="71.25" customHeight="1">
      <c r="A107" s="19" t="s">
        <v>1357</v>
      </c>
    </row>
    <row r="108" spans="1:4" ht="42">
      <c r="A108" s="19" t="s">
        <v>1347</v>
      </c>
    </row>
    <row r="109" spans="1:4" ht="28">
      <c r="A109" s="19" t="s">
        <v>45</v>
      </c>
    </row>
    <row r="110" spans="1:4" ht="10.5" customHeight="1">
      <c r="D110" s="20" t="s">
        <v>43</v>
      </c>
    </row>
    <row r="111" spans="1:4" ht="99.75" customHeight="1">
      <c r="A111" s="23" t="s">
        <v>1346</v>
      </c>
    </row>
    <row r="112" spans="1:4" ht="28">
      <c r="A112" s="19" t="s">
        <v>1345</v>
      </c>
    </row>
    <row r="114" spans="1:2" ht="196">
      <c r="A114" s="23" t="s">
        <v>1358</v>
      </c>
    </row>
    <row r="115" spans="1:2" ht="11.25" customHeight="1">
      <c r="A115" s="270"/>
      <c r="B115" s="257"/>
    </row>
    <row r="116" spans="1:2" ht="14">
      <c r="A116" s="260" t="s">
        <v>46</v>
      </c>
    </row>
    <row r="117" spans="1:2" ht="32.5" customHeight="1">
      <c r="A117" s="23" t="s">
        <v>47</v>
      </c>
    </row>
    <row r="118" spans="1:2">
      <c r="A118" s="23"/>
    </row>
    <row r="119" spans="1:2" ht="14">
      <c r="A119" s="260" t="s">
        <v>48</v>
      </c>
    </row>
    <row r="120" spans="1:2" ht="12" customHeight="1">
      <c r="A120" s="23" t="s">
        <v>49</v>
      </c>
    </row>
    <row r="121" spans="1:2" ht="3" hidden="1" customHeight="1">
      <c r="A121" s="23"/>
    </row>
    <row r="122" spans="1:2" ht="14">
      <c r="A122" s="23" t="s">
        <v>50</v>
      </c>
    </row>
    <row r="123" spans="1:2" ht="28">
      <c r="A123" s="23" t="s">
        <v>51</v>
      </c>
    </row>
    <row r="124" spans="1:2" ht="14">
      <c r="A124" s="23" t="s">
        <v>52</v>
      </c>
    </row>
    <row r="125" spans="1:2" ht="28">
      <c r="A125" s="23" t="s">
        <v>53</v>
      </c>
    </row>
    <row r="126" spans="1:2" ht="42">
      <c r="A126" s="23" t="s">
        <v>54</v>
      </c>
    </row>
    <row r="127" spans="1:2" ht="33.75" customHeight="1">
      <c r="A127" s="23" t="s">
        <v>1359</v>
      </c>
    </row>
    <row r="128" spans="1:2" ht="12.75" customHeight="1">
      <c r="A128" s="305" t="s">
        <v>23</v>
      </c>
    </row>
    <row r="129" spans="1:1" ht="15.75" customHeight="1">
      <c r="A129" s="304" t="s">
        <v>55</v>
      </c>
    </row>
    <row r="130" spans="1:1" ht="12.75" customHeight="1">
      <c r="A130" s="23"/>
    </row>
    <row r="131" spans="1:1" ht="14">
      <c r="A131" s="295" t="s">
        <v>56</v>
      </c>
    </row>
    <row r="132" spans="1:1" ht="40.75" customHeight="1">
      <c r="A132" s="23" t="s">
        <v>1348</v>
      </c>
    </row>
    <row r="133" spans="1:1" ht="61.5" customHeight="1">
      <c r="A133" s="301" t="s">
        <v>1360</v>
      </c>
    </row>
    <row r="134" spans="1:1" ht="14">
      <c r="A134" s="260" t="s">
        <v>1361</v>
      </c>
    </row>
    <row r="135" spans="1:1" ht="112">
      <c r="A135" s="301" t="s">
        <v>1349</v>
      </c>
    </row>
    <row r="136" spans="1:1">
      <c r="A136"/>
    </row>
    <row r="137" spans="1:1" ht="71.5" customHeight="1">
      <c r="A137" s="300" t="s">
        <v>1350</v>
      </c>
    </row>
    <row r="142" spans="1:1">
      <c r="A142" s="24"/>
    </row>
  </sheetData>
  <sheetProtection sheet="1" selectLockedCells="1" selectUnlockedCells="1"/>
  <mergeCells count="4">
    <mergeCell ref="C24:D24"/>
    <mergeCell ref="C1:D1"/>
    <mergeCell ref="C21:D21"/>
    <mergeCell ref="C22:D22"/>
  </mergeCells>
  <printOptions horizontalCentered="1"/>
  <pageMargins left="0.70866141732283472" right="0.70866141732283472" top="0.74803149606299213" bottom="0.74803149606299213" header="0.31496062992125984" footer="0.31496062992125984"/>
  <pageSetup paperSize="9" scale="84" fitToHeight="0" orientation="portrait" r:id="rId1"/>
  <headerFooter>
    <oddFooter>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3D41-4C19-4AF6-A087-59DD923D1688}">
  <sheetPr codeName="Hárok11">
    <pageSetUpPr fitToPage="1"/>
  </sheetPr>
  <dimension ref="A1:P28"/>
  <sheetViews>
    <sheetView zoomScaleNormal="100" workbookViewId="0">
      <selection activeCell="F6" sqref="F6"/>
    </sheetView>
  </sheetViews>
  <sheetFormatPr baseColWidth="10" defaultColWidth="9.1640625" defaultRowHeight="16"/>
  <cols>
    <col min="1" max="1" width="18.5" style="139" customWidth="1"/>
    <col min="2" max="2" width="37" style="139" customWidth="1"/>
    <col min="3" max="3" width="37.5" style="139" customWidth="1"/>
    <col min="4" max="4" width="10.5" style="137" customWidth="1"/>
    <col min="5" max="5" width="37.5" style="137" customWidth="1"/>
    <col min="6" max="6" width="36.5" style="137" customWidth="1"/>
    <col min="7" max="7" width="19.1640625" style="137" bestFit="1" customWidth="1"/>
    <col min="8" max="8" width="3.1640625" style="137" customWidth="1"/>
    <col min="9" max="13" width="9.1640625" style="137"/>
    <col min="14" max="14" width="38.5" style="137" hidden="1" customWidth="1"/>
    <col min="15" max="16" width="9.1640625" style="137" hidden="1" customWidth="1"/>
    <col min="17" max="17" width="9.1640625" style="137" customWidth="1"/>
    <col min="18" max="16384" width="9.1640625" style="137"/>
  </cols>
  <sheetData>
    <row r="1" spans="1:16" ht="37.5" customHeight="1">
      <c r="A1" s="383" t="str">
        <f>Spolu!C3&amp;", "&amp;Spolu!C6</f>
        <v>Slovenská asociácia Taekwondo WT, Hlavná 37/68, Košice, 040 01</v>
      </c>
      <c r="B1" s="383"/>
      <c r="C1" s="383"/>
      <c r="N1" s="137" t="str">
        <f>O1&amp;" - "&amp;P1</f>
        <v>a - príspevok uznaným športom</v>
      </c>
      <c r="O1" s="137" t="s">
        <v>339</v>
      </c>
      <c r="P1" s="137" t="str">
        <f>Spolu!B17</f>
        <v>príspevok uznaným športom</v>
      </c>
    </row>
    <row r="2" spans="1:16">
      <c r="N2" s="137" t="str">
        <f t="shared" ref="N2:N19" si="0">O2&amp;" - "&amp;P2</f>
        <v>b - príspevok Slovenskému olympijskému a športovému výboru</v>
      </c>
      <c r="O2" s="137" t="s">
        <v>341</v>
      </c>
      <c r="P2" s="137" t="str">
        <f>Spolu!B18</f>
        <v>príspevok Slovenskému olympijskému a športovému výboru</v>
      </c>
    </row>
    <row r="3" spans="1:16">
      <c r="E3" s="384" t="s">
        <v>1251</v>
      </c>
      <c r="F3" s="385"/>
      <c r="N3" s="137" t="str">
        <f t="shared" si="0"/>
        <v>c - príspevok Slovenskému paralympijskému výboru</v>
      </c>
      <c r="O3" s="137" t="s">
        <v>343</v>
      </c>
      <c r="P3" s="137" t="str">
        <f>Spolu!B19</f>
        <v>príspevok Slovenskému paralympijskému výboru</v>
      </c>
    </row>
    <row r="4" spans="1:16" ht="45.75" customHeight="1">
      <c r="E4" s="385"/>
      <c r="F4" s="385"/>
      <c r="N4" s="137" t="str">
        <f t="shared" si="0"/>
        <v>d - príspevok športovcom top tímu</v>
      </c>
      <c r="O4" s="137" t="s">
        <v>345</v>
      </c>
      <c r="P4" s="137" t="str">
        <f>Spolu!B20</f>
        <v>príspevok športovcom top tímu</v>
      </c>
    </row>
    <row r="5" spans="1:16" ht="30.75" customHeight="1">
      <c r="C5" s="272" t="s">
        <v>1252</v>
      </c>
      <c r="N5" s="137" t="str">
        <f t="shared" si="0"/>
        <v>e - organizácia významnej súťaže alebo účasť na významnej súťaži podľa § 3 písm. h) vrátane prípravy na túto súťaž</v>
      </c>
      <c r="O5" s="137" t="s">
        <v>347</v>
      </c>
      <c r="P5" s="137" t="str">
        <f>Spolu!B21</f>
        <v>organizácia významnej súťaže alebo účasť na významnej súťaži podľa § 3 písm. h) vrátane prípravy na túto súťaž</v>
      </c>
    </row>
    <row r="6" spans="1:16" ht="34">
      <c r="C6" s="138" t="s">
        <v>1253</v>
      </c>
      <c r="E6" s="140" t="s">
        <v>1254</v>
      </c>
      <c r="F6" s="149"/>
      <c r="N6" s="137" t="str">
        <f t="shared" si="0"/>
        <v>f - plnenie úloh verejného záujmu v športe</v>
      </c>
      <c r="O6" s="137" t="s">
        <v>349</v>
      </c>
      <c r="P6" s="137" t="str">
        <f>Spolu!B22</f>
        <v>plnenie úloh verejného záujmu v športe</v>
      </c>
    </row>
    <row r="7" spans="1:16" ht="17">
      <c r="C7" s="138" t="s">
        <v>1256</v>
      </c>
      <c r="E7" s="140" t="s">
        <v>1257</v>
      </c>
      <c r="F7" s="150"/>
      <c r="N7" s="137" t="str">
        <f t="shared" si="0"/>
        <v>g - rozvoj športov, ktoré nie sú uznanými podľa zákona č. 440/2015 Z. z.</v>
      </c>
      <c r="O7" s="137" t="s">
        <v>351</v>
      </c>
      <c r="P7" s="137" t="str">
        <f>Spolu!B23</f>
        <v>rozvoj športov, ktoré nie sú uznanými podľa zákona č. 440/2015 Z. z.</v>
      </c>
    </row>
    <row r="8" spans="1:16" ht="17">
      <c r="C8" s="138" t="s">
        <v>1669</v>
      </c>
      <c r="E8" s="140" t="s">
        <v>1259</v>
      </c>
      <c r="F8" s="151"/>
      <c r="N8" s="137" t="str">
        <f t="shared" si="0"/>
        <v>h - podpora a rozvoj turistických a cykloturistických trás</v>
      </c>
      <c r="O8" s="137" t="s">
        <v>353</v>
      </c>
      <c r="P8" s="137" t="str">
        <f>Spolu!B24</f>
        <v>podpora a rozvoj turistických a cykloturistických trás</v>
      </c>
    </row>
    <row r="9" spans="1:16">
      <c r="C9" s="273"/>
      <c r="E9" s="140" t="s">
        <v>1281</v>
      </c>
      <c r="F9" s="151"/>
      <c r="N9" s="137" t="str">
        <f t="shared" si="0"/>
        <v>i - podpora národného projektu športu pre všetkých so zameraním na mládež</v>
      </c>
      <c r="O9" s="137" t="s">
        <v>355</v>
      </c>
      <c r="P9" s="137" t="str">
        <f>Spolu!B25</f>
        <v>podpora národného projektu športu pre všetkých so zameraním na mládež</v>
      </c>
    </row>
    <row r="10" spans="1:16">
      <c r="E10" s="140" t="s">
        <v>1260</v>
      </c>
      <c r="F10" s="149"/>
      <c r="N10" s="137" t="str">
        <f t="shared" si="0"/>
        <v>j - projekty školského športu, univerzitného športu a športu pre všetkých</v>
      </c>
      <c r="O10" s="137" t="s">
        <v>356</v>
      </c>
      <c r="P10" s="137" t="str">
        <f>Spolu!B26</f>
        <v>projekty školského športu, univerzitného športu a športu pre všetkých</v>
      </c>
    </row>
    <row r="11" spans="1:16">
      <c r="N11" s="137" t="str">
        <f t="shared" si="0"/>
        <v>k - výstavba, modernizácia a rekonštrukcia športovej infraštruktúry národného významu</v>
      </c>
      <c r="O11" s="137" t="s">
        <v>358</v>
      </c>
      <c r="P11" s="137" t="str">
        <f>Spolu!B27</f>
        <v>výstavba, modernizácia a rekonštrukcia športovej infraštruktúry národného významu</v>
      </c>
    </row>
    <row r="12" spans="1:16" ht="54.75" customHeight="1">
      <c r="A12" s="386" t="s">
        <v>1282</v>
      </c>
      <c r="B12" s="386"/>
      <c r="C12" s="386"/>
      <c r="D12" s="138"/>
      <c r="E12" s="138"/>
      <c r="F12" s="195" t="s">
        <v>1283</v>
      </c>
      <c r="G12" s="138"/>
      <c r="N12" s="137" t="str">
        <f t="shared" si="0"/>
        <v>l - športové pohybové tábory pre mládež</v>
      </c>
      <c r="O12" s="137" t="s">
        <v>360</v>
      </c>
      <c r="P12" s="137" t="str">
        <f>Spolu!B28</f>
        <v>športové pohybové tábory pre mládež</v>
      </c>
    </row>
    <row r="13" spans="1:16" ht="55.5" customHeight="1">
      <c r="A13" s="387" t="str">
        <f>"Oznamujeme Vám, že dňa "&amp;TEXT(F6,"dd.mm.yyyy")&amp;" sme poukázali Ministerstvu cestovného ruchu a športu Slovenskej republiky nevyčerpané finančné prostriedky v sume "&amp;TEXT(F7,"### ### ###,00")&amp; " eur z príspevku/dotácie poskytnutého/poskytnutej na úlohy v oblasti športu v roku 2025. Finančné prostriedky vraciame z programu 026 Národný program rozvoja športu v SR."</f>
        <v>Oznamujeme Vám, že dňa 00.01.1900 sme poukázali Ministerstvu cestovného ruchu a športu Slovenskej republiky nevyčerpané finančné prostriedky v sume ,00 eur z príspevku/dotácie poskytnutého/poskytnutej na úlohy v oblasti športu v roku 2025. Finančné prostriedky vraciame z programu 026 Národný program rozvoja športu v SR.</v>
      </c>
      <c r="B13" s="387"/>
      <c r="C13" s="387"/>
      <c r="F13" s="195" t="s">
        <v>1372</v>
      </c>
      <c r="N13" s="137" t="str">
        <f t="shared" si="0"/>
        <v>m - organizácia tradičných športových podujatí</v>
      </c>
      <c r="O13" s="137" t="s">
        <v>362</v>
      </c>
      <c r="P13" s="137" t="str">
        <f>Spolu!B29</f>
        <v>organizácia tradičných športových podujatí</v>
      </c>
    </row>
    <row r="14" spans="1:16" ht="34.5" customHeight="1">
      <c r="A14" s="139" t="s">
        <v>1266</v>
      </c>
      <c r="B14" s="388" t="s">
        <v>1284</v>
      </c>
      <c r="C14" s="389"/>
      <c r="F14" s="311"/>
      <c r="N14" s="137" t="str">
        <f t="shared" si="0"/>
        <v xml:space="preserve">n - </v>
      </c>
      <c r="O14" s="137" t="s">
        <v>364</v>
      </c>
    </row>
    <row r="15" spans="1:16" ht="34.5" customHeight="1">
      <c r="A15" s="139" t="s">
        <v>1285</v>
      </c>
      <c r="B15" s="388"/>
      <c r="C15" s="389"/>
      <c r="F15" s="391"/>
      <c r="N15" s="137" t="str">
        <f t="shared" si="0"/>
        <v xml:space="preserve">o - </v>
      </c>
      <c r="O15" s="137" t="s">
        <v>365</v>
      </c>
    </row>
    <row r="16" spans="1:16">
      <c r="A16" s="139" t="s">
        <v>1269</v>
      </c>
      <c r="B16" s="142">
        <f>F8</f>
        <v>0</v>
      </c>
      <c r="C16" s="137"/>
      <c r="F16" s="391"/>
      <c r="N16" s="137" t="str">
        <f t="shared" si="0"/>
        <v xml:space="preserve">p - </v>
      </c>
      <c r="O16" s="137" t="s">
        <v>366</v>
      </c>
    </row>
    <row r="17" spans="1:16" ht="32.25" customHeight="1">
      <c r="A17" s="139" t="s">
        <v>1272</v>
      </c>
      <c r="B17" s="142">
        <f>F9</f>
        <v>0</v>
      </c>
      <c r="C17" s="137"/>
      <c r="F17" s="391"/>
      <c r="N17" s="137" t="str">
        <f t="shared" si="0"/>
        <v xml:space="preserve">q - </v>
      </c>
      <c r="O17" s="137" t="s">
        <v>367</v>
      </c>
    </row>
    <row r="18" spans="1:16" ht="17" thickBot="1">
      <c r="B18" s="193" t="s">
        <v>1286</v>
      </c>
      <c r="C18" s="194">
        <v>31</v>
      </c>
      <c r="N18" s="137" t="str">
        <f t="shared" si="0"/>
        <v xml:space="preserve">r - </v>
      </c>
      <c r="O18" s="137" t="s">
        <v>368</v>
      </c>
    </row>
    <row r="19" spans="1:16">
      <c r="B19" s="193" t="s">
        <v>1274</v>
      </c>
      <c r="C19" s="142" t="str">
        <f>Spolu!C4</f>
        <v>30814910</v>
      </c>
      <c r="F19" s="145" t="s">
        <v>1270</v>
      </c>
      <c r="G19" s="207"/>
      <c r="H19" s="146"/>
      <c r="N19" s="137" t="str">
        <f t="shared" si="0"/>
        <v xml:space="preserve"> - </v>
      </c>
    </row>
    <row r="20" spans="1:16">
      <c r="A20" s="139" t="s">
        <v>392</v>
      </c>
      <c r="B20" s="143">
        <f>F6</f>
        <v>0</v>
      </c>
      <c r="C20" s="137"/>
      <c r="F20" s="147"/>
      <c r="G20" s="284"/>
      <c r="H20" s="148"/>
    </row>
    <row r="21" spans="1:16">
      <c r="B21" s="137"/>
      <c r="C21" s="137"/>
      <c r="F21" s="147" t="s">
        <v>1275</v>
      </c>
      <c r="G21" s="284">
        <v>421947749446</v>
      </c>
      <c r="H21" s="148"/>
      <c r="N21" s="137" t="str">
        <f>O21&amp;" - "&amp;P21</f>
        <v>026 01 - Šport pre všetkých, školský a univerzitný šport</v>
      </c>
      <c r="O21" s="137" t="s">
        <v>317</v>
      </c>
      <c r="P21" s="137" t="s">
        <v>318</v>
      </c>
    </row>
    <row r="22" spans="1:16">
      <c r="A22" s="137"/>
      <c r="B22" s="137"/>
      <c r="F22" s="147" t="s">
        <v>1276</v>
      </c>
      <c r="G22" s="284">
        <v>421947749756</v>
      </c>
      <c r="H22" s="148"/>
      <c r="N22" s="137" t="str">
        <f>O22&amp;" - "&amp;P22</f>
        <v>026 02 - Uznané športy</v>
      </c>
      <c r="O22" s="137" t="s">
        <v>319</v>
      </c>
      <c r="P22" s="137" t="s">
        <v>320</v>
      </c>
    </row>
    <row r="23" spans="1:16" ht="80.5" customHeight="1" thickBot="1">
      <c r="B23" s="211"/>
      <c r="C23" s="206"/>
      <c r="E23" s="138"/>
      <c r="F23" s="208"/>
      <c r="G23" s="209"/>
      <c r="H23" s="210"/>
      <c r="N23" s="137" t="str">
        <f>O23&amp;" - "&amp;P23</f>
        <v>026 03 - Národné športové projekty</v>
      </c>
      <c r="O23" s="137" t="s">
        <v>321</v>
      </c>
      <c r="P23" s="137" t="s">
        <v>322</v>
      </c>
    </row>
    <row r="24" spans="1:16" ht="39.75" customHeight="1">
      <c r="A24" s="264"/>
      <c r="B24" s="390" t="s">
        <v>1277</v>
      </c>
      <c r="C24" s="390"/>
      <c r="N24" s="137" t="str">
        <f>O24&amp;" - "&amp;P24</f>
        <v>026 04 - Športová infraštruktúra</v>
      </c>
      <c r="O24" s="137" t="s">
        <v>323</v>
      </c>
      <c r="P24" s="137" t="s">
        <v>324</v>
      </c>
    </row>
    <row r="25" spans="1:16">
      <c r="N25" s="137" t="str">
        <f>O25&amp;" - "&amp;P25</f>
        <v>026 05 - Prierezové činnosti v športe</v>
      </c>
      <c r="O25" s="137" t="s">
        <v>325</v>
      </c>
      <c r="P25" s="137" t="s">
        <v>326</v>
      </c>
    </row>
    <row r="27" spans="1:16">
      <c r="N27" s="137" t="s">
        <v>1287</v>
      </c>
    </row>
    <row r="28" spans="1:16">
      <c r="N28" s="137" t="s">
        <v>1288</v>
      </c>
    </row>
  </sheetData>
  <sheetProtection sheet="1" selectLockedCells="1"/>
  <mergeCells count="8">
    <mergeCell ref="B24:C24"/>
    <mergeCell ref="E3:F4"/>
    <mergeCell ref="A1:C1"/>
    <mergeCell ref="B15:C15"/>
    <mergeCell ref="B14:C14"/>
    <mergeCell ref="A12:C12"/>
    <mergeCell ref="A13:C13"/>
    <mergeCell ref="F15:F17"/>
  </mergeCells>
  <dataValidations count="3">
    <dataValidation type="list" allowBlank="1" showInputMessage="1" showErrorMessage="1" sqref="B15:C15" xr:uid="{9AF12544-A93E-491C-BBDA-D7BBAB693457}">
      <formula1>$N$1:$N$19</formula1>
    </dataValidation>
    <dataValidation type="list" allowBlank="1" showInputMessage="1" showErrorMessage="1" sqref="B14:C14" xr:uid="{455D5712-83E3-4936-A3F1-0CEB0DD617B1}">
      <formula1>$N$21:$N$25</formula1>
    </dataValidation>
    <dataValidation type="list" allowBlank="1" showInputMessage="1" showErrorMessage="1" sqref="F9" xr:uid="{75FBA688-6910-4652-BE69-334C71C8E0D3}">
      <formula1>$N$27:$N$30</formula1>
    </dataValidation>
  </dataValidations>
  <printOptions horizontalCentered="1"/>
  <pageMargins left="0.25" right="0.25" top="0.75" bottom="0.75" header="0.3" footer="0.3"/>
  <pageSetup paperSize="9" fitToHeight="0" orientation="portrait" r:id="rId1"/>
  <headerFooter>
    <oddFooter>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8989-7706-4140-ACCF-EF7C70DB0BBF}">
  <sheetPr codeName="Hárok4"/>
  <dimension ref="A1:B57"/>
  <sheetViews>
    <sheetView zoomScaleNormal="100" workbookViewId="0">
      <pane ySplit="3" topLeftCell="A37" activePane="bottomLeft" state="frozen"/>
      <selection pane="bottomLeft" activeCell="E61" sqref="E61"/>
    </sheetView>
  </sheetViews>
  <sheetFormatPr baseColWidth="10" defaultColWidth="11.5" defaultRowHeight="13"/>
  <cols>
    <col min="1" max="1" width="11.5" style="20" customWidth="1"/>
    <col min="2" max="2" width="41.5" style="20" customWidth="1"/>
    <col min="3" max="16384" width="11.5" style="20"/>
  </cols>
  <sheetData>
    <row r="1" spans="1:2" s="60" customFormat="1" ht="16">
      <c r="A1" s="60" t="s">
        <v>1289</v>
      </c>
    </row>
    <row r="2" spans="1:2" ht="30" customHeight="1">
      <c r="A2" s="392" t="s">
        <v>1290</v>
      </c>
      <c r="B2" s="392"/>
    </row>
    <row r="3" spans="1:2">
      <c r="A3" s="61" t="s">
        <v>1291</v>
      </c>
      <c r="B3" s="61" t="s">
        <v>1292</v>
      </c>
    </row>
    <row r="4" spans="1:2">
      <c r="A4" s="62" t="s">
        <v>1293</v>
      </c>
      <c r="B4" s="62" t="s">
        <v>1294</v>
      </c>
    </row>
    <row r="5" spans="1:2">
      <c r="A5" s="62" t="s">
        <v>1295</v>
      </c>
      <c r="B5" s="62" t="s">
        <v>1296</v>
      </c>
    </row>
    <row r="6" spans="1:2">
      <c r="A6" s="62" t="s">
        <v>1297</v>
      </c>
      <c r="B6" s="62" t="s">
        <v>1298</v>
      </c>
    </row>
    <row r="7" spans="1:2">
      <c r="A7" s="62" t="s">
        <v>1299</v>
      </c>
      <c r="B7" s="62" t="s">
        <v>1300</v>
      </c>
    </row>
    <row r="8" spans="1:2">
      <c r="A8" s="62" t="s">
        <v>1301</v>
      </c>
      <c r="B8" s="62" t="s">
        <v>1302</v>
      </c>
    </row>
    <row r="9" spans="1:2">
      <c r="A9" s="62" t="s">
        <v>1303</v>
      </c>
      <c r="B9" s="62" t="s">
        <v>1304</v>
      </c>
    </row>
    <row r="10" spans="1:2">
      <c r="A10" s="62" t="s">
        <v>1305</v>
      </c>
      <c r="B10" s="62" t="s">
        <v>1306</v>
      </c>
    </row>
    <row r="11" spans="1:2">
      <c r="A11" s="62" t="s">
        <v>1307</v>
      </c>
      <c r="B11" s="62" t="s">
        <v>1308</v>
      </c>
    </row>
    <row r="12" spans="1:2">
      <c r="A12" s="62" t="s">
        <v>1309</v>
      </c>
      <c r="B12" s="62" t="s">
        <v>1310</v>
      </c>
    </row>
    <row r="13" spans="1:2">
      <c r="A13" s="62" t="s">
        <v>1311</v>
      </c>
      <c r="B13" s="62" t="s">
        <v>1312</v>
      </c>
    </row>
    <row r="14" spans="1:2">
      <c r="A14" s="62" t="s">
        <v>1313</v>
      </c>
      <c r="B14" s="62" t="s">
        <v>1314</v>
      </c>
    </row>
    <row r="15" spans="1:2">
      <c r="A15" s="62" t="s">
        <v>1315</v>
      </c>
      <c r="B15" s="62" t="s">
        <v>1316</v>
      </c>
    </row>
    <row r="16" spans="1:2">
      <c r="A16" s="62" t="s">
        <v>1317</v>
      </c>
      <c r="B16" s="62" t="s">
        <v>1318</v>
      </c>
    </row>
    <row r="17" spans="1:2">
      <c r="A17" s="62" t="s">
        <v>1319</v>
      </c>
      <c r="B17" s="62" t="s">
        <v>1320</v>
      </c>
    </row>
    <row r="18" spans="1:2">
      <c r="A18" s="62" t="s">
        <v>1321</v>
      </c>
      <c r="B18" s="62" t="s">
        <v>1322</v>
      </c>
    </row>
    <row r="19" spans="1:2">
      <c r="A19" s="62" t="s">
        <v>1323</v>
      </c>
      <c r="B19" s="62" t="s">
        <v>1324</v>
      </c>
    </row>
    <row r="20" spans="1:2">
      <c r="A20" s="62" t="s">
        <v>1325</v>
      </c>
      <c r="B20" s="62" t="s">
        <v>1326</v>
      </c>
    </row>
    <row r="21" spans="1:2">
      <c r="A21" s="62" t="s">
        <v>1327</v>
      </c>
      <c r="B21" s="62" t="s">
        <v>1328</v>
      </c>
    </row>
    <row r="22" spans="1:2">
      <c r="A22" s="63"/>
      <c r="B22" s="63"/>
    </row>
    <row r="23" spans="1:2">
      <c r="A23" s="63"/>
      <c r="B23" s="63"/>
    </row>
    <row r="24" spans="1:2">
      <c r="A24" s="63"/>
      <c r="B24" s="63"/>
    </row>
    <row r="25" spans="1:2">
      <c r="A25" s="63"/>
      <c r="B25" s="63"/>
    </row>
    <row r="26" spans="1:2">
      <c r="A26" s="63"/>
      <c r="B26" s="63"/>
    </row>
    <row r="27" spans="1:2">
      <c r="A27" s="63"/>
      <c r="B27" s="63"/>
    </row>
    <row r="28" spans="1:2">
      <c r="A28" s="63"/>
      <c r="B28" s="63"/>
    </row>
    <row r="29" spans="1:2">
      <c r="A29" s="63"/>
      <c r="B29" s="63"/>
    </row>
    <row r="30" spans="1:2">
      <c r="A30" s="63"/>
      <c r="B30" s="63"/>
    </row>
    <row r="31" spans="1:2">
      <c r="A31" s="63"/>
      <c r="B31" s="63"/>
    </row>
    <row r="32" spans="1:2">
      <c r="A32" s="63"/>
      <c r="B32" s="63"/>
    </row>
    <row r="33" spans="1:2">
      <c r="A33" s="63"/>
      <c r="B33" s="63"/>
    </row>
    <row r="34" spans="1:2">
      <c r="A34" s="63"/>
      <c r="B34" s="63"/>
    </row>
    <row r="35" spans="1:2">
      <c r="A35" s="63"/>
      <c r="B35" s="63"/>
    </row>
    <row r="36" spans="1:2">
      <c r="A36" s="63"/>
      <c r="B36" s="63"/>
    </row>
    <row r="37" spans="1:2">
      <c r="A37" s="63"/>
      <c r="B37" s="63"/>
    </row>
    <row r="38" spans="1:2">
      <c r="A38" s="63"/>
      <c r="B38" s="63"/>
    </row>
    <row r="39" spans="1:2">
      <c r="A39" s="63"/>
      <c r="B39" s="63"/>
    </row>
    <row r="40" spans="1:2">
      <c r="A40" s="63"/>
      <c r="B40" s="63"/>
    </row>
    <row r="41" spans="1:2">
      <c r="A41" s="63"/>
      <c r="B41" s="63"/>
    </row>
    <row r="42" spans="1:2">
      <c r="A42" s="63"/>
      <c r="B42" s="63"/>
    </row>
    <row r="43" spans="1:2">
      <c r="A43" s="63"/>
      <c r="B43" s="63"/>
    </row>
    <row r="44" spans="1:2">
      <c r="A44" s="63"/>
      <c r="B44" s="63"/>
    </row>
    <row r="45" spans="1:2">
      <c r="A45" s="63"/>
      <c r="B45" s="63"/>
    </row>
    <row r="46" spans="1:2">
      <c r="A46" s="63"/>
      <c r="B46" s="63"/>
    </row>
    <row r="47" spans="1:2">
      <c r="A47" s="63"/>
      <c r="B47" s="63"/>
    </row>
    <row r="48" spans="1:2">
      <c r="A48" s="63"/>
      <c r="B48" s="63"/>
    </row>
    <row r="49" spans="1:2">
      <c r="A49" s="63"/>
      <c r="B49" s="63"/>
    </row>
    <row r="50" spans="1:2">
      <c r="A50" s="63"/>
      <c r="B50" s="63"/>
    </row>
    <row r="51" spans="1:2">
      <c r="A51" s="63"/>
      <c r="B51" s="63"/>
    </row>
    <row r="52" spans="1:2">
      <c r="A52" s="63"/>
      <c r="B52" s="63"/>
    </row>
    <row r="53" spans="1:2">
      <c r="A53" s="63"/>
      <c r="B53" s="63"/>
    </row>
    <row r="54" spans="1:2">
      <c r="A54" s="63"/>
      <c r="B54" s="63"/>
    </row>
    <row r="55" spans="1:2">
      <c r="A55" s="63"/>
      <c r="B55" s="63"/>
    </row>
    <row r="56" spans="1:2">
      <c r="A56" s="63"/>
      <c r="B56" s="63"/>
    </row>
    <row r="57" spans="1:2">
      <c r="A57" s="63"/>
      <c r="B57" s="63"/>
    </row>
  </sheetData>
  <sheetProtection selectLockedCells="1"/>
  <mergeCells count="1">
    <mergeCell ref="A2: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AF772-91C2-4030-B323-9D8A71B2D098}">
  <sheetPr codeName="Hárok5"/>
  <dimension ref="A1:R2913"/>
  <sheetViews>
    <sheetView zoomScaleNormal="100" workbookViewId="0">
      <pane ySplit="7" topLeftCell="A8" activePane="bottomLeft" state="frozen"/>
      <selection pane="bottomLeft" activeCell="O19" sqref="O19"/>
    </sheetView>
  </sheetViews>
  <sheetFormatPr baseColWidth="10" defaultColWidth="11.5" defaultRowHeight="11"/>
  <cols>
    <col min="1" max="1" width="26.5" style="35" customWidth="1"/>
    <col min="2" max="2" width="10.83203125" style="35" bestFit="1" customWidth="1"/>
    <col min="3" max="3" width="12" style="35" bestFit="1" customWidth="1"/>
    <col min="4" max="4" width="9.5" style="35" customWidth="1"/>
    <col min="5" max="5" width="33" style="35" customWidth="1"/>
    <col min="6" max="6" width="9.5" style="35" bestFit="1" customWidth="1"/>
    <col min="7" max="7" width="23.83203125" style="35" customWidth="1"/>
    <col min="8" max="8" width="11.5" style="36" customWidth="1"/>
    <col min="9" max="9" width="7.83203125" style="54" bestFit="1" customWidth="1"/>
    <col min="10" max="10" width="5.5" style="39" bestFit="1" customWidth="1"/>
    <col min="11" max="11" width="5" style="38" bestFit="1" customWidth="1"/>
    <col min="12" max="12" width="11.5" style="38" customWidth="1"/>
    <col min="13" max="13" width="41.83203125" style="38" bestFit="1" customWidth="1"/>
    <col min="14" max="16384" width="11.5" style="38"/>
  </cols>
  <sheetData>
    <row r="1" spans="1:11" ht="16">
      <c r="A1" s="334" t="s">
        <v>57</v>
      </c>
      <c r="B1" s="334"/>
      <c r="C1" s="334"/>
      <c r="D1" s="334"/>
      <c r="E1" s="334"/>
      <c r="F1" s="334"/>
      <c r="G1" s="334"/>
      <c r="H1" s="334"/>
      <c r="I1" s="52"/>
      <c r="J1" s="37"/>
    </row>
    <row r="2" spans="1:11" ht="16">
      <c r="A2" s="340" t="s">
        <v>58</v>
      </c>
      <c r="B2" s="340"/>
      <c r="C2" s="340"/>
      <c r="D2" s="340"/>
      <c r="E2" s="340"/>
      <c r="F2" s="340"/>
      <c r="G2" s="340"/>
      <c r="H2" s="338" t="str">
        <f>+Doklady!I100</f>
        <v>V4</v>
      </c>
      <c r="I2" s="338"/>
    </row>
    <row r="3" spans="1:11" ht="14">
      <c r="A3" s="40"/>
      <c r="B3" s="40"/>
      <c r="C3" s="40"/>
      <c r="D3" s="40"/>
      <c r="E3" s="40"/>
      <c r="F3" s="40"/>
      <c r="G3" s="40"/>
      <c r="H3" s="339">
        <f>+Doklady!I101</f>
        <v>45961</v>
      </c>
      <c r="I3" s="339"/>
    </row>
    <row r="4" spans="1:11" ht="15.75" customHeight="1">
      <c r="A4" s="41" t="s">
        <v>59</v>
      </c>
      <c r="B4" s="335" t="s">
        <v>60</v>
      </c>
      <c r="C4" s="336"/>
      <c r="D4" s="336"/>
      <c r="E4" s="337"/>
      <c r="F4" s="42"/>
      <c r="G4" s="42"/>
      <c r="H4" s="38"/>
      <c r="I4" s="53"/>
    </row>
    <row r="5" spans="1:11" ht="15.75" hidden="1" customHeight="1">
      <c r="A5" s="41"/>
      <c r="B5" s="43"/>
      <c r="C5" s="43"/>
      <c r="D5" s="43"/>
      <c r="E5" s="43"/>
      <c r="F5" s="43"/>
      <c r="G5" s="43"/>
      <c r="H5" s="43"/>
    </row>
    <row r="6" spans="1:11" ht="3.75" customHeight="1">
      <c r="A6" s="41"/>
      <c r="B6" s="43"/>
      <c r="C6" s="43"/>
      <c r="D6" s="43"/>
      <c r="E6" s="38"/>
      <c r="F6" s="38"/>
      <c r="G6" s="38"/>
      <c r="H6" s="38"/>
      <c r="I6" s="53"/>
      <c r="J6" s="44"/>
      <c r="K6" s="44"/>
    </row>
    <row r="7" spans="1:11" s="45" customFormat="1" ht="60">
      <c r="A7" s="10" t="s">
        <v>61</v>
      </c>
      <c r="B7" s="10" t="s">
        <v>62</v>
      </c>
      <c r="C7" s="10" t="s">
        <v>63</v>
      </c>
      <c r="D7" s="10" t="s">
        <v>64</v>
      </c>
      <c r="E7" s="10" t="s">
        <v>65</v>
      </c>
      <c r="F7" s="10" t="s">
        <v>66</v>
      </c>
      <c r="G7" s="10" t="s">
        <v>67</v>
      </c>
      <c r="H7" s="11" t="s">
        <v>68</v>
      </c>
      <c r="I7" s="58" t="s">
        <v>69</v>
      </c>
      <c r="J7" s="44"/>
    </row>
    <row r="8" spans="1:11" ht="72">
      <c r="A8" s="46" t="s">
        <v>70</v>
      </c>
      <c r="B8" s="152"/>
      <c r="C8" s="152"/>
      <c r="D8" s="48">
        <v>45779</v>
      </c>
      <c r="E8" s="153" t="s">
        <v>71</v>
      </c>
      <c r="F8" s="153"/>
      <c r="G8" s="153"/>
      <c r="H8" s="154"/>
      <c r="I8" s="155"/>
      <c r="J8" s="44"/>
    </row>
    <row r="9" spans="1:11" ht="48">
      <c r="A9" s="46" t="s">
        <v>70</v>
      </c>
      <c r="B9" s="47" t="s">
        <v>72</v>
      </c>
      <c r="C9" s="47" t="s">
        <v>73</v>
      </c>
      <c r="D9" s="48">
        <v>45780</v>
      </c>
      <c r="E9" s="46" t="s">
        <v>74</v>
      </c>
      <c r="F9" s="46"/>
      <c r="G9" s="46" t="s">
        <v>75</v>
      </c>
      <c r="H9" s="49">
        <v>400</v>
      </c>
      <c r="I9" s="55">
        <v>3</v>
      </c>
      <c r="J9" s="44"/>
    </row>
    <row r="10" spans="1:11" ht="13">
      <c r="A10" s="46" t="s">
        <v>70</v>
      </c>
      <c r="B10" s="47" t="s">
        <v>76</v>
      </c>
      <c r="C10" s="47" t="s">
        <v>77</v>
      </c>
      <c r="D10" s="48">
        <v>45781</v>
      </c>
      <c r="E10" s="46" t="s">
        <v>78</v>
      </c>
      <c r="F10" s="46"/>
      <c r="G10" s="46" t="s">
        <v>79</v>
      </c>
      <c r="H10" s="49"/>
      <c r="I10" s="55">
        <v>3</v>
      </c>
      <c r="J10" s="44"/>
    </row>
    <row r="11" spans="1:11" ht="13">
      <c r="A11" s="46" t="s">
        <v>70</v>
      </c>
      <c r="B11" s="47" t="s">
        <v>80</v>
      </c>
      <c r="C11" s="47" t="s">
        <v>81</v>
      </c>
      <c r="D11" s="48">
        <v>45782</v>
      </c>
      <c r="E11" s="46" t="s">
        <v>82</v>
      </c>
      <c r="F11" s="46"/>
      <c r="G11" s="46" t="s">
        <v>83</v>
      </c>
      <c r="H11" s="49">
        <v>100</v>
      </c>
      <c r="I11" s="55">
        <v>3</v>
      </c>
      <c r="J11" s="44"/>
    </row>
    <row r="12" spans="1:11" ht="13">
      <c r="A12" s="46" t="s">
        <v>70</v>
      </c>
      <c r="B12" s="47" t="s">
        <v>84</v>
      </c>
      <c r="C12" s="47" t="s">
        <v>85</v>
      </c>
      <c r="D12" s="48">
        <v>45783</v>
      </c>
      <c r="E12" s="46" t="s">
        <v>86</v>
      </c>
      <c r="F12" s="46"/>
      <c r="G12" s="46" t="s">
        <v>87</v>
      </c>
      <c r="H12" s="49">
        <v>50</v>
      </c>
      <c r="I12" s="55">
        <v>3</v>
      </c>
      <c r="J12" s="44"/>
    </row>
    <row r="13" spans="1:11" ht="13">
      <c r="A13" s="46" t="s">
        <v>70</v>
      </c>
      <c r="B13" s="47" t="s">
        <v>88</v>
      </c>
      <c r="C13" s="47" t="s">
        <v>89</v>
      </c>
      <c r="D13" s="48">
        <v>45784</v>
      </c>
      <c r="E13" s="46" t="s">
        <v>90</v>
      </c>
      <c r="F13" s="46"/>
      <c r="G13" s="46" t="s">
        <v>91</v>
      </c>
      <c r="H13" s="49">
        <v>200</v>
      </c>
      <c r="I13" s="55">
        <v>3</v>
      </c>
      <c r="J13" s="44"/>
    </row>
    <row r="14" spans="1:11" ht="13">
      <c r="A14" s="46" t="s">
        <v>70</v>
      </c>
      <c r="B14" s="47" t="s">
        <v>92</v>
      </c>
      <c r="C14" s="47" t="s">
        <v>93</v>
      </c>
      <c r="D14" s="48">
        <v>45785</v>
      </c>
      <c r="E14" s="46" t="s">
        <v>94</v>
      </c>
      <c r="F14" s="46"/>
      <c r="G14" s="46" t="s">
        <v>95</v>
      </c>
      <c r="H14" s="49"/>
      <c r="I14" s="55">
        <v>3</v>
      </c>
      <c r="J14" s="44"/>
    </row>
    <row r="15" spans="1:11" ht="13">
      <c r="A15" s="46" t="s">
        <v>70</v>
      </c>
      <c r="B15" s="47" t="s">
        <v>96</v>
      </c>
      <c r="C15" s="47" t="s">
        <v>97</v>
      </c>
      <c r="D15" s="48">
        <v>45786</v>
      </c>
      <c r="E15" s="46" t="s">
        <v>98</v>
      </c>
      <c r="F15" s="46"/>
      <c r="G15" s="46" t="s">
        <v>99</v>
      </c>
      <c r="H15" s="49">
        <v>505</v>
      </c>
      <c r="I15" s="55">
        <v>3</v>
      </c>
      <c r="J15" s="44"/>
    </row>
    <row r="16" spans="1:11" ht="132">
      <c r="A16" s="46" t="s">
        <v>70</v>
      </c>
      <c r="B16" s="156"/>
      <c r="C16" s="156"/>
      <c r="D16" s="48">
        <v>45787</v>
      </c>
      <c r="E16" s="157" t="s">
        <v>100</v>
      </c>
      <c r="F16" s="157"/>
      <c r="G16" s="157"/>
      <c r="H16" s="158"/>
      <c r="I16" s="159"/>
      <c r="J16" s="44"/>
    </row>
    <row r="17" spans="1:18" ht="13">
      <c r="A17" s="46" t="s">
        <v>70</v>
      </c>
      <c r="B17" s="47" t="s">
        <v>101</v>
      </c>
      <c r="C17" s="47" t="s">
        <v>102</v>
      </c>
      <c r="D17" s="48">
        <v>45788</v>
      </c>
      <c r="E17" s="46" t="s">
        <v>103</v>
      </c>
      <c r="F17" s="46"/>
      <c r="G17" s="46" t="s">
        <v>104</v>
      </c>
      <c r="H17" s="49"/>
      <c r="I17" s="55">
        <v>2</v>
      </c>
      <c r="J17" s="44"/>
    </row>
    <row r="18" spans="1:18" ht="13">
      <c r="A18" s="46" t="s">
        <v>70</v>
      </c>
      <c r="B18" s="47" t="s">
        <v>105</v>
      </c>
      <c r="C18" s="47" t="s">
        <v>106</v>
      </c>
      <c r="D18" s="48">
        <v>45789</v>
      </c>
      <c r="E18" s="46" t="s">
        <v>107</v>
      </c>
      <c r="F18" s="46"/>
      <c r="G18" s="46" t="s">
        <v>108</v>
      </c>
      <c r="H18" s="49"/>
      <c r="I18" s="55">
        <v>2</v>
      </c>
      <c r="J18" s="44"/>
    </row>
    <row r="19" spans="1:18" ht="13">
      <c r="A19" s="46" t="s">
        <v>70</v>
      </c>
      <c r="B19" s="47" t="s">
        <v>109</v>
      </c>
      <c r="C19" s="47" t="s">
        <v>110</v>
      </c>
      <c r="D19" s="48">
        <v>45790</v>
      </c>
      <c r="E19" s="46" t="s">
        <v>111</v>
      </c>
      <c r="F19" s="46"/>
      <c r="G19" s="46" t="s">
        <v>112</v>
      </c>
      <c r="H19" s="49">
        <v>1000</v>
      </c>
      <c r="I19" s="55">
        <v>2</v>
      </c>
      <c r="J19" s="44"/>
    </row>
    <row r="20" spans="1:18" ht="13">
      <c r="A20" s="46" t="s">
        <v>70</v>
      </c>
      <c r="B20" s="47" t="s">
        <v>113</v>
      </c>
      <c r="C20" s="47" t="s">
        <v>114</v>
      </c>
      <c r="D20" s="48">
        <v>45791</v>
      </c>
      <c r="E20" s="46" t="s">
        <v>115</v>
      </c>
      <c r="F20" s="46"/>
      <c r="G20" s="46" t="s">
        <v>116</v>
      </c>
      <c r="H20" s="49">
        <v>300</v>
      </c>
      <c r="I20" s="55">
        <v>2</v>
      </c>
      <c r="J20" s="44"/>
    </row>
    <row r="21" spans="1:18" ht="13">
      <c r="A21" s="46" t="s">
        <v>70</v>
      </c>
      <c r="B21" s="47" t="s">
        <v>117</v>
      </c>
      <c r="C21" s="47" t="s">
        <v>118</v>
      </c>
      <c r="D21" s="48">
        <v>45792</v>
      </c>
      <c r="E21" s="46" t="s">
        <v>119</v>
      </c>
      <c r="F21" s="46"/>
      <c r="G21" s="46" t="s">
        <v>120</v>
      </c>
      <c r="H21" s="49">
        <v>600</v>
      </c>
      <c r="I21" s="55">
        <v>2</v>
      </c>
      <c r="J21" s="44"/>
    </row>
    <row r="22" spans="1:18" ht="13">
      <c r="A22" s="46" t="s">
        <v>70</v>
      </c>
      <c r="B22" s="47" t="s">
        <v>121</v>
      </c>
      <c r="C22" s="47" t="s">
        <v>122</v>
      </c>
      <c r="D22" s="48">
        <v>45793</v>
      </c>
      <c r="E22" s="46" t="s">
        <v>123</v>
      </c>
      <c r="F22" s="46"/>
      <c r="G22" s="46" t="s">
        <v>124</v>
      </c>
      <c r="H22" s="49">
        <v>25.9</v>
      </c>
      <c r="I22" s="55">
        <v>2</v>
      </c>
      <c r="J22" s="44"/>
    </row>
    <row r="23" spans="1:18" ht="13">
      <c r="A23" s="46" t="s">
        <v>70</v>
      </c>
      <c r="B23" s="47" t="s">
        <v>125</v>
      </c>
      <c r="C23" s="47" t="s">
        <v>126</v>
      </c>
      <c r="D23" s="48">
        <v>45794</v>
      </c>
      <c r="E23" s="46" t="s">
        <v>127</v>
      </c>
      <c r="F23" s="46"/>
      <c r="G23" s="46" t="s">
        <v>128</v>
      </c>
      <c r="H23" s="49"/>
      <c r="I23" s="55">
        <v>2</v>
      </c>
      <c r="J23" s="44"/>
    </row>
    <row r="24" spans="1:18" ht="13">
      <c r="A24" s="46" t="s">
        <v>70</v>
      </c>
      <c r="B24" s="156"/>
      <c r="C24" s="156"/>
      <c r="D24" s="48">
        <v>45795</v>
      </c>
      <c r="E24" s="157" t="s">
        <v>129</v>
      </c>
      <c r="F24" s="157"/>
      <c r="G24" s="157"/>
      <c r="H24" s="158"/>
      <c r="I24" s="159"/>
      <c r="J24" s="44"/>
      <c r="M24" s="44"/>
      <c r="N24" s="44"/>
      <c r="O24" s="44"/>
      <c r="P24" s="44"/>
      <c r="Q24" s="44"/>
      <c r="R24" s="44"/>
    </row>
    <row r="25" spans="1:18" ht="24">
      <c r="A25" s="46" t="s">
        <v>70</v>
      </c>
      <c r="B25" s="47" t="s">
        <v>130</v>
      </c>
      <c r="C25" s="47" t="s">
        <v>131</v>
      </c>
      <c r="D25" s="48">
        <v>45700</v>
      </c>
      <c r="E25" s="46" t="s">
        <v>132</v>
      </c>
      <c r="F25" s="46"/>
      <c r="G25" s="46" t="s">
        <v>133</v>
      </c>
      <c r="H25" s="49">
        <v>200</v>
      </c>
      <c r="I25" s="55">
        <v>5</v>
      </c>
      <c r="J25" s="44"/>
      <c r="M25" s="44"/>
      <c r="N25" s="44"/>
      <c r="O25" s="44"/>
      <c r="P25" s="44"/>
      <c r="Q25" s="44"/>
      <c r="R25" s="44"/>
    </row>
    <row r="26" spans="1:18" ht="36">
      <c r="A26" s="46" t="s">
        <v>70</v>
      </c>
      <c r="B26" s="47" t="s">
        <v>134</v>
      </c>
      <c r="C26" s="47" t="s">
        <v>134</v>
      </c>
      <c r="D26" s="48">
        <v>45796</v>
      </c>
      <c r="E26" s="46" t="s">
        <v>135</v>
      </c>
      <c r="F26" s="46"/>
      <c r="G26" s="46" t="s">
        <v>136</v>
      </c>
      <c r="H26" s="49"/>
      <c r="I26" s="55">
        <v>4</v>
      </c>
      <c r="J26" s="44"/>
      <c r="M26" s="44"/>
      <c r="N26" s="44"/>
      <c r="O26" s="44"/>
      <c r="P26" s="44"/>
      <c r="Q26" s="44"/>
      <c r="R26" s="44"/>
    </row>
    <row r="27" spans="1:18" ht="13">
      <c r="A27" s="46" t="s">
        <v>70</v>
      </c>
      <c r="B27" s="47" t="s">
        <v>137</v>
      </c>
      <c r="C27" s="47" t="s">
        <v>138</v>
      </c>
      <c r="D27" s="48">
        <v>45797</v>
      </c>
      <c r="E27" s="46" t="s">
        <v>139</v>
      </c>
      <c r="F27" s="46"/>
      <c r="G27" s="46" t="s">
        <v>140</v>
      </c>
      <c r="H27" s="49">
        <v>124</v>
      </c>
      <c r="I27" s="55">
        <v>2</v>
      </c>
      <c r="J27" s="44"/>
      <c r="M27" s="44"/>
      <c r="N27" s="44"/>
      <c r="O27" s="44"/>
      <c r="P27" s="44"/>
      <c r="Q27" s="44"/>
      <c r="R27" s="44"/>
    </row>
    <row r="28" spans="1:18" ht="13">
      <c r="A28" s="46" t="s">
        <v>70</v>
      </c>
      <c r="B28" s="47" t="s">
        <v>141</v>
      </c>
      <c r="C28" s="47">
        <v>1213275</v>
      </c>
      <c r="D28" s="48">
        <v>45798</v>
      </c>
      <c r="E28" s="46" t="s">
        <v>142</v>
      </c>
      <c r="F28" s="46"/>
      <c r="G28" s="46" t="s">
        <v>143</v>
      </c>
      <c r="H28" s="49">
        <v>19.100000000000001</v>
      </c>
      <c r="I28" s="55">
        <v>2</v>
      </c>
      <c r="J28" s="44"/>
      <c r="O28" s="44"/>
      <c r="P28" s="44"/>
      <c r="Q28" s="44"/>
      <c r="R28" s="44"/>
    </row>
    <row r="29" spans="1:18" ht="13">
      <c r="A29" s="46" t="s">
        <v>70</v>
      </c>
      <c r="B29" s="47" t="s">
        <v>144</v>
      </c>
      <c r="C29" s="47">
        <v>2007006035</v>
      </c>
      <c r="D29" s="48">
        <v>45799</v>
      </c>
      <c r="E29" s="46" t="s">
        <v>145</v>
      </c>
      <c r="F29" s="46"/>
      <c r="G29" s="46" t="s">
        <v>146</v>
      </c>
      <c r="H29" s="49">
        <v>277.74</v>
      </c>
      <c r="I29" s="55">
        <v>4</v>
      </c>
      <c r="J29" s="44"/>
      <c r="O29" s="44"/>
      <c r="P29" s="44"/>
      <c r="Q29" s="44"/>
      <c r="R29" s="44"/>
    </row>
    <row r="30" spans="1:18" ht="13">
      <c r="A30" s="46" t="s">
        <v>70</v>
      </c>
      <c r="B30" s="50">
        <v>45627</v>
      </c>
      <c r="C30" s="47" t="s">
        <v>138</v>
      </c>
      <c r="D30" s="48">
        <v>45800</v>
      </c>
      <c r="E30" s="46" t="s">
        <v>147</v>
      </c>
      <c r="F30" s="46"/>
      <c r="G30" s="46" t="s">
        <v>148</v>
      </c>
      <c r="H30" s="49">
        <v>50</v>
      </c>
      <c r="I30" s="55">
        <v>4</v>
      </c>
      <c r="J30" s="44"/>
      <c r="O30" s="44"/>
      <c r="P30" s="44"/>
      <c r="Q30" s="44"/>
      <c r="R30" s="44"/>
    </row>
    <row r="31" spans="1:18" ht="13">
      <c r="A31" s="46" t="s">
        <v>70</v>
      </c>
      <c r="B31" s="47" t="s">
        <v>149</v>
      </c>
      <c r="C31" s="47" t="s">
        <v>150</v>
      </c>
      <c r="D31" s="48">
        <v>45801</v>
      </c>
      <c r="E31" s="46" t="s">
        <v>151</v>
      </c>
      <c r="F31" s="46"/>
      <c r="G31" s="46" t="s">
        <v>152</v>
      </c>
      <c r="H31" s="49">
        <v>9</v>
      </c>
      <c r="I31" s="55">
        <v>4</v>
      </c>
      <c r="J31" s="44"/>
      <c r="O31" s="44"/>
      <c r="P31" s="44"/>
      <c r="Q31" s="44"/>
      <c r="R31" s="44"/>
    </row>
    <row r="32" spans="1:18" ht="13">
      <c r="A32" s="46" t="s">
        <v>70</v>
      </c>
      <c r="B32" s="50">
        <v>45413</v>
      </c>
      <c r="C32" s="47" t="s">
        <v>153</v>
      </c>
      <c r="D32" s="48">
        <v>45802</v>
      </c>
      <c r="E32" s="46" t="s">
        <v>154</v>
      </c>
      <c r="F32" s="46"/>
      <c r="G32" s="46" t="s">
        <v>155</v>
      </c>
      <c r="H32" s="49">
        <v>10</v>
      </c>
      <c r="I32" s="55">
        <v>4</v>
      </c>
      <c r="J32" s="44"/>
      <c r="O32" s="44"/>
      <c r="P32" s="44"/>
      <c r="Q32" s="44"/>
      <c r="R32" s="44"/>
    </row>
    <row r="33" spans="1:18" ht="13">
      <c r="A33" s="46" t="s">
        <v>70</v>
      </c>
      <c r="B33" s="47" t="s">
        <v>156</v>
      </c>
      <c r="C33" s="47" t="s">
        <v>157</v>
      </c>
      <c r="D33" s="48">
        <v>45803</v>
      </c>
      <c r="E33" s="46" t="s">
        <v>158</v>
      </c>
      <c r="F33" s="46"/>
      <c r="G33" s="46" t="s">
        <v>159</v>
      </c>
      <c r="H33" s="49">
        <v>500</v>
      </c>
      <c r="I33" s="55">
        <v>1</v>
      </c>
      <c r="J33" s="44"/>
      <c r="O33" s="44"/>
      <c r="P33" s="44"/>
      <c r="Q33" s="44"/>
      <c r="R33" s="44"/>
    </row>
    <row r="34" spans="1:18" ht="13">
      <c r="A34" s="46" t="s">
        <v>70</v>
      </c>
      <c r="B34" s="47" t="s">
        <v>160</v>
      </c>
      <c r="C34" s="47" t="s">
        <v>161</v>
      </c>
      <c r="D34" s="48">
        <v>45804</v>
      </c>
      <c r="E34" s="46" t="s">
        <v>162</v>
      </c>
      <c r="F34" s="46"/>
      <c r="G34" s="46" t="s">
        <v>163</v>
      </c>
      <c r="H34" s="49">
        <v>71.2</v>
      </c>
      <c r="I34" s="55">
        <v>3</v>
      </c>
      <c r="J34" s="44"/>
      <c r="O34" s="44"/>
      <c r="P34" s="44"/>
      <c r="Q34" s="44"/>
      <c r="R34" s="44"/>
    </row>
    <row r="35" spans="1:18" ht="60">
      <c r="A35" s="46" t="s">
        <v>70</v>
      </c>
      <c r="B35" s="47" t="s">
        <v>164</v>
      </c>
      <c r="C35" s="47" t="s">
        <v>165</v>
      </c>
      <c r="D35" s="48">
        <v>45805</v>
      </c>
      <c r="E35" s="46" t="s">
        <v>166</v>
      </c>
      <c r="F35" s="46"/>
      <c r="G35" s="46" t="s">
        <v>167</v>
      </c>
      <c r="H35" s="49">
        <v>250</v>
      </c>
      <c r="I35" s="55">
        <v>1</v>
      </c>
      <c r="J35" s="44"/>
    </row>
    <row r="36" spans="1:18" ht="13">
      <c r="A36" s="46" t="s">
        <v>70</v>
      </c>
      <c r="B36" s="47" t="s">
        <v>168</v>
      </c>
      <c r="C36" s="47" t="s">
        <v>169</v>
      </c>
      <c r="D36" s="48">
        <v>45806</v>
      </c>
      <c r="E36" s="46" t="s">
        <v>170</v>
      </c>
      <c r="F36" s="46"/>
      <c r="G36" s="46" t="s">
        <v>171</v>
      </c>
      <c r="H36" s="49">
        <v>320</v>
      </c>
      <c r="I36" s="55">
        <v>5</v>
      </c>
      <c r="J36" s="44"/>
    </row>
    <row r="37" spans="1:18" ht="13">
      <c r="A37" s="46" t="s">
        <v>70</v>
      </c>
      <c r="B37" s="47" t="s">
        <v>172</v>
      </c>
      <c r="C37" s="47" t="s">
        <v>173</v>
      </c>
      <c r="D37" s="48">
        <v>45807</v>
      </c>
      <c r="E37" s="46" t="s">
        <v>174</v>
      </c>
      <c r="F37" s="46"/>
      <c r="G37" s="46" t="s">
        <v>175</v>
      </c>
      <c r="H37" s="49">
        <v>40</v>
      </c>
      <c r="I37" s="55">
        <v>4</v>
      </c>
      <c r="J37" s="44"/>
    </row>
    <row r="38" spans="1:18" ht="13">
      <c r="A38" s="46" t="s">
        <v>70</v>
      </c>
      <c r="B38" s="50">
        <v>45292</v>
      </c>
      <c r="C38" s="47" t="s">
        <v>176</v>
      </c>
      <c r="D38" s="48">
        <v>45808</v>
      </c>
      <c r="E38" s="46" t="s">
        <v>177</v>
      </c>
      <c r="F38" s="46"/>
      <c r="G38" s="46" t="s">
        <v>178</v>
      </c>
      <c r="H38" s="49">
        <v>25</v>
      </c>
      <c r="I38" s="55">
        <v>4</v>
      </c>
      <c r="J38" s="44"/>
    </row>
    <row r="39" spans="1:18" ht="13">
      <c r="A39" s="46" t="s">
        <v>70</v>
      </c>
      <c r="B39" s="50">
        <v>45352</v>
      </c>
      <c r="C39" s="47" t="s">
        <v>179</v>
      </c>
      <c r="D39" s="48">
        <v>45809</v>
      </c>
      <c r="E39" s="46" t="s">
        <v>180</v>
      </c>
      <c r="F39" s="46"/>
      <c r="G39" s="46" t="s">
        <v>181</v>
      </c>
      <c r="H39" s="49">
        <v>150</v>
      </c>
      <c r="I39" s="55">
        <v>4</v>
      </c>
      <c r="J39" s="44"/>
    </row>
    <row r="40" spans="1:18" ht="13">
      <c r="A40" s="46" t="s">
        <v>70</v>
      </c>
      <c r="B40" s="50">
        <v>45383</v>
      </c>
      <c r="C40" s="47" t="s">
        <v>182</v>
      </c>
      <c r="D40" s="48">
        <v>45810</v>
      </c>
      <c r="E40" s="46" t="s">
        <v>183</v>
      </c>
      <c r="F40" s="46"/>
      <c r="G40" s="46" t="s">
        <v>184</v>
      </c>
      <c r="H40" s="49">
        <v>100</v>
      </c>
      <c r="I40" s="55">
        <v>4</v>
      </c>
      <c r="J40" s="44"/>
    </row>
    <row r="41" spans="1:18" ht="12">
      <c r="A41" s="46" t="s">
        <v>70</v>
      </c>
      <c r="B41" s="47" t="s">
        <v>185</v>
      </c>
      <c r="C41" s="47" t="s">
        <v>186</v>
      </c>
      <c r="D41" s="48">
        <v>45811</v>
      </c>
      <c r="E41" s="46" t="s">
        <v>187</v>
      </c>
      <c r="F41" s="46"/>
      <c r="G41" s="46" t="s">
        <v>188</v>
      </c>
      <c r="H41" s="49">
        <v>74.099999999999994</v>
      </c>
      <c r="I41" s="55">
        <v>4</v>
      </c>
    </row>
    <row r="42" spans="1:18" ht="12">
      <c r="A42" s="46" t="s">
        <v>70</v>
      </c>
      <c r="B42" s="47" t="s">
        <v>189</v>
      </c>
      <c r="C42" s="47" t="s">
        <v>190</v>
      </c>
      <c r="D42" s="48">
        <v>45812</v>
      </c>
      <c r="E42" s="46" t="s">
        <v>191</v>
      </c>
      <c r="F42" s="46"/>
      <c r="G42" s="46" t="s">
        <v>192</v>
      </c>
      <c r="H42" s="49">
        <v>120</v>
      </c>
      <c r="I42" s="55">
        <v>2</v>
      </c>
    </row>
    <row r="43" spans="1:18" ht="48">
      <c r="A43" s="46" t="s">
        <v>70</v>
      </c>
      <c r="B43" s="47" t="s">
        <v>193</v>
      </c>
      <c r="C43" s="47" t="s">
        <v>193</v>
      </c>
      <c r="D43" s="48">
        <v>45813</v>
      </c>
      <c r="E43" s="46" t="s">
        <v>194</v>
      </c>
      <c r="F43" s="46"/>
      <c r="G43" s="46" t="s">
        <v>195</v>
      </c>
      <c r="H43" s="49">
        <v>80</v>
      </c>
      <c r="I43" s="55">
        <v>3</v>
      </c>
    </row>
    <row r="44" spans="1:18" ht="12">
      <c r="A44" s="46" t="s">
        <v>70</v>
      </c>
      <c r="B44" s="47" t="s">
        <v>196</v>
      </c>
      <c r="C44" s="47" t="s">
        <v>197</v>
      </c>
      <c r="D44" s="48">
        <v>45814</v>
      </c>
      <c r="E44" s="46" t="s">
        <v>198</v>
      </c>
      <c r="F44" s="46"/>
      <c r="G44" s="46" t="s">
        <v>199</v>
      </c>
      <c r="H44" s="49">
        <v>600</v>
      </c>
      <c r="I44" s="55">
        <v>1</v>
      </c>
    </row>
    <row r="45" spans="1:18" s="39" customFormat="1" ht="12">
      <c r="A45" s="46" t="s">
        <v>70</v>
      </c>
      <c r="B45" s="47" t="s">
        <v>153</v>
      </c>
      <c r="C45" s="47" t="s">
        <v>200</v>
      </c>
      <c r="D45" s="48">
        <v>45815</v>
      </c>
      <c r="E45" s="46" t="s">
        <v>201</v>
      </c>
      <c r="F45" s="46"/>
      <c r="G45" s="46" t="s">
        <v>202</v>
      </c>
      <c r="H45" s="49">
        <v>10</v>
      </c>
      <c r="I45" s="55">
        <v>3</v>
      </c>
      <c r="K45" s="38"/>
      <c r="L45" s="38"/>
      <c r="M45" s="38"/>
      <c r="N45" s="38"/>
      <c r="O45" s="38"/>
      <c r="P45" s="38"/>
      <c r="Q45" s="38"/>
      <c r="R45" s="38"/>
    </row>
    <row r="46" spans="1:18" s="39" customFormat="1" ht="12">
      <c r="A46" s="46" t="s">
        <v>70</v>
      </c>
      <c r="B46" s="47" t="s">
        <v>203</v>
      </c>
      <c r="C46" s="47" t="s">
        <v>204</v>
      </c>
      <c r="D46" s="48">
        <v>45816</v>
      </c>
      <c r="E46" s="46" t="s">
        <v>205</v>
      </c>
      <c r="F46" s="46"/>
      <c r="G46" s="46" t="s">
        <v>206</v>
      </c>
      <c r="H46" s="49">
        <v>19</v>
      </c>
      <c r="I46" s="55">
        <v>2</v>
      </c>
      <c r="K46" s="38"/>
      <c r="L46" s="38"/>
      <c r="M46" s="38"/>
      <c r="N46" s="38"/>
      <c r="O46" s="38"/>
      <c r="P46" s="38"/>
      <c r="Q46" s="38"/>
      <c r="R46" s="38"/>
    </row>
    <row r="47" spans="1:18" s="39" customFormat="1" ht="12">
      <c r="A47" s="46" t="s">
        <v>70</v>
      </c>
      <c r="B47" s="47" t="s">
        <v>207</v>
      </c>
      <c r="C47" s="47" t="s">
        <v>130</v>
      </c>
      <c r="D47" s="48">
        <v>45817</v>
      </c>
      <c r="E47" s="46" t="s">
        <v>208</v>
      </c>
      <c r="F47" s="46"/>
      <c r="G47" s="46" t="s">
        <v>209</v>
      </c>
      <c r="H47" s="49">
        <v>230</v>
      </c>
      <c r="I47" s="55">
        <v>2</v>
      </c>
      <c r="K47" s="38"/>
      <c r="L47" s="38"/>
      <c r="M47" s="38"/>
      <c r="N47" s="38"/>
      <c r="O47" s="38"/>
      <c r="P47" s="38"/>
      <c r="Q47" s="38"/>
      <c r="R47" s="38"/>
    </row>
    <row r="48" spans="1:18" s="39" customFormat="1" ht="12">
      <c r="A48" s="46" t="s">
        <v>70</v>
      </c>
      <c r="B48" s="47" t="s">
        <v>210</v>
      </c>
      <c r="C48" s="47" t="s">
        <v>211</v>
      </c>
      <c r="D48" s="48">
        <v>45818</v>
      </c>
      <c r="E48" s="46" t="s">
        <v>212</v>
      </c>
      <c r="F48" s="46"/>
      <c r="G48" s="46" t="s">
        <v>213</v>
      </c>
      <c r="H48" s="49">
        <v>175</v>
      </c>
      <c r="I48" s="55">
        <v>2</v>
      </c>
      <c r="K48" s="38"/>
      <c r="L48" s="38"/>
      <c r="M48" s="38"/>
      <c r="N48" s="38"/>
      <c r="O48" s="38"/>
      <c r="P48" s="38"/>
      <c r="Q48" s="38"/>
      <c r="R48" s="38"/>
    </row>
    <row r="49" spans="1:18" s="39" customFormat="1" ht="12">
      <c r="A49" s="46" t="s">
        <v>70</v>
      </c>
      <c r="B49" s="47" t="s">
        <v>214</v>
      </c>
      <c r="C49" s="47">
        <v>369963</v>
      </c>
      <c r="D49" s="48">
        <v>45819</v>
      </c>
      <c r="E49" s="46" t="s">
        <v>215</v>
      </c>
      <c r="F49" s="46"/>
      <c r="G49" s="46" t="s">
        <v>216</v>
      </c>
      <c r="H49" s="49"/>
      <c r="I49" s="55">
        <v>1</v>
      </c>
      <c r="K49" s="38"/>
      <c r="L49" s="38"/>
      <c r="M49" s="38"/>
      <c r="N49" s="38"/>
      <c r="O49" s="38"/>
      <c r="P49" s="38"/>
      <c r="Q49" s="38"/>
      <c r="R49" s="38"/>
    </row>
    <row r="50" spans="1:18" s="39" customFormat="1" ht="96">
      <c r="A50" s="46" t="s">
        <v>217</v>
      </c>
      <c r="B50" s="47"/>
      <c r="C50" s="47"/>
      <c r="D50" s="48">
        <v>45820</v>
      </c>
      <c r="E50" s="46" t="s">
        <v>218</v>
      </c>
      <c r="F50" s="46"/>
      <c r="G50" s="46"/>
      <c r="H50" s="49"/>
      <c r="I50" s="55">
        <v>10</v>
      </c>
      <c r="K50" s="38"/>
      <c r="L50" s="38"/>
      <c r="M50" s="38"/>
      <c r="N50" s="38"/>
      <c r="O50" s="38"/>
      <c r="P50" s="38"/>
      <c r="Q50" s="38"/>
      <c r="R50" s="38"/>
    </row>
    <row r="51" spans="1:18" s="39" customFormat="1" ht="12">
      <c r="A51" s="46" t="s">
        <v>217</v>
      </c>
      <c r="B51" s="47" t="s">
        <v>219</v>
      </c>
      <c r="C51" s="47">
        <v>20200136</v>
      </c>
      <c r="D51" s="48">
        <v>45821</v>
      </c>
      <c r="E51" s="46" t="s">
        <v>220</v>
      </c>
      <c r="F51" s="46"/>
      <c r="G51" s="46" t="s">
        <v>221</v>
      </c>
      <c r="H51" s="49">
        <v>360</v>
      </c>
      <c r="I51" s="55">
        <v>10</v>
      </c>
      <c r="K51" s="38"/>
      <c r="L51" s="38"/>
      <c r="M51" s="38"/>
      <c r="N51" s="38"/>
      <c r="O51" s="38"/>
      <c r="P51" s="38"/>
      <c r="Q51" s="38"/>
      <c r="R51" s="38"/>
    </row>
    <row r="52" spans="1:18" s="39" customFormat="1" ht="12">
      <c r="A52" s="46" t="s">
        <v>217</v>
      </c>
      <c r="B52" s="47" t="s">
        <v>222</v>
      </c>
      <c r="C52" s="47" t="s">
        <v>157</v>
      </c>
      <c r="D52" s="48">
        <v>45822</v>
      </c>
      <c r="E52" s="46" t="s">
        <v>223</v>
      </c>
      <c r="F52" s="46"/>
      <c r="G52" s="46" t="s">
        <v>159</v>
      </c>
      <c r="H52" s="49">
        <v>500</v>
      </c>
      <c r="I52" s="55">
        <v>10</v>
      </c>
      <c r="K52" s="38"/>
      <c r="L52" s="38"/>
      <c r="M52" s="38"/>
      <c r="N52" s="38"/>
      <c r="O52" s="38"/>
      <c r="P52" s="38"/>
      <c r="Q52" s="38"/>
      <c r="R52" s="38"/>
    </row>
    <row r="53" spans="1:18" s="39" customFormat="1" ht="12">
      <c r="A53" s="46" t="s">
        <v>217</v>
      </c>
      <c r="B53" s="50">
        <v>45505</v>
      </c>
      <c r="C53" s="47" t="s">
        <v>224</v>
      </c>
      <c r="D53" s="48">
        <v>45823</v>
      </c>
      <c r="E53" s="46" t="s">
        <v>225</v>
      </c>
      <c r="F53" s="46"/>
      <c r="G53" s="46" t="s">
        <v>226</v>
      </c>
      <c r="H53" s="49">
        <v>20</v>
      </c>
      <c r="I53" s="55">
        <v>10</v>
      </c>
      <c r="K53" s="38"/>
      <c r="L53" s="38"/>
      <c r="M53" s="38"/>
      <c r="N53" s="38"/>
      <c r="O53" s="38"/>
      <c r="P53" s="38"/>
      <c r="Q53" s="38"/>
      <c r="R53" s="38"/>
    </row>
    <row r="54" spans="1:18" s="39" customFormat="1" ht="12">
      <c r="A54" s="46" t="s">
        <v>217</v>
      </c>
      <c r="B54" s="47" t="s">
        <v>227</v>
      </c>
      <c r="C54" s="47" t="s">
        <v>228</v>
      </c>
      <c r="D54" s="48">
        <v>45824</v>
      </c>
      <c r="E54" s="46" t="s">
        <v>229</v>
      </c>
      <c r="F54" s="46"/>
      <c r="G54" s="46" t="s">
        <v>230</v>
      </c>
      <c r="H54" s="49">
        <v>25</v>
      </c>
      <c r="I54" s="55">
        <v>10</v>
      </c>
      <c r="K54" s="38"/>
      <c r="L54" s="38"/>
      <c r="M54" s="38"/>
      <c r="N54" s="38"/>
      <c r="O54" s="38"/>
      <c r="P54" s="38"/>
      <c r="Q54" s="38"/>
      <c r="R54" s="38"/>
    </row>
    <row r="55" spans="1:18" s="39" customFormat="1" ht="24">
      <c r="A55" s="46" t="s">
        <v>231</v>
      </c>
      <c r="B55" s="50">
        <v>45536</v>
      </c>
      <c r="C55" s="47" t="s">
        <v>232</v>
      </c>
      <c r="D55" s="48">
        <v>45825</v>
      </c>
      <c r="E55" s="46" t="s">
        <v>233</v>
      </c>
      <c r="F55" s="46"/>
      <c r="G55" s="46" t="s">
        <v>234</v>
      </c>
      <c r="H55" s="49">
        <v>20000</v>
      </c>
      <c r="I55" s="55">
        <v>5</v>
      </c>
      <c r="K55" s="38"/>
      <c r="L55" s="38"/>
      <c r="M55" s="38"/>
      <c r="N55" s="38"/>
      <c r="O55" s="38"/>
      <c r="P55" s="38"/>
      <c r="Q55" s="38"/>
      <c r="R55" s="38"/>
    </row>
    <row r="56" spans="1:18" s="39" customFormat="1" ht="48">
      <c r="A56" s="46" t="s">
        <v>235</v>
      </c>
      <c r="B56" s="47" t="s">
        <v>236</v>
      </c>
      <c r="C56" s="47" t="s">
        <v>237</v>
      </c>
      <c r="D56" s="48">
        <v>45826</v>
      </c>
      <c r="E56" s="46" t="s">
        <v>238</v>
      </c>
      <c r="F56" s="46"/>
      <c r="G56" s="46" t="s">
        <v>239</v>
      </c>
      <c r="H56" s="49">
        <v>30000</v>
      </c>
      <c r="I56" s="55">
        <v>5</v>
      </c>
      <c r="K56" s="38"/>
      <c r="L56" s="38"/>
      <c r="M56" s="38"/>
      <c r="N56" s="38"/>
      <c r="O56" s="38"/>
      <c r="P56" s="38"/>
      <c r="Q56" s="38"/>
      <c r="R56" s="38"/>
    </row>
    <row r="57" spans="1:18" s="39" customFormat="1" ht="120">
      <c r="A57" s="46" t="s">
        <v>240</v>
      </c>
      <c r="B57" s="47"/>
      <c r="C57" s="47"/>
      <c r="D57" s="48">
        <v>45827</v>
      </c>
      <c r="E57" s="46" t="s">
        <v>241</v>
      </c>
      <c r="F57" s="46"/>
      <c r="G57" s="46" t="s">
        <v>43</v>
      </c>
      <c r="H57" s="49"/>
      <c r="I57" s="55"/>
      <c r="K57" s="38"/>
      <c r="L57" s="38"/>
      <c r="M57" s="38"/>
      <c r="N57" s="38"/>
      <c r="O57" s="38"/>
      <c r="P57" s="38"/>
      <c r="Q57" s="38"/>
      <c r="R57" s="38"/>
    </row>
    <row r="58" spans="1:18" s="39" customFormat="1" ht="12">
      <c r="A58" s="46" t="s">
        <v>70</v>
      </c>
      <c r="B58" s="47" t="s">
        <v>242</v>
      </c>
      <c r="C58" s="47" t="s">
        <v>243</v>
      </c>
      <c r="D58" s="48">
        <v>45828</v>
      </c>
      <c r="E58" s="46" t="s">
        <v>244</v>
      </c>
      <c r="F58" s="46"/>
      <c r="G58" s="46" t="s">
        <v>245</v>
      </c>
      <c r="H58" s="49">
        <v>123</v>
      </c>
      <c r="I58" s="55">
        <v>2</v>
      </c>
      <c r="K58" s="38"/>
      <c r="L58" s="38"/>
      <c r="M58" s="38"/>
      <c r="N58" s="38"/>
      <c r="O58" s="38"/>
      <c r="P58" s="38"/>
      <c r="Q58" s="38"/>
      <c r="R58" s="38"/>
    </row>
    <row r="59" spans="1:18" s="39" customFormat="1" ht="24">
      <c r="A59" s="46" t="s">
        <v>70</v>
      </c>
      <c r="B59" s="47" t="s">
        <v>246</v>
      </c>
      <c r="C59" s="47" t="s">
        <v>247</v>
      </c>
      <c r="D59" s="48">
        <v>45829</v>
      </c>
      <c r="E59" s="46" t="s">
        <v>248</v>
      </c>
      <c r="F59" s="46"/>
      <c r="G59" s="46" t="s">
        <v>249</v>
      </c>
      <c r="H59" s="49">
        <v>1600</v>
      </c>
      <c r="I59" s="55">
        <v>2</v>
      </c>
      <c r="K59" s="38"/>
      <c r="L59" s="38"/>
      <c r="M59" s="38"/>
      <c r="N59" s="38"/>
      <c r="O59" s="38"/>
      <c r="P59" s="38"/>
      <c r="Q59" s="38"/>
      <c r="R59" s="38"/>
    </row>
    <row r="60" spans="1:18" s="39" customFormat="1" ht="12">
      <c r="A60" s="46" t="s">
        <v>70</v>
      </c>
      <c r="B60" s="47"/>
      <c r="C60" s="47"/>
      <c r="D60" s="48">
        <v>45830</v>
      </c>
      <c r="E60" s="46" t="s">
        <v>129</v>
      </c>
      <c r="F60" s="46"/>
      <c r="G60" s="46"/>
      <c r="H60" s="49"/>
      <c r="I60" s="55">
        <v>2</v>
      </c>
      <c r="K60" s="38"/>
      <c r="L60" s="38"/>
      <c r="M60" s="38"/>
      <c r="N60" s="38"/>
      <c r="O60" s="38"/>
      <c r="P60" s="38"/>
      <c r="Q60" s="38"/>
      <c r="R60" s="38"/>
    </row>
    <row r="61" spans="1:18" s="39" customFormat="1" ht="12">
      <c r="A61" s="46" t="s">
        <v>70</v>
      </c>
      <c r="B61" s="47" t="s">
        <v>250</v>
      </c>
      <c r="C61" s="47" t="s">
        <v>251</v>
      </c>
      <c r="D61" s="48">
        <v>45831</v>
      </c>
      <c r="E61" s="46" t="s">
        <v>252</v>
      </c>
      <c r="F61" s="46"/>
      <c r="G61" s="46" t="s">
        <v>253</v>
      </c>
      <c r="H61" s="49">
        <v>21.36</v>
      </c>
      <c r="I61" s="55">
        <v>2</v>
      </c>
      <c r="K61" s="38"/>
      <c r="L61" s="38"/>
      <c r="M61" s="38"/>
      <c r="N61" s="38"/>
      <c r="O61" s="38"/>
      <c r="P61" s="38"/>
      <c r="Q61" s="38"/>
      <c r="R61" s="38"/>
    </row>
    <row r="62" spans="1:18" s="39" customFormat="1" ht="12">
      <c r="A62" s="46" t="s">
        <v>70</v>
      </c>
      <c r="B62" s="47" t="s">
        <v>254</v>
      </c>
      <c r="C62" s="47" t="s">
        <v>255</v>
      </c>
      <c r="D62" s="48">
        <v>45832</v>
      </c>
      <c r="E62" s="46" t="s">
        <v>256</v>
      </c>
      <c r="F62" s="46"/>
      <c r="G62" s="46" t="s">
        <v>257</v>
      </c>
      <c r="H62" s="49">
        <v>20</v>
      </c>
      <c r="I62" s="55">
        <v>2</v>
      </c>
      <c r="K62" s="38"/>
      <c r="L62" s="38"/>
      <c r="M62" s="38"/>
      <c r="N62" s="38"/>
      <c r="O62" s="38"/>
      <c r="P62" s="38"/>
      <c r="Q62" s="38"/>
      <c r="R62" s="38"/>
    </row>
    <row r="63" spans="1:18" s="39" customFormat="1" ht="12">
      <c r="A63" s="46" t="s">
        <v>70</v>
      </c>
      <c r="B63" s="47" t="s">
        <v>258</v>
      </c>
      <c r="C63" s="47" t="s">
        <v>259</v>
      </c>
      <c r="D63" s="48">
        <v>45833</v>
      </c>
      <c r="E63" s="46" t="s">
        <v>260</v>
      </c>
      <c r="F63" s="46"/>
      <c r="G63" s="46" t="s">
        <v>261</v>
      </c>
      <c r="H63" s="49">
        <v>200</v>
      </c>
      <c r="I63" s="55">
        <v>2</v>
      </c>
      <c r="K63" s="38"/>
      <c r="L63" s="38"/>
      <c r="M63" s="38"/>
      <c r="N63" s="38"/>
      <c r="O63" s="38"/>
      <c r="P63" s="38"/>
      <c r="Q63" s="38"/>
      <c r="R63" s="38"/>
    </row>
    <row r="64" spans="1:18" s="39" customFormat="1" ht="24">
      <c r="A64" s="46" t="s">
        <v>70</v>
      </c>
      <c r="B64" s="47" t="s">
        <v>262</v>
      </c>
      <c r="C64" s="47" t="s">
        <v>263</v>
      </c>
      <c r="D64" s="48">
        <v>45834</v>
      </c>
      <c r="E64" s="46" t="s">
        <v>264</v>
      </c>
      <c r="F64" s="46"/>
      <c r="G64" s="46" t="s">
        <v>265</v>
      </c>
      <c r="H64" s="49">
        <v>201.5</v>
      </c>
      <c r="I64" s="55">
        <v>2</v>
      </c>
      <c r="K64" s="38"/>
      <c r="L64" s="38"/>
      <c r="M64" s="38"/>
      <c r="N64" s="38"/>
      <c r="O64" s="38"/>
      <c r="P64" s="38"/>
      <c r="Q64" s="38"/>
      <c r="R64" s="38"/>
    </row>
    <row r="65" spans="1:18" s="39" customFormat="1" ht="24">
      <c r="A65" s="46" t="s">
        <v>70</v>
      </c>
      <c r="B65" s="47" t="s">
        <v>266</v>
      </c>
      <c r="C65" s="47" t="s">
        <v>267</v>
      </c>
      <c r="D65" s="48">
        <v>45835</v>
      </c>
      <c r="E65" s="46" t="s">
        <v>268</v>
      </c>
      <c r="F65" s="46"/>
      <c r="G65" s="46" t="s">
        <v>269</v>
      </c>
      <c r="H65" s="49">
        <v>1010</v>
      </c>
      <c r="I65" s="55">
        <v>2</v>
      </c>
      <c r="K65" s="38"/>
      <c r="L65" s="38"/>
      <c r="M65" s="38"/>
      <c r="N65" s="38"/>
      <c r="O65" s="38"/>
      <c r="P65" s="38"/>
      <c r="Q65" s="38"/>
      <c r="R65" s="38"/>
    </row>
    <row r="66" spans="1:18" s="39" customFormat="1" ht="36">
      <c r="A66" s="46" t="s">
        <v>70</v>
      </c>
      <c r="B66" s="47" t="s">
        <v>270</v>
      </c>
      <c r="C66" s="47" t="s">
        <v>196</v>
      </c>
      <c r="D66" s="48">
        <v>45836</v>
      </c>
      <c r="E66" s="46" t="s">
        <v>271</v>
      </c>
      <c r="F66" s="46"/>
      <c r="G66" s="46" t="s">
        <v>272</v>
      </c>
      <c r="H66" s="49">
        <v>1330</v>
      </c>
      <c r="I66" s="55">
        <v>2</v>
      </c>
      <c r="K66" s="38"/>
      <c r="L66" s="38"/>
      <c r="M66" s="38"/>
      <c r="N66" s="38"/>
      <c r="O66" s="38"/>
      <c r="P66" s="38"/>
      <c r="Q66" s="38"/>
      <c r="R66" s="38"/>
    </row>
    <row r="67" spans="1:18" s="39" customFormat="1" ht="24">
      <c r="A67" s="46" t="s">
        <v>273</v>
      </c>
      <c r="B67" s="50">
        <v>45627</v>
      </c>
      <c r="C67" s="47" t="s">
        <v>274</v>
      </c>
      <c r="D67" s="48">
        <v>45837</v>
      </c>
      <c r="E67" s="46" t="s">
        <v>275</v>
      </c>
      <c r="F67" s="46"/>
      <c r="G67" s="46" t="s">
        <v>276</v>
      </c>
      <c r="H67" s="49">
        <v>1000</v>
      </c>
      <c r="I67" s="55">
        <v>10</v>
      </c>
      <c r="K67" s="38"/>
      <c r="L67" s="38"/>
      <c r="M67" s="38"/>
      <c r="N67" s="38"/>
      <c r="O67" s="38"/>
      <c r="P67" s="38"/>
      <c r="Q67" s="38"/>
      <c r="R67" s="38"/>
    </row>
    <row r="68" spans="1:18" s="39" customFormat="1" ht="24">
      <c r="A68" s="46" t="s">
        <v>277</v>
      </c>
      <c r="B68" s="47" t="s">
        <v>278</v>
      </c>
      <c r="C68" s="47" t="s">
        <v>279</v>
      </c>
      <c r="D68" s="48">
        <v>45838</v>
      </c>
      <c r="E68" s="46" t="s">
        <v>280</v>
      </c>
      <c r="F68" s="46"/>
      <c r="G68" s="46" t="s">
        <v>281</v>
      </c>
      <c r="H68" s="49">
        <v>200</v>
      </c>
      <c r="I68" s="55">
        <v>10</v>
      </c>
      <c r="K68" s="38"/>
      <c r="L68" s="38"/>
      <c r="M68" s="38"/>
      <c r="N68" s="38"/>
      <c r="O68" s="38"/>
      <c r="P68" s="38"/>
      <c r="Q68" s="38"/>
      <c r="R68" s="38"/>
    </row>
    <row r="69" spans="1:18" s="39" customFormat="1" ht="60">
      <c r="A69" s="46" t="s">
        <v>282</v>
      </c>
      <c r="B69" s="47"/>
      <c r="C69" s="47"/>
      <c r="D69" s="48">
        <v>45839</v>
      </c>
      <c r="E69" s="46" t="s">
        <v>283</v>
      </c>
      <c r="F69" s="46"/>
      <c r="G69" s="46"/>
      <c r="H69" s="49"/>
      <c r="I69" s="55">
        <v>10</v>
      </c>
      <c r="K69" s="38"/>
      <c r="L69" s="38"/>
      <c r="M69" s="38"/>
      <c r="N69" s="38"/>
      <c r="O69" s="38"/>
      <c r="P69" s="38"/>
      <c r="Q69" s="38"/>
      <c r="R69" s="38"/>
    </row>
    <row r="70" spans="1:18" s="39" customFormat="1" ht="12">
      <c r="A70" s="46" t="s">
        <v>282</v>
      </c>
      <c r="B70" s="47" t="s">
        <v>284</v>
      </c>
      <c r="C70" s="47" t="s">
        <v>196</v>
      </c>
      <c r="D70" s="48">
        <v>45840</v>
      </c>
      <c r="E70" s="46" t="s">
        <v>285</v>
      </c>
      <c r="F70" s="46"/>
      <c r="G70" s="46" t="s">
        <v>286</v>
      </c>
      <c r="H70" s="49">
        <v>147.35</v>
      </c>
      <c r="I70" s="55">
        <v>10</v>
      </c>
      <c r="K70" s="38"/>
      <c r="L70" s="38"/>
      <c r="M70" s="38"/>
      <c r="N70" s="38"/>
      <c r="O70" s="38"/>
      <c r="P70" s="38"/>
      <c r="Q70" s="38"/>
      <c r="R70" s="38"/>
    </row>
    <row r="71" spans="1:18" s="39" customFormat="1" ht="36">
      <c r="A71" s="46" t="s">
        <v>282</v>
      </c>
      <c r="B71" s="47" t="s">
        <v>287</v>
      </c>
      <c r="C71" s="47" t="s">
        <v>288</v>
      </c>
      <c r="D71" s="48">
        <v>45841</v>
      </c>
      <c r="E71" s="46" t="s">
        <v>289</v>
      </c>
      <c r="F71" s="46"/>
      <c r="G71" s="46" t="s">
        <v>290</v>
      </c>
      <c r="H71" s="49">
        <v>2500</v>
      </c>
      <c r="I71" s="55">
        <v>10</v>
      </c>
      <c r="K71" s="38"/>
      <c r="L71" s="38"/>
      <c r="M71" s="38"/>
      <c r="N71" s="38"/>
      <c r="O71" s="38"/>
      <c r="P71" s="38"/>
      <c r="Q71" s="38"/>
      <c r="R71" s="38"/>
    </row>
    <row r="72" spans="1:18" s="39" customFormat="1" ht="12">
      <c r="A72" s="46" t="s">
        <v>282</v>
      </c>
      <c r="B72" s="47" t="s">
        <v>291</v>
      </c>
      <c r="C72" s="47" t="s">
        <v>173</v>
      </c>
      <c r="D72" s="48">
        <v>45842</v>
      </c>
      <c r="E72" s="46" t="s">
        <v>292</v>
      </c>
      <c r="F72" s="46"/>
      <c r="G72" s="46" t="s">
        <v>293</v>
      </c>
      <c r="H72" s="49">
        <v>1200</v>
      </c>
      <c r="I72" s="55">
        <v>10</v>
      </c>
      <c r="K72" s="38"/>
      <c r="L72" s="38"/>
      <c r="M72" s="38"/>
      <c r="N72" s="38"/>
      <c r="O72" s="38"/>
      <c r="P72" s="38"/>
      <c r="Q72" s="38"/>
      <c r="R72" s="38"/>
    </row>
    <row r="73" spans="1:18" s="39" customFormat="1" ht="48">
      <c r="A73" s="46" t="s">
        <v>282</v>
      </c>
      <c r="B73" s="47" t="s">
        <v>294</v>
      </c>
      <c r="C73" s="47" t="s">
        <v>295</v>
      </c>
      <c r="D73" s="48">
        <v>45843</v>
      </c>
      <c r="E73" s="46" t="s">
        <v>296</v>
      </c>
      <c r="F73" s="46"/>
      <c r="G73" s="46" t="s">
        <v>297</v>
      </c>
      <c r="H73" s="49">
        <v>350</v>
      </c>
      <c r="I73" s="55">
        <v>10</v>
      </c>
      <c r="K73" s="38"/>
      <c r="L73" s="38"/>
      <c r="M73" s="38"/>
      <c r="N73" s="38"/>
      <c r="O73" s="38"/>
      <c r="P73" s="38"/>
      <c r="Q73" s="38"/>
      <c r="R73" s="38"/>
    </row>
    <row r="74" spans="1:18" s="39" customFormat="1" ht="60">
      <c r="A74" s="46" t="s">
        <v>282</v>
      </c>
      <c r="B74" s="47"/>
      <c r="C74" s="47"/>
      <c r="D74" s="48">
        <v>45844</v>
      </c>
      <c r="E74" s="46" t="s">
        <v>298</v>
      </c>
      <c r="F74" s="46"/>
      <c r="G74" s="46"/>
      <c r="H74" s="49"/>
      <c r="I74" s="55">
        <v>10</v>
      </c>
      <c r="K74" s="38"/>
      <c r="L74" s="38"/>
      <c r="M74" s="38"/>
      <c r="N74" s="38"/>
      <c r="O74" s="38"/>
      <c r="P74" s="38"/>
      <c r="Q74" s="38"/>
      <c r="R74" s="38"/>
    </row>
    <row r="75" spans="1:18" s="39" customFormat="1" ht="12">
      <c r="A75" s="46" t="s">
        <v>282</v>
      </c>
      <c r="B75" s="47" t="s">
        <v>299</v>
      </c>
      <c r="C75" s="47" t="s">
        <v>300</v>
      </c>
      <c r="D75" s="48">
        <v>45845</v>
      </c>
      <c r="E75" s="46" t="s">
        <v>301</v>
      </c>
      <c r="F75" s="46"/>
      <c r="G75" s="46" t="s">
        <v>302</v>
      </c>
      <c r="H75" s="49">
        <v>230</v>
      </c>
      <c r="I75" s="55">
        <v>10</v>
      </c>
      <c r="K75" s="38"/>
      <c r="L75" s="38"/>
      <c r="M75" s="38"/>
      <c r="N75" s="38"/>
      <c r="O75" s="38"/>
      <c r="P75" s="38"/>
      <c r="Q75" s="38"/>
      <c r="R75" s="38"/>
    </row>
    <row r="76" spans="1:18" s="39" customFormat="1" ht="12">
      <c r="A76" s="46" t="s">
        <v>282</v>
      </c>
      <c r="B76" s="47" t="s">
        <v>303</v>
      </c>
      <c r="C76" s="47" t="s">
        <v>304</v>
      </c>
      <c r="D76" s="48">
        <v>45846</v>
      </c>
      <c r="E76" s="46" t="s">
        <v>305</v>
      </c>
      <c r="F76" s="46"/>
      <c r="G76" s="46" t="s">
        <v>133</v>
      </c>
      <c r="H76" s="49">
        <v>200</v>
      </c>
      <c r="I76" s="55">
        <v>10</v>
      </c>
      <c r="K76" s="38"/>
      <c r="L76" s="38"/>
      <c r="M76" s="38"/>
      <c r="N76" s="38"/>
      <c r="O76" s="38"/>
      <c r="P76" s="38"/>
      <c r="Q76" s="38"/>
      <c r="R76" s="38"/>
    </row>
    <row r="77" spans="1:18" s="39" customFormat="1">
      <c r="K77" s="38"/>
      <c r="L77" s="38"/>
      <c r="M77" s="38"/>
      <c r="N77" s="38"/>
      <c r="O77" s="38"/>
      <c r="P77" s="38"/>
      <c r="Q77" s="38"/>
      <c r="R77" s="38"/>
    </row>
    <row r="78" spans="1:18" s="39" customFormat="1" ht="24">
      <c r="A78" s="46" t="s">
        <v>306</v>
      </c>
      <c r="B78" s="47" t="s">
        <v>307</v>
      </c>
      <c r="C78" s="47" t="s">
        <v>308</v>
      </c>
      <c r="D78" s="48">
        <v>45847</v>
      </c>
      <c r="E78" s="46" t="s">
        <v>309</v>
      </c>
      <c r="F78" s="46"/>
      <c r="G78" s="46" t="s">
        <v>310</v>
      </c>
      <c r="H78" s="49">
        <v>10</v>
      </c>
      <c r="I78" s="55">
        <v>10</v>
      </c>
      <c r="K78" s="38"/>
      <c r="L78" s="38"/>
      <c r="M78" s="38"/>
      <c r="N78" s="38"/>
      <c r="O78" s="38"/>
      <c r="P78" s="38"/>
      <c r="Q78" s="38"/>
      <c r="R78" s="38"/>
    </row>
    <row r="79" spans="1:18" s="39" customFormat="1">
      <c r="A79" s="46"/>
      <c r="B79" s="47"/>
      <c r="C79" s="47"/>
      <c r="D79" s="48"/>
      <c r="E79" s="46"/>
      <c r="F79" s="46"/>
      <c r="G79" s="46"/>
      <c r="H79" s="49"/>
      <c r="I79" s="54"/>
      <c r="K79" s="38"/>
      <c r="L79" s="38"/>
      <c r="M79" s="38"/>
      <c r="N79" s="38"/>
      <c r="O79" s="38"/>
      <c r="P79" s="38"/>
      <c r="Q79" s="38"/>
      <c r="R79" s="38"/>
    </row>
    <row r="80" spans="1:18" s="39" customFormat="1">
      <c r="A80" s="46"/>
      <c r="B80" s="47"/>
      <c r="C80" s="47"/>
      <c r="D80" s="48"/>
      <c r="E80" s="46"/>
      <c r="F80" s="46"/>
      <c r="G80" s="46"/>
      <c r="H80" s="49"/>
      <c r="I80" s="54"/>
      <c r="K80" s="38"/>
      <c r="L80" s="38"/>
      <c r="M80" s="38"/>
      <c r="N80" s="38"/>
      <c r="O80" s="38"/>
      <c r="P80" s="38"/>
      <c r="Q80" s="38"/>
      <c r="R80" s="38"/>
    </row>
    <row r="81" spans="1:18" s="39" customFormat="1">
      <c r="A81" s="46"/>
      <c r="B81" s="47"/>
      <c r="C81" s="47"/>
      <c r="D81" s="48"/>
      <c r="E81" s="46"/>
      <c r="F81" s="46"/>
      <c r="G81" s="46"/>
      <c r="H81" s="49"/>
      <c r="I81" s="54"/>
      <c r="K81" s="38"/>
      <c r="L81" s="38"/>
      <c r="M81" s="38"/>
      <c r="N81" s="38"/>
      <c r="O81" s="38"/>
      <c r="P81" s="38"/>
      <c r="Q81" s="38"/>
      <c r="R81" s="38"/>
    </row>
    <row r="82" spans="1:18" s="39" customFormat="1">
      <c r="A82" s="46"/>
      <c r="B82" s="47"/>
      <c r="C82" s="47"/>
      <c r="D82" s="48"/>
      <c r="E82" s="46"/>
      <c r="F82" s="46"/>
      <c r="G82" s="46"/>
      <c r="H82" s="49"/>
      <c r="I82" s="54"/>
      <c r="K82" s="38"/>
      <c r="L82" s="38"/>
      <c r="M82" s="38"/>
      <c r="N82" s="38"/>
      <c r="O82" s="38"/>
      <c r="P82" s="38"/>
      <c r="Q82" s="38"/>
      <c r="R82" s="38"/>
    </row>
    <row r="83" spans="1:18" s="39" customFormat="1">
      <c r="A83" s="46"/>
      <c r="B83" s="47"/>
      <c r="C83" s="47"/>
      <c r="D83" s="48"/>
      <c r="E83" s="46"/>
      <c r="F83" s="46"/>
      <c r="G83" s="46"/>
      <c r="H83" s="49"/>
      <c r="I83" s="54"/>
      <c r="K83" s="38"/>
      <c r="L83" s="38"/>
      <c r="M83" s="38"/>
      <c r="N83" s="38"/>
      <c r="O83" s="38"/>
      <c r="P83" s="38"/>
      <c r="Q83" s="38"/>
      <c r="R83" s="38"/>
    </row>
    <row r="84" spans="1:18" s="39" customFormat="1">
      <c r="A84" s="46"/>
      <c r="B84" s="47"/>
      <c r="C84" s="47"/>
      <c r="D84" s="48"/>
      <c r="E84" s="46"/>
      <c r="F84" s="46"/>
      <c r="G84" s="46"/>
      <c r="H84" s="49"/>
      <c r="I84" s="54"/>
      <c r="K84" s="38"/>
      <c r="L84" s="38"/>
      <c r="M84" s="38"/>
      <c r="N84" s="38"/>
      <c r="O84" s="38"/>
      <c r="P84" s="38"/>
      <c r="Q84" s="38"/>
      <c r="R84" s="38"/>
    </row>
    <row r="85" spans="1:18" s="39" customFormat="1">
      <c r="A85" s="46"/>
      <c r="B85" s="47"/>
      <c r="C85" s="47"/>
      <c r="D85" s="48"/>
      <c r="E85" s="46"/>
      <c r="F85" s="46"/>
      <c r="G85" s="46"/>
      <c r="H85" s="49"/>
      <c r="I85" s="54"/>
      <c r="K85" s="38"/>
      <c r="L85" s="38"/>
      <c r="M85" s="38"/>
      <c r="N85" s="38"/>
      <c r="O85" s="38"/>
      <c r="P85" s="38"/>
      <c r="Q85" s="38"/>
      <c r="R85" s="38"/>
    </row>
    <row r="86" spans="1:18" s="39" customFormat="1">
      <c r="A86" s="46"/>
      <c r="B86" s="47"/>
      <c r="C86" s="47"/>
      <c r="D86" s="48"/>
      <c r="E86" s="46"/>
      <c r="F86" s="46"/>
      <c r="G86" s="46"/>
      <c r="H86" s="49"/>
      <c r="I86" s="54"/>
      <c r="K86" s="38"/>
      <c r="L86" s="38"/>
      <c r="M86" s="38"/>
      <c r="N86" s="38"/>
      <c r="O86" s="38"/>
      <c r="P86" s="38"/>
      <c r="Q86" s="38"/>
      <c r="R86" s="38"/>
    </row>
    <row r="87" spans="1:18" s="39" customFormat="1">
      <c r="A87" s="46"/>
      <c r="B87" s="47"/>
      <c r="C87" s="47"/>
      <c r="D87" s="48"/>
      <c r="E87" s="46"/>
      <c r="F87" s="46"/>
      <c r="G87" s="46"/>
      <c r="H87" s="49"/>
      <c r="I87" s="54"/>
      <c r="K87" s="38"/>
      <c r="L87" s="38"/>
      <c r="M87" s="38"/>
      <c r="N87" s="38"/>
      <c r="O87" s="38"/>
      <c r="P87" s="38"/>
      <c r="Q87" s="38"/>
      <c r="R87" s="38"/>
    </row>
    <row r="88" spans="1:18" s="39" customFormat="1">
      <c r="A88" s="46"/>
      <c r="B88" s="47"/>
      <c r="C88" s="47"/>
      <c r="D88" s="48"/>
      <c r="E88" s="46"/>
      <c r="F88" s="46"/>
      <c r="G88" s="46"/>
      <c r="H88" s="49"/>
      <c r="I88" s="54"/>
      <c r="K88" s="38"/>
      <c r="L88" s="38"/>
      <c r="M88" s="38"/>
      <c r="N88" s="38"/>
      <c r="O88" s="38"/>
      <c r="P88" s="38"/>
      <c r="Q88" s="38"/>
      <c r="R88" s="38"/>
    </row>
    <row r="89" spans="1:18" s="39" customFormat="1">
      <c r="A89" s="46"/>
      <c r="B89" s="47"/>
      <c r="C89" s="47"/>
      <c r="D89" s="48"/>
      <c r="E89" s="46"/>
      <c r="F89" s="46"/>
      <c r="G89" s="46"/>
      <c r="H89" s="49"/>
      <c r="I89" s="54"/>
      <c r="K89" s="38"/>
      <c r="L89" s="38"/>
      <c r="M89" s="38"/>
      <c r="N89" s="38"/>
      <c r="O89" s="38"/>
      <c r="P89" s="38"/>
      <c r="Q89" s="38"/>
      <c r="R89" s="38"/>
    </row>
    <row r="90" spans="1:18" s="39" customFormat="1">
      <c r="A90" s="46"/>
      <c r="B90" s="47"/>
      <c r="C90" s="47"/>
      <c r="D90" s="48"/>
      <c r="E90" s="46"/>
      <c r="F90" s="46"/>
      <c r="G90" s="46"/>
      <c r="H90" s="49"/>
      <c r="I90" s="54"/>
      <c r="K90" s="38"/>
      <c r="L90" s="38"/>
      <c r="M90" s="38"/>
      <c r="N90" s="38"/>
      <c r="O90" s="38"/>
      <c r="P90" s="38"/>
      <c r="Q90" s="38"/>
      <c r="R90" s="38"/>
    </row>
    <row r="91" spans="1:18" s="39" customFormat="1">
      <c r="A91" s="46"/>
      <c r="B91" s="47"/>
      <c r="C91" s="47"/>
      <c r="D91" s="48"/>
      <c r="E91" s="46"/>
      <c r="F91" s="46"/>
      <c r="G91" s="46"/>
      <c r="H91" s="49"/>
      <c r="I91" s="54"/>
      <c r="K91" s="38"/>
      <c r="L91" s="38"/>
      <c r="M91" s="38"/>
      <c r="N91" s="38"/>
      <c r="O91" s="38"/>
      <c r="P91" s="38"/>
      <c r="Q91" s="38"/>
      <c r="R91" s="38"/>
    </row>
    <row r="92" spans="1:18" s="39" customFormat="1">
      <c r="A92" s="46"/>
      <c r="B92" s="47"/>
      <c r="C92" s="47"/>
      <c r="D92" s="48"/>
      <c r="E92" s="46"/>
      <c r="F92" s="46"/>
      <c r="G92" s="46"/>
      <c r="H92" s="49"/>
      <c r="I92" s="54"/>
      <c r="K92" s="38"/>
      <c r="L92" s="38"/>
      <c r="M92" s="38"/>
      <c r="N92" s="38"/>
      <c r="O92" s="38"/>
      <c r="P92" s="38"/>
      <c r="Q92" s="38"/>
      <c r="R92" s="38"/>
    </row>
    <row r="93" spans="1:18" s="39" customFormat="1">
      <c r="A93" s="46"/>
      <c r="B93" s="47"/>
      <c r="C93" s="47"/>
      <c r="D93" s="48"/>
      <c r="E93" s="46"/>
      <c r="F93" s="46"/>
      <c r="G93" s="46"/>
      <c r="H93" s="49"/>
      <c r="I93" s="54"/>
      <c r="K93" s="38"/>
      <c r="L93" s="38"/>
      <c r="M93" s="38"/>
      <c r="N93" s="38"/>
      <c r="O93" s="38"/>
      <c r="P93" s="38"/>
      <c r="Q93" s="38"/>
      <c r="R93" s="38"/>
    </row>
    <row r="94" spans="1:18" s="39" customFormat="1">
      <c r="A94" s="46"/>
      <c r="B94" s="47"/>
      <c r="C94" s="47"/>
      <c r="D94" s="48"/>
      <c r="E94" s="46"/>
      <c r="F94" s="46"/>
      <c r="G94" s="46"/>
      <c r="H94" s="49"/>
      <c r="I94" s="54"/>
      <c r="K94" s="38"/>
      <c r="L94" s="38"/>
      <c r="M94" s="38"/>
      <c r="N94" s="38"/>
      <c r="O94" s="38"/>
      <c r="P94" s="38"/>
      <c r="Q94" s="38"/>
      <c r="R94" s="38"/>
    </row>
    <row r="95" spans="1:18" s="39" customFormat="1">
      <c r="A95" s="46"/>
      <c r="B95" s="47"/>
      <c r="C95" s="47"/>
      <c r="D95" s="48"/>
      <c r="E95" s="46"/>
      <c r="F95" s="46"/>
      <c r="G95" s="46"/>
      <c r="H95" s="49"/>
      <c r="I95" s="54"/>
      <c r="K95" s="38"/>
      <c r="L95" s="38"/>
      <c r="M95" s="38"/>
      <c r="N95" s="38"/>
      <c r="O95" s="38"/>
      <c r="P95" s="38"/>
      <c r="Q95" s="38"/>
      <c r="R95" s="38"/>
    </row>
    <row r="96" spans="1:18" s="39" customFormat="1">
      <c r="A96" s="46"/>
      <c r="B96" s="47"/>
      <c r="C96" s="47"/>
      <c r="D96" s="48"/>
      <c r="E96" s="46"/>
      <c r="F96" s="46"/>
      <c r="G96" s="46"/>
      <c r="H96" s="49"/>
      <c r="I96" s="54"/>
      <c r="K96" s="38"/>
      <c r="L96" s="38"/>
      <c r="M96" s="38"/>
      <c r="N96" s="38"/>
      <c r="O96" s="38"/>
      <c r="P96" s="38"/>
      <c r="Q96" s="38"/>
      <c r="R96" s="38"/>
    </row>
    <row r="97" spans="1:18" s="39" customFormat="1">
      <c r="A97" s="46"/>
      <c r="B97" s="47"/>
      <c r="C97" s="47"/>
      <c r="D97" s="48"/>
      <c r="E97" s="46"/>
      <c r="F97" s="46"/>
      <c r="G97" s="46"/>
      <c r="H97" s="49"/>
      <c r="I97" s="54"/>
      <c r="K97" s="38"/>
      <c r="L97" s="38"/>
      <c r="M97" s="38"/>
      <c r="N97" s="38"/>
      <c r="O97" s="38"/>
      <c r="P97" s="38"/>
      <c r="Q97" s="38"/>
      <c r="R97" s="38"/>
    </row>
    <row r="98" spans="1:18" s="39" customFormat="1">
      <c r="A98" s="46"/>
      <c r="B98" s="47"/>
      <c r="C98" s="47"/>
      <c r="D98" s="48"/>
      <c r="E98" s="46"/>
      <c r="F98" s="46"/>
      <c r="G98" s="46"/>
      <c r="H98" s="49"/>
      <c r="I98" s="54"/>
      <c r="K98" s="38"/>
      <c r="L98" s="38"/>
      <c r="M98" s="38"/>
      <c r="N98" s="38"/>
      <c r="O98" s="38"/>
      <c r="P98" s="38"/>
      <c r="Q98" s="38"/>
      <c r="R98" s="38"/>
    </row>
    <row r="99" spans="1:18" s="39" customFormat="1">
      <c r="A99" s="46"/>
      <c r="B99" s="47"/>
      <c r="C99" s="47"/>
      <c r="D99" s="48"/>
      <c r="E99" s="46"/>
      <c r="F99" s="46"/>
      <c r="G99" s="46"/>
      <c r="H99" s="49"/>
      <c r="I99" s="54"/>
      <c r="K99" s="38"/>
      <c r="L99" s="38"/>
      <c r="M99" s="38"/>
      <c r="N99" s="38"/>
      <c r="O99" s="38"/>
      <c r="P99" s="38"/>
      <c r="Q99" s="38"/>
      <c r="R99" s="38"/>
    </row>
    <row r="100" spans="1:18" s="39" customFormat="1">
      <c r="A100" s="46"/>
      <c r="B100" s="47"/>
      <c r="C100" s="47"/>
      <c r="D100" s="48"/>
      <c r="E100" s="46"/>
      <c r="F100" s="46"/>
      <c r="G100" s="46"/>
      <c r="H100" s="49"/>
      <c r="I100" s="54"/>
      <c r="K100" s="38"/>
      <c r="L100" s="38"/>
      <c r="M100" s="38"/>
      <c r="N100" s="38"/>
      <c r="O100" s="38"/>
      <c r="P100" s="38"/>
      <c r="Q100" s="38"/>
      <c r="R100" s="38"/>
    </row>
    <row r="101" spans="1:18" s="39" customFormat="1">
      <c r="A101" s="46"/>
      <c r="B101" s="47"/>
      <c r="C101" s="47"/>
      <c r="D101" s="48"/>
      <c r="E101" s="46"/>
      <c r="F101" s="46"/>
      <c r="G101" s="46"/>
      <c r="H101" s="49"/>
      <c r="I101" s="54"/>
      <c r="K101" s="38"/>
      <c r="L101" s="38"/>
      <c r="M101" s="38"/>
      <c r="N101" s="38"/>
      <c r="O101" s="38"/>
      <c r="P101" s="38"/>
      <c r="Q101" s="38"/>
      <c r="R101" s="38"/>
    </row>
    <row r="102" spans="1:18" s="39" customFormat="1">
      <c r="A102" s="46"/>
      <c r="B102" s="47"/>
      <c r="C102" s="47"/>
      <c r="D102" s="48"/>
      <c r="E102" s="46"/>
      <c r="F102" s="46"/>
      <c r="G102" s="46"/>
      <c r="H102" s="49"/>
      <c r="I102" s="54"/>
      <c r="K102" s="38"/>
      <c r="L102" s="38"/>
      <c r="M102" s="38"/>
      <c r="N102" s="38"/>
      <c r="O102" s="38"/>
      <c r="P102" s="38"/>
      <c r="Q102" s="38"/>
      <c r="R102" s="38"/>
    </row>
    <row r="103" spans="1:18" s="39" customFormat="1">
      <c r="A103" s="46"/>
      <c r="B103" s="47"/>
      <c r="C103" s="47"/>
      <c r="D103" s="48"/>
      <c r="E103" s="46"/>
      <c r="F103" s="46"/>
      <c r="G103" s="46"/>
      <c r="H103" s="49"/>
      <c r="I103" s="54"/>
      <c r="K103" s="38"/>
      <c r="L103" s="38"/>
      <c r="M103" s="38"/>
      <c r="N103" s="38"/>
      <c r="O103" s="38"/>
      <c r="P103" s="38"/>
      <c r="Q103" s="38"/>
      <c r="R103" s="38"/>
    </row>
    <row r="104" spans="1:18" s="39" customFormat="1">
      <c r="A104" s="46"/>
      <c r="B104" s="47"/>
      <c r="C104" s="47"/>
      <c r="D104" s="48"/>
      <c r="E104" s="46"/>
      <c r="F104" s="46"/>
      <c r="G104" s="46"/>
      <c r="H104" s="49"/>
      <c r="I104" s="54"/>
      <c r="K104" s="38"/>
      <c r="L104" s="38"/>
      <c r="M104" s="38"/>
      <c r="N104" s="38"/>
      <c r="O104" s="38"/>
      <c r="P104" s="38"/>
      <c r="Q104" s="38"/>
      <c r="R104" s="38"/>
    </row>
    <row r="105" spans="1:18" s="39" customFormat="1">
      <c r="A105" s="46"/>
      <c r="B105" s="47"/>
      <c r="C105" s="47"/>
      <c r="D105" s="48"/>
      <c r="E105" s="46"/>
      <c r="F105" s="46"/>
      <c r="G105" s="46"/>
      <c r="H105" s="49"/>
      <c r="I105" s="54"/>
      <c r="K105" s="38"/>
      <c r="L105" s="38"/>
      <c r="M105" s="38"/>
      <c r="N105" s="38"/>
      <c r="O105" s="38"/>
      <c r="P105" s="38"/>
      <c r="Q105" s="38"/>
      <c r="R105" s="38"/>
    </row>
    <row r="106" spans="1:18" s="39" customFormat="1">
      <c r="A106" s="46"/>
      <c r="B106" s="47"/>
      <c r="C106" s="47"/>
      <c r="D106" s="48"/>
      <c r="E106" s="46"/>
      <c r="F106" s="46"/>
      <c r="G106" s="46"/>
      <c r="H106" s="49"/>
      <c r="I106" s="54"/>
      <c r="K106" s="38"/>
      <c r="L106" s="38"/>
      <c r="M106" s="38"/>
      <c r="N106" s="38"/>
      <c r="O106" s="38"/>
      <c r="P106" s="38"/>
      <c r="Q106" s="38"/>
      <c r="R106" s="38"/>
    </row>
    <row r="107" spans="1:18" s="39" customFormat="1">
      <c r="A107" s="46"/>
      <c r="B107" s="47"/>
      <c r="C107" s="47"/>
      <c r="D107" s="48"/>
      <c r="E107" s="46"/>
      <c r="F107" s="46"/>
      <c r="G107" s="46"/>
      <c r="H107" s="49"/>
      <c r="I107" s="54"/>
      <c r="K107" s="38"/>
      <c r="L107" s="38"/>
      <c r="M107" s="38"/>
      <c r="N107" s="38"/>
      <c r="O107" s="38"/>
      <c r="P107" s="38"/>
      <c r="Q107" s="38"/>
      <c r="R107" s="38"/>
    </row>
    <row r="108" spans="1:18" s="39" customFormat="1">
      <c r="A108" s="46"/>
      <c r="B108" s="47"/>
      <c r="C108" s="47"/>
      <c r="D108" s="48"/>
      <c r="E108" s="46"/>
      <c r="F108" s="46"/>
      <c r="G108" s="46"/>
      <c r="H108" s="49"/>
      <c r="I108" s="54"/>
      <c r="K108" s="38"/>
      <c r="L108" s="38"/>
      <c r="M108" s="38"/>
      <c r="N108" s="38"/>
      <c r="O108" s="38"/>
      <c r="P108" s="38"/>
      <c r="Q108" s="38"/>
      <c r="R108" s="38"/>
    </row>
    <row r="109" spans="1:18" s="39" customFormat="1">
      <c r="A109" s="46"/>
      <c r="B109" s="47"/>
      <c r="C109" s="47"/>
      <c r="D109" s="48"/>
      <c r="E109" s="46"/>
      <c r="F109" s="46"/>
      <c r="G109" s="46"/>
      <c r="H109" s="49"/>
      <c r="I109" s="54"/>
      <c r="K109" s="38"/>
      <c r="L109" s="38"/>
      <c r="M109" s="38"/>
      <c r="N109" s="38"/>
      <c r="O109" s="38"/>
      <c r="P109" s="38"/>
      <c r="Q109" s="38"/>
      <c r="R109" s="38"/>
    </row>
    <row r="110" spans="1:18" s="39" customFormat="1">
      <c r="A110" s="46"/>
      <c r="B110" s="47"/>
      <c r="C110" s="47"/>
      <c r="D110" s="48"/>
      <c r="E110" s="46"/>
      <c r="F110" s="46"/>
      <c r="G110" s="46"/>
      <c r="H110" s="49"/>
      <c r="I110" s="54"/>
      <c r="K110" s="38"/>
      <c r="L110" s="38"/>
      <c r="M110" s="38"/>
      <c r="N110" s="38"/>
      <c r="O110" s="38"/>
      <c r="P110" s="38"/>
      <c r="Q110" s="38"/>
      <c r="R110" s="38"/>
    </row>
    <row r="111" spans="1:18" s="39" customFormat="1">
      <c r="A111" s="46"/>
      <c r="B111" s="47"/>
      <c r="C111" s="47"/>
      <c r="D111" s="48"/>
      <c r="E111" s="46"/>
      <c r="F111" s="46"/>
      <c r="G111" s="46"/>
      <c r="H111" s="49"/>
      <c r="I111" s="54"/>
      <c r="K111" s="38"/>
      <c r="L111" s="38"/>
      <c r="M111" s="38"/>
      <c r="N111" s="38"/>
      <c r="O111" s="38"/>
      <c r="P111" s="38"/>
      <c r="Q111" s="38"/>
      <c r="R111" s="38"/>
    </row>
    <row r="112" spans="1:18" s="39" customFormat="1">
      <c r="A112" s="46"/>
      <c r="B112" s="47"/>
      <c r="C112" s="47"/>
      <c r="D112" s="48"/>
      <c r="E112" s="46"/>
      <c r="F112" s="46"/>
      <c r="G112" s="46"/>
      <c r="H112" s="49"/>
      <c r="I112" s="54"/>
      <c r="K112" s="38"/>
      <c r="L112" s="38"/>
      <c r="M112" s="38"/>
      <c r="N112" s="38"/>
      <c r="O112" s="38"/>
      <c r="P112" s="38"/>
      <c r="Q112" s="38"/>
      <c r="R112" s="38"/>
    </row>
    <row r="113" spans="1:18" s="39" customFormat="1">
      <c r="A113" s="46"/>
      <c r="B113" s="47"/>
      <c r="C113" s="47"/>
      <c r="D113" s="48"/>
      <c r="E113" s="46"/>
      <c r="F113" s="46"/>
      <c r="G113" s="46"/>
      <c r="H113" s="49"/>
      <c r="I113" s="54"/>
      <c r="K113" s="38"/>
      <c r="L113" s="38"/>
      <c r="M113" s="38"/>
      <c r="N113" s="38"/>
      <c r="O113" s="38"/>
      <c r="P113" s="38"/>
      <c r="Q113" s="38"/>
      <c r="R113" s="38"/>
    </row>
    <row r="114" spans="1:18" s="39" customFormat="1">
      <c r="A114" s="46"/>
      <c r="B114" s="47"/>
      <c r="C114" s="47"/>
      <c r="D114" s="48"/>
      <c r="E114" s="46"/>
      <c r="F114" s="46"/>
      <c r="G114" s="46"/>
      <c r="H114" s="49"/>
      <c r="I114" s="54"/>
      <c r="K114" s="38"/>
      <c r="L114" s="38"/>
      <c r="M114" s="38"/>
      <c r="N114" s="38"/>
      <c r="O114" s="38"/>
      <c r="P114" s="38"/>
      <c r="Q114" s="38"/>
      <c r="R114" s="38"/>
    </row>
    <row r="115" spans="1:18" s="39" customFormat="1">
      <c r="A115" s="46"/>
      <c r="B115" s="47"/>
      <c r="C115" s="47"/>
      <c r="D115" s="48"/>
      <c r="E115" s="46"/>
      <c r="F115" s="46"/>
      <c r="G115" s="46"/>
      <c r="H115" s="49"/>
      <c r="I115" s="54"/>
      <c r="K115" s="38"/>
      <c r="L115" s="38"/>
      <c r="M115" s="38"/>
      <c r="N115" s="38"/>
      <c r="O115" s="38"/>
      <c r="P115" s="38"/>
      <c r="Q115" s="38"/>
      <c r="R115" s="38"/>
    </row>
    <row r="116" spans="1:18" s="39" customFormat="1">
      <c r="A116" s="46"/>
      <c r="B116" s="47"/>
      <c r="C116" s="47"/>
      <c r="D116" s="48"/>
      <c r="E116" s="46"/>
      <c r="F116" s="46"/>
      <c r="G116" s="46"/>
      <c r="H116" s="49"/>
      <c r="I116" s="54"/>
      <c r="K116" s="38"/>
      <c r="L116" s="38"/>
      <c r="M116" s="38"/>
      <c r="N116" s="38"/>
      <c r="O116" s="38"/>
      <c r="P116" s="38"/>
      <c r="Q116" s="38"/>
      <c r="R116" s="38"/>
    </row>
    <row r="117" spans="1:18" s="39" customFormat="1">
      <c r="A117" s="46"/>
      <c r="B117" s="47"/>
      <c r="C117" s="47"/>
      <c r="D117" s="48"/>
      <c r="E117" s="46"/>
      <c r="F117" s="46"/>
      <c r="G117" s="46"/>
      <c r="H117" s="49"/>
      <c r="I117" s="54"/>
      <c r="K117" s="38"/>
      <c r="L117" s="38"/>
      <c r="M117" s="38"/>
      <c r="N117" s="38"/>
      <c r="O117" s="38"/>
      <c r="P117" s="38"/>
      <c r="Q117" s="38"/>
      <c r="R117" s="38"/>
    </row>
    <row r="118" spans="1:18" s="39" customFormat="1">
      <c r="A118" s="46"/>
      <c r="B118" s="47"/>
      <c r="C118" s="47"/>
      <c r="D118" s="48"/>
      <c r="E118" s="46"/>
      <c r="F118" s="46"/>
      <c r="G118" s="46"/>
      <c r="H118" s="49"/>
      <c r="I118" s="54"/>
      <c r="K118" s="38"/>
      <c r="L118" s="38"/>
      <c r="M118" s="38"/>
      <c r="N118" s="38"/>
      <c r="O118" s="38"/>
      <c r="P118" s="38"/>
      <c r="Q118" s="38"/>
      <c r="R118" s="38"/>
    </row>
    <row r="119" spans="1:18" s="39" customFormat="1">
      <c r="A119" s="46"/>
      <c r="B119" s="47"/>
      <c r="C119" s="47"/>
      <c r="D119" s="48"/>
      <c r="E119" s="46"/>
      <c r="F119" s="46"/>
      <c r="G119" s="46"/>
      <c r="H119" s="49"/>
      <c r="I119" s="54"/>
      <c r="K119" s="38"/>
      <c r="L119" s="38"/>
      <c r="M119" s="38"/>
      <c r="N119" s="38"/>
      <c r="O119" s="38"/>
      <c r="P119" s="38"/>
      <c r="Q119" s="38"/>
      <c r="R119" s="38"/>
    </row>
    <row r="120" spans="1:18" s="39" customFormat="1">
      <c r="A120" s="46"/>
      <c r="B120" s="47"/>
      <c r="C120" s="47"/>
      <c r="D120" s="48"/>
      <c r="E120" s="46"/>
      <c r="F120" s="46"/>
      <c r="G120" s="46"/>
      <c r="H120" s="49"/>
      <c r="I120" s="54"/>
      <c r="K120" s="38"/>
      <c r="L120" s="38"/>
      <c r="M120" s="38"/>
      <c r="N120" s="38"/>
      <c r="O120" s="38"/>
      <c r="P120" s="38"/>
      <c r="Q120" s="38"/>
      <c r="R120" s="38"/>
    </row>
    <row r="121" spans="1:18" s="39" customFormat="1">
      <c r="A121" s="46"/>
      <c r="B121" s="47"/>
      <c r="C121" s="47"/>
      <c r="D121" s="48"/>
      <c r="E121" s="46"/>
      <c r="F121" s="46"/>
      <c r="G121" s="46"/>
      <c r="H121" s="49"/>
      <c r="I121" s="54"/>
      <c r="K121" s="38"/>
      <c r="L121" s="38"/>
      <c r="M121" s="38"/>
      <c r="N121" s="38"/>
      <c r="O121" s="38"/>
      <c r="P121" s="38"/>
      <c r="Q121" s="38"/>
      <c r="R121" s="38"/>
    </row>
    <row r="122" spans="1:18" s="39" customFormat="1">
      <c r="A122" s="46"/>
      <c r="B122" s="47"/>
      <c r="C122" s="47"/>
      <c r="D122" s="48"/>
      <c r="E122" s="46"/>
      <c r="F122" s="46"/>
      <c r="G122" s="46"/>
      <c r="H122" s="49"/>
      <c r="I122" s="54"/>
      <c r="K122" s="38"/>
      <c r="L122" s="38"/>
      <c r="M122" s="38"/>
      <c r="N122" s="38"/>
      <c r="O122" s="38"/>
      <c r="P122" s="38"/>
      <c r="Q122" s="38"/>
      <c r="R122" s="38"/>
    </row>
    <row r="123" spans="1:18" s="39" customFormat="1">
      <c r="A123" s="46"/>
      <c r="B123" s="47"/>
      <c r="C123" s="47"/>
      <c r="D123" s="48"/>
      <c r="E123" s="46"/>
      <c r="F123" s="46"/>
      <c r="G123" s="46"/>
      <c r="H123" s="49"/>
      <c r="I123" s="54"/>
      <c r="K123" s="38"/>
      <c r="L123" s="38"/>
      <c r="M123" s="38"/>
      <c r="N123" s="38"/>
      <c r="O123" s="38"/>
      <c r="P123" s="38"/>
      <c r="Q123" s="38"/>
      <c r="R123" s="38"/>
    </row>
    <row r="124" spans="1:18" s="39" customFormat="1">
      <c r="A124" s="46"/>
      <c r="B124" s="47"/>
      <c r="C124" s="47"/>
      <c r="D124" s="48"/>
      <c r="E124" s="46"/>
      <c r="F124" s="46"/>
      <c r="G124" s="46"/>
      <c r="H124" s="49"/>
      <c r="I124" s="54"/>
      <c r="K124" s="38"/>
      <c r="L124" s="38"/>
      <c r="M124" s="38"/>
      <c r="N124" s="38"/>
      <c r="O124" s="38"/>
      <c r="P124" s="38"/>
      <c r="Q124" s="38"/>
      <c r="R124" s="38"/>
    </row>
    <row r="125" spans="1:18" s="39" customFormat="1">
      <c r="A125" s="46"/>
      <c r="B125" s="47"/>
      <c r="C125" s="47"/>
      <c r="D125" s="48"/>
      <c r="E125" s="46"/>
      <c r="F125" s="46"/>
      <c r="G125" s="46"/>
      <c r="H125" s="49"/>
      <c r="I125" s="54"/>
      <c r="K125" s="38"/>
      <c r="L125" s="38"/>
      <c r="M125" s="38"/>
      <c r="N125" s="38"/>
      <c r="O125" s="38"/>
      <c r="P125" s="38"/>
      <c r="Q125" s="38"/>
      <c r="R125" s="38"/>
    </row>
    <row r="126" spans="1:18" s="39" customFormat="1">
      <c r="A126" s="46"/>
      <c r="B126" s="47"/>
      <c r="C126" s="47"/>
      <c r="D126" s="48"/>
      <c r="E126" s="46"/>
      <c r="F126" s="46"/>
      <c r="G126" s="46"/>
      <c r="H126" s="49"/>
      <c r="I126" s="54"/>
      <c r="K126" s="38"/>
      <c r="L126" s="38"/>
      <c r="M126" s="38"/>
      <c r="N126" s="38"/>
      <c r="O126" s="38"/>
      <c r="P126" s="38"/>
      <c r="Q126" s="38"/>
      <c r="R126" s="38"/>
    </row>
    <row r="127" spans="1:18" s="39" customFormat="1">
      <c r="A127" s="46"/>
      <c r="B127" s="47"/>
      <c r="C127" s="47"/>
      <c r="D127" s="48"/>
      <c r="E127" s="46"/>
      <c r="F127" s="46"/>
      <c r="G127" s="46"/>
      <c r="H127" s="49"/>
      <c r="I127" s="54"/>
      <c r="K127" s="38"/>
      <c r="L127" s="38"/>
      <c r="M127" s="38"/>
      <c r="N127" s="38"/>
      <c r="O127" s="38"/>
      <c r="P127" s="38"/>
      <c r="Q127" s="38"/>
      <c r="R127" s="38"/>
    </row>
    <row r="128" spans="1:18" s="39" customFormat="1">
      <c r="A128" s="46"/>
      <c r="B128" s="47"/>
      <c r="C128" s="47"/>
      <c r="D128" s="48"/>
      <c r="E128" s="46"/>
      <c r="F128" s="46"/>
      <c r="G128" s="46"/>
      <c r="H128" s="49"/>
      <c r="I128" s="54"/>
      <c r="K128" s="38"/>
      <c r="L128" s="38"/>
      <c r="M128" s="38"/>
      <c r="N128" s="38"/>
      <c r="O128" s="38"/>
      <c r="P128" s="38"/>
      <c r="Q128" s="38"/>
      <c r="R128" s="38"/>
    </row>
    <row r="129" spans="1:18" s="39" customFormat="1">
      <c r="A129" s="46"/>
      <c r="B129" s="47"/>
      <c r="C129" s="47"/>
      <c r="D129" s="48"/>
      <c r="E129" s="46"/>
      <c r="F129" s="46"/>
      <c r="G129" s="46"/>
      <c r="H129" s="49"/>
      <c r="I129" s="54"/>
      <c r="K129" s="38"/>
      <c r="L129" s="38"/>
      <c r="M129" s="38"/>
      <c r="N129" s="38"/>
      <c r="O129" s="38"/>
      <c r="P129" s="38"/>
      <c r="Q129" s="38"/>
      <c r="R129" s="38"/>
    </row>
    <row r="130" spans="1:18" s="39" customFormat="1">
      <c r="A130" s="46"/>
      <c r="B130" s="47"/>
      <c r="C130" s="47"/>
      <c r="D130" s="48"/>
      <c r="E130" s="46"/>
      <c r="F130" s="46"/>
      <c r="G130" s="46"/>
      <c r="H130" s="49"/>
      <c r="I130" s="54"/>
      <c r="K130" s="38"/>
      <c r="L130" s="38"/>
      <c r="M130" s="38"/>
      <c r="N130" s="38"/>
      <c r="O130" s="38"/>
      <c r="P130" s="38"/>
      <c r="Q130" s="38"/>
      <c r="R130" s="38"/>
    </row>
    <row r="131" spans="1:18" s="39" customFormat="1">
      <c r="A131" s="46"/>
      <c r="B131" s="47"/>
      <c r="C131" s="47"/>
      <c r="D131" s="48"/>
      <c r="E131" s="46"/>
      <c r="F131" s="46"/>
      <c r="G131" s="46"/>
      <c r="H131" s="49"/>
      <c r="I131" s="54"/>
      <c r="K131" s="38"/>
      <c r="L131" s="38"/>
      <c r="M131" s="38"/>
      <c r="N131" s="38"/>
      <c r="O131" s="38"/>
      <c r="P131" s="38"/>
      <c r="Q131" s="38"/>
      <c r="R131" s="38"/>
    </row>
    <row r="132" spans="1:18" s="39" customFormat="1">
      <c r="A132" s="46"/>
      <c r="B132" s="47"/>
      <c r="C132" s="47"/>
      <c r="D132" s="48"/>
      <c r="E132" s="46"/>
      <c r="F132" s="46"/>
      <c r="G132" s="46"/>
      <c r="H132" s="49"/>
      <c r="I132" s="54"/>
      <c r="K132" s="38"/>
      <c r="L132" s="38"/>
      <c r="M132" s="38"/>
      <c r="N132" s="38"/>
      <c r="O132" s="38"/>
      <c r="P132" s="38"/>
      <c r="Q132" s="38"/>
      <c r="R132" s="38"/>
    </row>
    <row r="133" spans="1:18" s="39" customFormat="1">
      <c r="A133" s="46"/>
      <c r="B133" s="47"/>
      <c r="C133" s="47"/>
      <c r="D133" s="48"/>
      <c r="E133" s="46"/>
      <c r="F133" s="46"/>
      <c r="G133" s="46"/>
      <c r="H133" s="49"/>
      <c r="I133" s="54"/>
      <c r="K133" s="38"/>
      <c r="L133" s="38"/>
      <c r="M133" s="38"/>
      <c r="N133" s="38"/>
      <c r="O133" s="38"/>
      <c r="P133" s="38"/>
      <c r="Q133" s="38"/>
      <c r="R133" s="38"/>
    </row>
    <row r="134" spans="1:18" s="39" customFormat="1">
      <c r="A134" s="46"/>
      <c r="B134" s="47"/>
      <c r="C134" s="47"/>
      <c r="D134" s="48"/>
      <c r="E134" s="46"/>
      <c r="F134" s="46"/>
      <c r="G134" s="46"/>
      <c r="H134" s="49"/>
      <c r="I134" s="54"/>
      <c r="K134" s="38"/>
      <c r="L134" s="38"/>
      <c r="M134" s="38"/>
      <c r="N134" s="38"/>
      <c r="O134" s="38"/>
      <c r="P134" s="38"/>
      <c r="Q134" s="38"/>
      <c r="R134" s="38"/>
    </row>
    <row r="135" spans="1:18" s="39" customFormat="1">
      <c r="A135" s="46"/>
      <c r="B135" s="47"/>
      <c r="C135" s="47"/>
      <c r="D135" s="48"/>
      <c r="E135" s="46"/>
      <c r="F135" s="46"/>
      <c r="G135" s="46"/>
      <c r="H135" s="49"/>
      <c r="I135" s="54"/>
      <c r="K135" s="38"/>
      <c r="L135" s="38"/>
      <c r="M135" s="38"/>
      <c r="N135" s="38"/>
      <c r="O135" s="38"/>
      <c r="P135" s="38"/>
      <c r="Q135" s="38"/>
      <c r="R135" s="38"/>
    </row>
    <row r="136" spans="1:18" s="39" customFormat="1">
      <c r="A136" s="46"/>
      <c r="B136" s="47"/>
      <c r="C136" s="47"/>
      <c r="D136" s="48"/>
      <c r="E136" s="46"/>
      <c r="F136" s="46"/>
      <c r="G136" s="46"/>
      <c r="H136" s="49"/>
      <c r="I136" s="54"/>
      <c r="K136" s="38"/>
      <c r="L136" s="38"/>
      <c r="M136" s="38"/>
      <c r="N136" s="38"/>
      <c r="O136" s="38"/>
      <c r="P136" s="38"/>
      <c r="Q136" s="38"/>
      <c r="R136" s="38"/>
    </row>
    <row r="137" spans="1:18" s="39" customFormat="1">
      <c r="A137" s="46"/>
      <c r="B137" s="47"/>
      <c r="C137" s="47"/>
      <c r="D137" s="48"/>
      <c r="E137" s="46"/>
      <c r="F137" s="46"/>
      <c r="G137" s="46"/>
      <c r="H137" s="49"/>
      <c r="I137" s="54"/>
      <c r="K137" s="38"/>
      <c r="L137" s="38"/>
      <c r="M137" s="38"/>
      <c r="N137" s="38"/>
      <c r="O137" s="38"/>
      <c r="P137" s="38"/>
      <c r="Q137" s="38"/>
      <c r="R137" s="38"/>
    </row>
    <row r="138" spans="1:18" s="39" customFormat="1">
      <c r="A138" s="46"/>
      <c r="B138" s="47"/>
      <c r="C138" s="47"/>
      <c r="D138" s="48"/>
      <c r="E138" s="46"/>
      <c r="F138" s="46"/>
      <c r="G138" s="46"/>
      <c r="H138" s="49"/>
      <c r="I138" s="54"/>
      <c r="K138" s="38"/>
      <c r="L138" s="38"/>
      <c r="M138" s="38"/>
      <c r="N138" s="38"/>
      <c r="O138" s="38"/>
      <c r="P138" s="38"/>
      <c r="Q138" s="38"/>
      <c r="R138" s="38"/>
    </row>
    <row r="139" spans="1:18" s="39" customFormat="1">
      <c r="A139" s="46"/>
      <c r="B139" s="47"/>
      <c r="C139" s="47"/>
      <c r="D139" s="48"/>
      <c r="E139" s="46"/>
      <c r="F139" s="46"/>
      <c r="G139" s="46"/>
      <c r="H139" s="49"/>
      <c r="I139" s="54"/>
      <c r="K139" s="38"/>
      <c r="L139" s="38"/>
      <c r="M139" s="38"/>
      <c r="N139" s="38"/>
      <c r="O139" s="38"/>
      <c r="P139" s="38"/>
      <c r="Q139" s="38"/>
      <c r="R139" s="38"/>
    </row>
    <row r="140" spans="1:18" s="39" customFormat="1">
      <c r="A140" s="46"/>
      <c r="B140" s="47"/>
      <c r="C140" s="47"/>
      <c r="D140" s="48"/>
      <c r="E140" s="46"/>
      <c r="F140" s="46"/>
      <c r="G140" s="46"/>
      <c r="H140" s="49"/>
      <c r="I140" s="54"/>
      <c r="K140" s="38"/>
      <c r="L140" s="38"/>
      <c r="M140" s="38"/>
      <c r="N140" s="38"/>
      <c r="O140" s="38"/>
      <c r="P140" s="38"/>
      <c r="Q140" s="38"/>
      <c r="R140" s="38"/>
    </row>
    <row r="141" spans="1:18" s="39" customFormat="1">
      <c r="A141" s="46"/>
      <c r="B141" s="47"/>
      <c r="C141" s="47"/>
      <c r="D141" s="48"/>
      <c r="E141" s="46"/>
      <c r="F141" s="46"/>
      <c r="G141" s="46"/>
      <c r="H141" s="49"/>
      <c r="I141" s="54"/>
      <c r="K141" s="38"/>
      <c r="L141" s="38"/>
      <c r="M141" s="38"/>
      <c r="N141" s="38"/>
      <c r="O141" s="38"/>
      <c r="P141" s="38"/>
      <c r="Q141" s="38"/>
      <c r="R141" s="38"/>
    </row>
    <row r="142" spans="1:18" s="39" customFormat="1">
      <c r="A142" s="46"/>
      <c r="B142" s="47"/>
      <c r="C142" s="47"/>
      <c r="D142" s="48"/>
      <c r="E142" s="46"/>
      <c r="F142" s="46"/>
      <c r="G142" s="46"/>
      <c r="H142" s="49"/>
      <c r="I142" s="54"/>
      <c r="K142" s="38"/>
      <c r="L142" s="38"/>
      <c r="M142" s="38"/>
      <c r="N142" s="38"/>
      <c r="O142" s="38"/>
      <c r="P142" s="38"/>
      <c r="Q142" s="38"/>
      <c r="R142" s="38"/>
    </row>
    <row r="143" spans="1:18" s="39" customFormat="1">
      <c r="A143" s="46"/>
      <c r="B143" s="47"/>
      <c r="C143" s="47"/>
      <c r="D143" s="48"/>
      <c r="E143" s="46"/>
      <c r="F143" s="46"/>
      <c r="G143" s="46"/>
      <c r="H143" s="49"/>
      <c r="I143" s="54"/>
      <c r="K143" s="38"/>
      <c r="L143" s="38"/>
      <c r="M143" s="38"/>
      <c r="N143" s="38"/>
      <c r="O143" s="38"/>
      <c r="P143" s="38"/>
      <c r="Q143" s="38"/>
      <c r="R143" s="38"/>
    </row>
    <row r="144" spans="1:18" s="39" customFormat="1">
      <c r="A144" s="46"/>
      <c r="B144" s="47"/>
      <c r="C144" s="47"/>
      <c r="D144" s="48"/>
      <c r="E144" s="46"/>
      <c r="F144" s="46"/>
      <c r="G144" s="46"/>
      <c r="H144" s="49"/>
      <c r="I144" s="54"/>
      <c r="K144" s="38"/>
      <c r="L144" s="38"/>
      <c r="M144" s="38"/>
      <c r="N144" s="38"/>
      <c r="O144" s="38"/>
      <c r="P144" s="38"/>
      <c r="Q144" s="38"/>
      <c r="R144" s="38"/>
    </row>
    <row r="145" spans="1:18" s="39" customFormat="1">
      <c r="A145" s="46"/>
      <c r="B145" s="47"/>
      <c r="C145" s="47"/>
      <c r="D145" s="48"/>
      <c r="E145" s="46"/>
      <c r="F145" s="46"/>
      <c r="G145" s="46"/>
      <c r="H145" s="49"/>
      <c r="I145" s="54"/>
      <c r="K145" s="38"/>
      <c r="L145" s="38"/>
      <c r="M145" s="38"/>
      <c r="N145" s="38"/>
      <c r="O145" s="38"/>
      <c r="P145" s="38"/>
      <c r="Q145" s="38"/>
      <c r="R145" s="38"/>
    </row>
    <row r="146" spans="1:18" s="39" customFormat="1">
      <c r="A146" s="46"/>
      <c r="B146" s="47"/>
      <c r="C146" s="47"/>
      <c r="D146" s="48"/>
      <c r="E146" s="46"/>
      <c r="F146" s="46"/>
      <c r="G146" s="46"/>
      <c r="H146" s="49"/>
      <c r="I146" s="54"/>
      <c r="K146" s="38"/>
      <c r="L146" s="38"/>
      <c r="M146" s="38"/>
      <c r="N146" s="38"/>
      <c r="O146" s="38"/>
      <c r="P146" s="38"/>
      <c r="Q146" s="38"/>
      <c r="R146" s="38"/>
    </row>
    <row r="147" spans="1:18" s="39" customFormat="1">
      <c r="A147" s="46"/>
      <c r="B147" s="47"/>
      <c r="C147" s="47"/>
      <c r="D147" s="48"/>
      <c r="E147" s="46"/>
      <c r="F147" s="46"/>
      <c r="G147" s="46"/>
      <c r="H147" s="49"/>
      <c r="I147" s="54"/>
      <c r="K147" s="38"/>
      <c r="L147" s="38"/>
      <c r="M147" s="38"/>
      <c r="N147" s="38"/>
      <c r="O147" s="38"/>
      <c r="P147" s="38"/>
      <c r="Q147" s="38"/>
      <c r="R147" s="38"/>
    </row>
    <row r="148" spans="1:18" s="39" customFormat="1">
      <c r="A148" s="46"/>
      <c r="B148" s="47"/>
      <c r="C148" s="47"/>
      <c r="D148" s="48"/>
      <c r="E148" s="46"/>
      <c r="F148" s="46"/>
      <c r="G148" s="46"/>
      <c r="H148" s="49"/>
      <c r="I148" s="54"/>
      <c r="K148" s="38"/>
      <c r="L148" s="38"/>
      <c r="M148" s="38"/>
      <c r="N148" s="38"/>
      <c r="O148" s="38"/>
      <c r="P148" s="38"/>
      <c r="Q148" s="38"/>
      <c r="R148" s="38"/>
    </row>
    <row r="149" spans="1:18" s="39" customFormat="1">
      <c r="A149" s="46"/>
      <c r="B149" s="47"/>
      <c r="C149" s="47"/>
      <c r="D149" s="48"/>
      <c r="E149" s="46"/>
      <c r="F149" s="46"/>
      <c r="G149" s="46"/>
      <c r="H149" s="49"/>
      <c r="I149" s="54"/>
      <c r="K149" s="38"/>
      <c r="L149" s="38"/>
      <c r="M149" s="38"/>
      <c r="N149" s="38"/>
      <c r="O149" s="38"/>
      <c r="P149" s="38"/>
      <c r="Q149" s="38"/>
      <c r="R149" s="38"/>
    </row>
    <row r="150" spans="1:18" s="39" customFormat="1">
      <c r="A150" s="46"/>
      <c r="B150" s="47"/>
      <c r="C150" s="47"/>
      <c r="D150" s="48"/>
      <c r="E150" s="46"/>
      <c r="F150" s="46"/>
      <c r="G150" s="46"/>
      <c r="H150" s="49"/>
      <c r="I150" s="54"/>
      <c r="K150" s="38"/>
      <c r="L150" s="38"/>
      <c r="M150" s="38"/>
      <c r="N150" s="38"/>
      <c r="O150" s="38"/>
      <c r="P150" s="38"/>
      <c r="Q150" s="38"/>
      <c r="R150" s="38"/>
    </row>
    <row r="151" spans="1:18" s="39" customFormat="1">
      <c r="A151" s="46"/>
      <c r="B151" s="47"/>
      <c r="C151" s="47"/>
      <c r="D151" s="48"/>
      <c r="E151" s="46"/>
      <c r="F151" s="46"/>
      <c r="G151" s="46"/>
      <c r="H151" s="49"/>
      <c r="I151" s="54"/>
      <c r="K151" s="38"/>
      <c r="L151" s="38"/>
      <c r="M151" s="38"/>
      <c r="N151" s="38"/>
      <c r="O151" s="38"/>
      <c r="P151" s="38"/>
      <c r="Q151" s="38"/>
      <c r="R151" s="38"/>
    </row>
    <row r="152" spans="1:18" s="39" customFormat="1">
      <c r="A152" s="46"/>
      <c r="B152" s="47"/>
      <c r="C152" s="47"/>
      <c r="D152" s="48"/>
      <c r="E152" s="46"/>
      <c r="F152" s="46"/>
      <c r="G152" s="46"/>
      <c r="H152" s="49"/>
      <c r="I152" s="54"/>
      <c r="K152" s="38"/>
      <c r="L152" s="38"/>
      <c r="M152" s="38"/>
      <c r="N152" s="38"/>
      <c r="O152" s="38"/>
      <c r="P152" s="38"/>
      <c r="Q152" s="38"/>
      <c r="R152" s="38"/>
    </row>
    <row r="153" spans="1:18" s="39" customFormat="1">
      <c r="A153" s="46"/>
      <c r="B153" s="47"/>
      <c r="C153" s="47"/>
      <c r="D153" s="48"/>
      <c r="E153" s="46"/>
      <c r="F153" s="46"/>
      <c r="G153" s="46"/>
      <c r="H153" s="49"/>
      <c r="I153" s="54"/>
      <c r="K153" s="38"/>
      <c r="L153" s="38"/>
      <c r="M153" s="38"/>
      <c r="N153" s="38"/>
      <c r="O153" s="38"/>
      <c r="P153" s="38"/>
      <c r="Q153" s="38"/>
      <c r="R153" s="38"/>
    </row>
    <row r="154" spans="1:18" s="39" customFormat="1">
      <c r="A154" s="46"/>
      <c r="B154" s="47"/>
      <c r="C154" s="47"/>
      <c r="D154" s="48"/>
      <c r="E154" s="46"/>
      <c r="F154" s="46"/>
      <c r="G154" s="46"/>
      <c r="H154" s="49"/>
      <c r="I154" s="54"/>
      <c r="K154" s="38"/>
      <c r="L154" s="38"/>
      <c r="M154" s="38"/>
      <c r="N154" s="38"/>
      <c r="O154" s="38"/>
      <c r="P154" s="38"/>
      <c r="Q154" s="38"/>
      <c r="R154" s="38"/>
    </row>
    <row r="155" spans="1:18" s="39" customFormat="1">
      <c r="A155" s="46"/>
      <c r="B155" s="47"/>
      <c r="C155" s="47"/>
      <c r="D155" s="48"/>
      <c r="E155" s="46"/>
      <c r="F155" s="46"/>
      <c r="G155" s="46"/>
      <c r="H155" s="49"/>
      <c r="I155" s="54"/>
      <c r="K155" s="38"/>
      <c r="L155" s="38"/>
      <c r="M155" s="38"/>
      <c r="N155" s="38"/>
      <c r="O155" s="38"/>
      <c r="P155" s="38"/>
      <c r="Q155" s="38"/>
      <c r="R155" s="38"/>
    </row>
    <row r="156" spans="1:18" s="39" customFormat="1">
      <c r="A156" s="46"/>
      <c r="B156" s="47"/>
      <c r="C156" s="47"/>
      <c r="D156" s="48"/>
      <c r="E156" s="46"/>
      <c r="F156" s="46"/>
      <c r="G156" s="46"/>
      <c r="H156" s="49"/>
      <c r="I156" s="54"/>
      <c r="K156" s="38"/>
      <c r="L156" s="38"/>
      <c r="M156" s="38"/>
      <c r="N156" s="38"/>
      <c r="O156" s="38"/>
      <c r="P156" s="38"/>
      <c r="Q156" s="38"/>
      <c r="R156" s="38"/>
    </row>
    <row r="157" spans="1:18" s="39" customFormat="1">
      <c r="A157" s="46"/>
      <c r="B157" s="47"/>
      <c r="C157" s="47"/>
      <c r="D157" s="48"/>
      <c r="E157" s="46"/>
      <c r="F157" s="46"/>
      <c r="G157" s="46"/>
      <c r="H157" s="49"/>
      <c r="I157" s="54"/>
      <c r="K157" s="38"/>
      <c r="L157" s="38"/>
      <c r="M157" s="38"/>
      <c r="N157" s="38"/>
      <c r="O157" s="38"/>
      <c r="P157" s="38"/>
      <c r="Q157" s="38"/>
      <c r="R157" s="38"/>
    </row>
    <row r="158" spans="1:18" s="39" customFormat="1">
      <c r="A158" s="46"/>
      <c r="B158" s="47"/>
      <c r="C158" s="47"/>
      <c r="D158" s="48"/>
      <c r="E158" s="46"/>
      <c r="F158" s="46"/>
      <c r="G158" s="46"/>
      <c r="H158" s="49"/>
      <c r="I158" s="54"/>
      <c r="K158" s="38"/>
      <c r="L158" s="38"/>
      <c r="M158" s="38"/>
      <c r="N158" s="38"/>
      <c r="O158" s="38"/>
      <c r="P158" s="38"/>
      <c r="Q158" s="38"/>
      <c r="R158" s="38"/>
    </row>
    <row r="159" spans="1:18" s="39" customFormat="1">
      <c r="A159" s="46"/>
      <c r="B159" s="47"/>
      <c r="C159" s="47"/>
      <c r="D159" s="48"/>
      <c r="E159" s="46"/>
      <c r="F159" s="46"/>
      <c r="G159" s="46"/>
      <c r="H159" s="49"/>
      <c r="I159" s="54"/>
      <c r="K159" s="38"/>
      <c r="L159" s="38"/>
      <c r="M159" s="38"/>
      <c r="N159" s="38"/>
      <c r="O159" s="38"/>
      <c r="P159" s="38"/>
      <c r="Q159" s="38"/>
      <c r="R159" s="38"/>
    </row>
    <row r="160" spans="1:18" s="39" customFormat="1">
      <c r="A160" s="46"/>
      <c r="B160" s="47"/>
      <c r="C160" s="47"/>
      <c r="D160" s="48"/>
      <c r="E160" s="46"/>
      <c r="F160" s="46"/>
      <c r="G160" s="46"/>
      <c r="H160" s="49"/>
      <c r="I160" s="54"/>
      <c r="K160" s="38"/>
      <c r="L160" s="38"/>
      <c r="M160" s="38"/>
      <c r="N160" s="38"/>
      <c r="O160" s="38"/>
      <c r="P160" s="38"/>
      <c r="Q160" s="38"/>
      <c r="R160" s="38"/>
    </row>
    <row r="161" spans="1:18" s="39" customFormat="1">
      <c r="A161" s="46"/>
      <c r="B161" s="47"/>
      <c r="C161" s="47"/>
      <c r="D161" s="48"/>
      <c r="E161" s="46"/>
      <c r="F161" s="46"/>
      <c r="G161" s="46"/>
      <c r="H161" s="49"/>
      <c r="I161" s="54"/>
      <c r="K161" s="38"/>
      <c r="L161" s="38"/>
      <c r="M161" s="38"/>
      <c r="N161" s="38"/>
      <c r="O161" s="38"/>
      <c r="P161" s="38"/>
      <c r="Q161" s="38"/>
      <c r="R161" s="38"/>
    </row>
    <row r="162" spans="1:18" s="39" customFormat="1">
      <c r="A162" s="46"/>
      <c r="B162" s="47"/>
      <c r="C162" s="47"/>
      <c r="D162" s="48"/>
      <c r="E162" s="46"/>
      <c r="F162" s="46"/>
      <c r="G162" s="46"/>
      <c r="H162" s="49"/>
      <c r="I162" s="54"/>
      <c r="K162" s="38"/>
      <c r="L162" s="38"/>
      <c r="M162" s="38"/>
      <c r="N162" s="38"/>
      <c r="O162" s="38"/>
      <c r="P162" s="38"/>
      <c r="Q162" s="38"/>
      <c r="R162" s="38"/>
    </row>
    <row r="163" spans="1:18" s="39" customFormat="1">
      <c r="A163" s="46"/>
      <c r="B163" s="47"/>
      <c r="C163" s="47"/>
      <c r="D163" s="48"/>
      <c r="E163" s="46"/>
      <c r="F163" s="46"/>
      <c r="G163" s="46"/>
      <c r="H163" s="49"/>
      <c r="I163" s="54"/>
      <c r="K163" s="38"/>
      <c r="L163" s="38"/>
      <c r="M163" s="38"/>
      <c r="N163" s="38"/>
      <c r="O163" s="38"/>
      <c r="P163" s="38"/>
      <c r="Q163" s="38"/>
      <c r="R163" s="38"/>
    </row>
    <row r="164" spans="1:18" s="39" customFormat="1">
      <c r="A164" s="46"/>
      <c r="B164" s="47"/>
      <c r="C164" s="47"/>
      <c r="D164" s="48"/>
      <c r="E164" s="46"/>
      <c r="F164" s="46"/>
      <c r="G164" s="46"/>
      <c r="H164" s="49"/>
      <c r="I164" s="54"/>
      <c r="K164" s="38"/>
      <c r="L164" s="38"/>
      <c r="M164" s="38"/>
      <c r="N164" s="38"/>
      <c r="O164" s="38"/>
      <c r="P164" s="38"/>
      <c r="Q164" s="38"/>
      <c r="R164" s="38"/>
    </row>
    <row r="165" spans="1:18" s="39" customFormat="1">
      <c r="A165" s="46"/>
      <c r="B165" s="47"/>
      <c r="C165" s="47"/>
      <c r="D165" s="48"/>
      <c r="E165" s="46"/>
      <c r="F165" s="46"/>
      <c r="G165" s="46"/>
      <c r="H165" s="49"/>
      <c r="I165" s="54"/>
      <c r="K165" s="38"/>
      <c r="L165" s="38"/>
      <c r="M165" s="38"/>
      <c r="N165" s="38"/>
      <c r="O165" s="38"/>
      <c r="P165" s="38"/>
      <c r="Q165" s="38"/>
      <c r="R165" s="38"/>
    </row>
    <row r="166" spans="1:18" s="39" customFormat="1">
      <c r="A166" s="46"/>
      <c r="B166" s="47"/>
      <c r="C166" s="47"/>
      <c r="D166" s="48"/>
      <c r="E166" s="46"/>
      <c r="F166" s="46"/>
      <c r="G166" s="46"/>
      <c r="H166" s="49"/>
      <c r="I166" s="54"/>
      <c r="K166" s="38"/>
      <c r="L166" s="38"/>
      <c r="M166" s="38"/>
      <c r="N166" s="38"/>
      <c r="O166" s="38"/>
      <c r="P166" s="38"/>
      <c r="Q166" s="38"/>
      <c r="R166" s="38"/>
    </row>
    <row r="167" spans="1:18" s="39" customFormat="1">
      <c r="A167" s="46"/>
      <c r="B167" s="47"/>
      <c r="C167" s="47"/>
      <c r="D167" s="48"/>
      <c r="E167" s="46"/>
      <c r="F167" s="46"/>
      <c r="G167" s="46"/>
      <c r="H167" s="49"/>
      <c r="I167" s="54"/>
      <c r="K167" s="38"/>
      <c r="L167" s="38"/>
      <c r="M167" s="38"/>
      <c r="N167" s="38"/>
      <c r="O167" s="38"/>
      <c r="P167" s="38"/>
      <c r="Q167" s="38"/>
      <c r="R167" s="38"/>
    </row>
    <row r="168" spans="1:18" s="39" customFormat="1">
      <c r="A168" s="46"/>
      <c r="B168" s="47"/>
      <c r="C168" s="47"/>
      <c r="D168" s="48"/>
      <c r="E168" s="46"/>
      <c r="F168" s="46"/>
      <c r="G168" s="46"/>
      <c r="H168" s="49"/>
      <c r="I168" s="54"/>
      <c r="K168" s="38"/>
      <c r="L168" s="38"/>
      <c r="M168" s="38"/>
      <c r="N168" s="38"/>
      <c r="O168" s="38"/>
      <c r="P168" s="38"/>
      <c r="Q168" s="38"/>
      <c r="R168" s="38"/>
    </row>
    <row r="169" spans="1:18" s="39" customFormat="1">
      <c r="A169" s="46"/>
      <c r="B169" s="47"/>
      <c r="C169" s="47"/>
      <c r="D169" s="48"/>
      <c r="E169" s="46"/>
      <c r="F169" s="46"/>
      <c r="G169" s="46"/>
      <c r="H169" s="49"/>
      <c r="I169" s="54"/>
      <c r="K169" s="38"/>
      <c r="L169" s="38"/>
      <c r="M169" s="38"/>
      <c r="N169" s="38"/>
      <c r="O169" s="38"/>
      <c r="P169" s="38"/>
      <c r="Q169" s="38"/>
      <c r="R169" s="38"/>
    </row>
    <row r="170" spans="1:18" s="39" customFormat="1">
      <c r="A170" s="46"/>
      <c r="B170" s="47"/>
      <c r="C170" s="47"/>
      <c r="D170" s="48"/>
      <c r="E170" s="46"/>
      <c r="F170" s="46"/>
      <c r="G170" s="46"/>
      <c r="H170" s="49"/>
      <c r="I170" s="54"/>
      <c r="K170" s="38"/>
      <c r="L170" s="38"/>
      <c r="M170" s="38"/>
      <c r="N170" s="38"/>
      <c r="O170" s="38"/>
      <c r="P170" s="38"/>
      <c r="Q170" s="38"/>
      <c r="R170" s="38"/>
    </row>
    <row r="171" spans="1:18" s="39" customFormat="1">
      <c r="A171" s="46"/>
      <c r="B171" s="47"/>
      <c r="C171" s="47"/>
      <c r="D171" s="48"/>
      <c r="E171" s="46"/>
      <c r="F171" s="46"/>
      <c r="G171" s="46"/>
      <c r="H171" s="49"/>
      <c r="I171" s="54"/>
      <c r="K171" s="38"/>
      <c r="L171" s="38"/>
      <c r="M171" s="38"/>
      <c r="N171" s="38"/>
      <c r="O171" s="38"/>
      <c r="P171" s="38"/>
      <c r="Q171" s="38"/>
      <c r="R171" s="38"/>
    </row>
    <row r="172" spans="1:18" s="39" customFormat="1">
      <c r="A172" s="46"/>
      <c r="B172" s="47"/>
      <c r="C172" s="47"/>
      <c r="D172" s="48"/>
      <c r="E172" s="46"/>
      <c r="F172" s="46"/>
      <c r="G172" s="46"/>
      <c r="H172" s="49"/>
      <c r="I172" s="54"/>
      <c r="K172" s="38"/>
      <c r="L172" s="38"/>
      <c r="M172" s="38"/>
      <c r="N172" s="38"/>
      <c r="O172" s="38"/>
      <c r="P172" s="38"/>
      <c r="Q172" s="38"/>
      <c r="R172" s="38"/>
    </row>
    <row r="173" spans="1:18" s="39" customFormat="1">
      <c r="A173" s="46"/>
      <c r="B173" s="47"/>
      <c r="C173" s="47"/>
      <c r="D173" s="48"/>
      <c r="E173" s="46"/>
      <c r="F173" s="46"/>
      <c r="G173" s="46"/>
      <c r="H173" s="49"/>
      <c r="I173" s="54"/>
      <c r="K173" s="38"/>
      <c r="L173" s="38"/>
      <c r="M173" s="38"/>
      <c r="N173" s="38"/>
      <c r="O173" s="38"/>
      <c r="P173" s="38"/>
      <c r="Q173" s="38"/>
      <c r="R173" s="38"/>
    </row>
    <row r="174" spans="1:18" s="39" customFormat="1">
      <c r="A174" s="46"/>
      <c r="B174" s="47"/>
      <c r="C174" s="47"/>
      <c r="D174" s="48"/>
      <c r="E174" s="46"/>
      <c r="F174" s="46"/>
      <c r="G174" s="46"/>
      <c r="H174" s="49"/>
      <c r="I174" s="54"/>
      <c r="K174" s="38"/>
      <c r="L174" s="38"/>
      <c r="M174" s="38"/>
      <c r="N174" s="38"/>
      <c r="O174" s="38"/>
      <c r="P174" s="38"/>
      <c r="Q174" s="38"/>
      <c r="R174" s="38"/>
    </row>
    <row r="175" spans="1:18" s="39" customFormat="1">
      <c r="A175" s="46"/>
      <c r="B175" s="47"/>
      <c r="C175" s="47"/>
      <c r="D175" s="48"/>
      <c r="E175" s="46"/>
      <c r="F175" s="46"/>
      <c r="G175" s="46"/>
      <c r="H175" s="49"/>
      <c r="I175" s="54"/>
      <c r="K175" s="38"/>
      <c r="L175" s="38"/>
      <c r="M175" s="38"/>
      <c r="N175" s="38"/>
      <c r="O175" s="38"/>
      <c r="P175" s="38"/>
      <c r="Q175" s="38"/>
      <c r="R175" s="38"/>
    </row>
    <row r="176" spans="1:18" s="39" customFormat="1">
      <c r="A176" s="46"/>
      <c r="B176" s="47"/>
      <c r="C176" s="47"/>
      <c r="D176" s="48"/>
      <c r="E176" s="46"/>
      <c r="F176" s="46"/>
      <c r="G176" s="46"/>
      <c r="H176" s="49"/>
      <c r="I176" s="54"/>
      <c r="K176" s="38"/>
      <c r="L176" s="38"/>
      <c r="M176" s="38"/>
      <c r="N176" s="38"/>
      <c r="O176" s="38"/>
      <c r="P176" s="38"/>
      <c r="Q176" s="38"/>
      <c r="R176" s="38"/>
    </row>
    <row r="177" spans="1:18" s="39" customFormat="1">
      <c r="A177" s="46"/>
      <c r="B177" s="47"/>
      <c r="C177" s="47"/>
      <c r="D177" s="48"/>
      <c r="E177" s="46"/>
      <c r="F177" s="46"/>
      <c r="G177" s="46"/>
      <c r="H177" s="49"/>
      <c r="I177" s="54"/>
      <c r="K177" s="38"/>
      <c r="L177" s="38"/>
      <c r="M177" s="38"/>
      <c r="N177" s="38"/>
      <c r="O177" s="38"/>
      <c r="P177" s="38"/>
      <c r="Q177" s="38"/>
      <c r="R177" s="38"/>
    </row>
    <row r="178" spans="1:18" s="39" customFormat="1">
      <c r="A178" s="46"/>
      <c r="B178" s="47"/>
      <c r="C178" s="47"/>
      <c r="D178" s="48"/>
      <c r="E178" s="46"/>
      <c r="F178" s="46"/>
      <c r="G178" s="46"/>
      <c r="H178" s="49"/>
      <c r="I178" s="54"/>
      <c r="K178" s="38"/>
      <c r="L178" s="38"/>
      <c r="M178" s="38"/>
      <c r="N178" s="38"/>
      <c r="O178" s="38"/>
      <c r="P178" s="38"/>
      <c r="Q178" s="38"/>
      <c r="R178" s="38"/>
    </row>
    <row r="179" spans="1:18" s="39" customFormat="1">
      <c r="A179" s="46"/>
      <c r="B179" s="47"/>
      <c r="C179" s="47"/>
      <c r="D179" s="48"/>
      <c r="E179" s="46"/>
      <c r="F179" s="46"/>
      <c r="G179" s="46"/>
      <c r="H179" s="49"/>
      <c r="I179" s="54"/>
      <c r="K179" s="38"/>
      <c r="L179" s="38"/>
      <c r="M179" s="38"/>
      <c r="N179" s="38"/>
      <c r="O179" s="38"/>
      <c r="P179" s="38"/>
      <c r="Q179" s="38"/>
      <c r="R179" s="38"/>
    </row>
    <row r="180" spans="1:18" s="39" customFormat="1">
      <c r="A180" s="46"/>
      <c r="B180" s="47"/>
      <c r="C180" s="47"/>
      <c r="D180" s="48"/>
      <c r="E180" s="46"/>
      <c r="F180" s="46"/>
      <c r="G180" s="46"/>
      <c r="H180" s="49"/>
      <c r="I180" s="54"/>
      <c r="K180" s="38"/>
      <c r="L180" s="38"/>
      <c r="M180" s="38"/>
      <c r="N180" s="38"/>
      <c r="O180" s="38"/>
      <c r="P180" s="38"/>
      <c r="Q180" s="38"/>
      <c r="R180" s="38"/>
    </row>
    <row r="181" spans="1:18" s="39" customFormat="1">
      <c r="A181" s="46"/>
      <c r="B181" s="47"/>
      <c r="C181" s="47"/>
      <c r="D181" s="48"/>
      <c r="E181" s="46"/>
      <c r="F181" s="46"/>
      <c r="G181" s="46"/>
      <c r="H181" s="49"/>
      <c r="I181" s="54"/>
      <c r="K181" s="38"/>
      <c r="L181" s="38"/>
      <c r="M181" s="38"/>
      <c r="N181" s="38"/>
      <c r="O181" s="38"/>
      <c r="P181" s="38"/>
      <c r="Q181" s="38"/>
      <c r="R181" s="38"/>
    </row>
    <row r="182" spans="1:18" s="39" customFormat="1">
      <c r="A182" s="46"/>
      <c r="B182" s="47"/>
      <c r="C182" s="47"/>
      <c r="D182" s="48"/>
      <c r="E182" s="46"/>
      <c r="F182" s="46"/>
      <c r="G182" s="46"/>
      <c r="H182" s="49"/>
      <c r="I182" s="54"/>
      <c r="K182" s="38"/>
      <c r="L182" s="38"/>
      <c r="M182" s="38"/>
      <c r="N182" s="38"/>
      <c r="O182" s="38"/>
      <c r="P182" s="38"/>
      <c r="Q182" s="38"/>
      <c r="R182" s="38"/>
    </row>
    <row r="183" spans="1:18" s="39" customFormat="1">
      <c r="A183" s="46"/>
      <c r="B183" s="47"/>
      <c r="C183" s="47"/>
      <c r="D183" s="48"/>
      <c r="E183" s="46"/>
      <c r="F183" s="46"/>
      <c r="G183" s="46"/>
      <c r="H183" s="49"/>
      <c r="I183" s="54"/>
      <c r="K183" s="38"/>
      <c r="L183" s="38"/>
      <c r="M183" s="38"/>
      <c r="N183" s="38"/>
      <c r="O183" s="38"/>
      <c r="P183" s="38"/>
      <c r="Q183" s="38"/>
      <c r="R183" s="38"/>
    </row>
    <row r="184" spans="1:18" s="39" customFormat="1">
      <c r="A184" s="46"/>
      <c r="B184" s="47"/>
      <c r="C184" s="47"/>
      <c r="D184" s="48"/>
      <c r="E184" s="46"/>
      <c r="F184" s="46"/>
      <c r="G184" s="46"/>
      <c r="H184" s="49"/>
      <c r="I184" s="54"/>
      <c r="K184" s="38"/>
      <c r="L184" s="38"/>
      <c r="M184" s="38"/>
      <c r="N184" s="38"/>
      <c r="O184" s="38"/>
      <c r="P184" s="38"/>
      <c r="Q184" s="38"/>
      <c r="R184" s="38"/>
    </row>
    <row r="185" spans="1:18" s="39" customFormat="1">
      <c r="A185" s="46"/>
      <c r="B185" s="47"/>
      <c r="C185" s="47"/>
      <c r="D185" s="48"/>
      <c r="E185" s="46"/>
      <c r="F185" s="46"/>
      <c r="G185" s="46"/>
      <c r="H185" s="49"/>
      <c r="I185" s="54"/>
      <c r="K185" s="38"/>
      <c r="L185" s="38"/>
      <c r="M185" s="38"/>
      <c r="N185" s="38"/>
      <c r="O185" s="38"/>
      <c r="P185" s="38"/>
      <c r="Q185" s="38"/>
      <c r="R185" s="38"/>
    </row>
    <row r="186" spans="1:18" s="39" customFormat="1">
      <c r="A186" s="46"/>
      <c r="B186" s="47"/>
      <c r="C186" s="47"/>
      <c r="D186" s="48"/>
      <c r="E186" s="46"/>
      <c r="F186" s="46"/>
      <c r="G186" s="46"/>
      <c r="H186" s="49"/>
      <c r="I186" s="54"/>
      <c r="K186" s="38"/>
      <c r="L186" s="38"/>
      <c r="M186" s="38"/>
      <c r="N186" s="38"/>
      <c r="O186" s="38"/>
      <c r="P186" s="38"/>
      <c r="Q186" s="38"/>
      <c r="R186" s="38"/>
    </row>
    <row r="187" spans="1:18" s="39" customFormat="1">
      <c r="A187" s="46"/>
      <c r="B187" s="47"/>
      <c r="C187" s="47"/>
      <c r="D187" s="48"/>
      <c r="E187" s="46"/>
      <c r="F187" s="46"/>
      <c r="G187" s="46"/>
      <c r="H187" s="49"/>
      <c r="I187" s="54"/>
      <c r="K187" s="38"/>
      <c r="L187" s="38"/>
      <c r="M187" s="38"/>
      <c r="N187" s="38"/>
      <c r="O187" s="38"/>
      <c r="P187" s="38"/>
      <c r="Q187" s="38"/>
      <c r="R187" s="38"/>
    </row>
    <row r="188" spans="1:18" s="39" customFormat="1">
      <c r="A188" s="46"/>
      <c r="B188" s="47"/>
      <c r="C188" s="47"/>
      <c r="D188" s="48"/>
      <c r="E188" s="46"/>
      <c r="F188" s="46"/>
      <c r="G188" s="46"/>
      <c r="H188" s="49"/>
      <c r="I188" s="54"/>
      <c r="K188" s="38"/>
      <c r="L188" s="38"/>
      <c r="M188" s="38"/>
      <c r="N188" s="38"/>
      <c r="O188" s="38"/>
      <c r="P188" s="38"/>
      <c r="Q188" s="38"/>
      <c r="R188" s="38"/>
    </row>
    <row r="189" spans="1:18" s="39" customFormat="1">
      <c r="A189" s="46"/>
      <c r="B189" s="47"/>
      <c r="C189" s="47"/>
      <c r="D189" s="48"/>
      <c r="E189" s="46"/>
      <c r="F189" s="46"/>
      <c r="G189" s="46"/>
      <c r="H189" s="49"/>
      <c r="I189" s="54"/>
      <c r="K189" s="38"/>
      <c r="L189" s="38"/>
      <c r="M189" s="38"/>
      <c r="N189" s="38"/>
      <c r="O189" s="38"/>
      <c r="P189" s="38"/>
      <c r="Q189" s="38"/>
      <c r="R189" s="38"/>
    </row>
    <row r="190" spans="1:18" s="39" customFormat="1">
      <c r="A190" s="46"/>
      <c r="B190" s="47"/>
      <c r="C190" s="47"/>
      <c r="D190" s="48"/>
      <c r="E190" s="46"/>
      <c r="F190" s="46"/>
      <c r="G190" s="46"/>
      <c r="H190" s="49"/>
      <c r="I190" s="54"/>
      <c r="K190" s="38"/>
      <c r="L190" s="38"/>
      <c r="M190" s="38"/>
      <c r="N190" s="38"/>
      <c r="O190" s="38"/>
      <c r="P190" s="38"/>
      <c r="Q190" s="38"/>
      <c r="R190" s="38"/>
    </row>
    <row r="191" spans="1:18" s="39" customFormat="1">
      <c r="A191" s="46"/>
      <c r="B191" s="47"/>
      <c r="C191" s="47"/>
      <c r="D191" s="48"/>
      <c r="E191" s="46"/>
      <c r="F191" s="46"/>
      <c r="G191" s="46"/>
      <c r="H191" s="49"/>
      <c r="I191" s="54"/>
      <c r="K191" s="38"/>
      <c r="L191" s="38"/>
      <c r="M191" s="38"/>
      <c r="N191" s="38"/>
      <c r="O191" s="38"/>
      <c r="P191" s="38"/>
      <c r="Q191" s="38"/>
      <c r="R191" s="38"/>
    </row>
    <row r="192" spans="1:18" s="39" customFormat="1">
      <c r="A192" s="46"/>
      <c r="B192" s="47"/>
      <c r="C192" s="47"/>
      <c r="D192" s="48"/>
      <c r="E192" s="46"/>
      <c r="F192" s="46"/>
      <c r="G192" s="46"/>
      <c r="H192" s="49"/>
      <c r="I192" s="54"/>
      <c r="K192" s="38"/>
      <c r="L192" s="38"/>
      <c r="M192" s="38"/>
      <c r="N192" s="38"/>
      <c r="O192" s="38"/>
      <c r="P192" s="38"/>
      <c r="Q192" s="38"/>
      <c r="R192" s="38"/>
    </row>
    <row r="193" spans="1:18" s="39" customFormat="1">
      <c r="A193" s="46"/>
      <c r="B193" s="47"/>
      <c r="C193" s="47"/>
      <c r="D193" s="48"/>
      <c r="E193" s="46"/>
      <c r="F193" s="46"/>
      <c r="G193" s="46"/>
      <c r="H193" s="49"/>
      <c r="I193" s="54"/>
      <c r="K193" s="38"/>
      <c r="L193" s="38"/>
      <c r="M193" s="38"/>
      <c r="N193" s="38"/>
      <c r="O193" s="38"/>
      <c r="P193" s="38"/>
      <c r="Q193" s="38"/>
      <c r="R193" s="38"/>
    </row>
    <row r="194" spans="1:18" s="39" customFormat="1">
      <c r="A194" s="46"/>
      <c r="B194" s="47"/>
      <c r="C194" s="47"/>
      <c r="D194" s="48"/>
      <c r="E194" s="46"/>
      <c r="F194" s="46"/>
      <c r="G194" s="46"/>
      <c r="H194" s="49"/>
      <c r="I194" s="54"/>
      <c r="K194" s="38"/>
      <c r="L194" s="38"/>
      <c r="M194" s="38"/>
      <c r="N194" s="38"/>
      <c r="O194" s="38"/>
      <c r="P194" s="38"/>
      <c r="Q194" s="38"/>
      <c r="R194" s="38"/>
    </row>
    <row r="195" spans="1:18" s="39" customFormat="1">
      <c r="A195" s="46"/>
      <c r="B195" s="47"/>
      <c r="C195" s="47"/>
      <c r="D195" s="48"/>
      <c r="E195" s="46"/>
      <c r="F195" s="46"/>
      <c r="G195" s="46"/>
      <c r="H195" s="49"/>
      <c r="I195" s="54"/>
      <c r="K195" s="38"/>
      <c r="L195" s="38"/>
      <c r="M195" s="38"/>
      <c r="N195" s="38"/>
      <c r="O195" s="38"/>
      <c r="P195" s="38"/>
      <c r="Q195" s="38"/>
      <c r="R195" s="38"/>
    </row>
    <row r="196" spans="1:18" s="39" customFormat="1">
      <c r="A196" s="46"/>
      <c r="B196" s="47"/>
      <c r="C196" s="47"/>
      <c r="D196" s="48"/>
      <c r="E196" s="46"/>
      <c r="F196" s="46"/>
      <c r="G196" s="46"/>
      <c r="H196" s="49"/>
      <c r="I196" s="54"/>
      <c r="K196" s="38"/>
      <c r="L196" s="38"/>
      <c r="M196" s="38"/>
      <c r="N196" s="38"/>
      <c r="O196" s="38"/>
      <c r="P196" s="38"/>
      <c r="Q196" s="38"/>
      <c r="R196" s="38"/>
    </row>
    <row r="197" spans="1:18" s="39" customFormat="1">
      <c r="A197" s="46"/>
      <c r="B197" s="47"/>
      <c r="C197" s="47"/>
      <c r="D197" s="48"/>
      <c r="E197" s="46"/>
      <c r="F197" s="46"/>
      <c r="G197" s="46"/>
      <c r="H197" s="49"/>
      <c r="I197" s="54"/>
      <c r="K197" s="38"/>
      <c r="L197" s="38"/>
      <c r="M197" s="38"/>
      <c r="N197" s="38"/>
      <c r="O197" s="38"/>
      <c r="P197" s="38"/>
      <c r="Q197" s="38"/>
      <c r="R197" s="38"/>
    </row>
    <row r="198" spans="1:18" s="39" customFormat="1">
      <c r="A198" s="46"/>
      <c r="B198" s="47"/>
      <c r="C198" s="47"/>
      <c r="D198" s="48"/>
      <c r="E198" s="46"/>
      <c r="F198" s="46"/>
      <c r="G198" s="46"/>
      <c r="H198" s="49"/>
      <c r="I198" s="54"/>
      <c r="K198" s="38"/>
      <c r="L198" s="38"/>
      <c r="M198" s="38"/>
      <c r="N198" s="38"/>
      <c r="O198" s="38"/>
      <c r="P198" s="38"/>
      <c r="Q198" s="38"/>
      <c r="R198" s="38"/>
    </row>
    <row r="199" spans="1:18" s="39" customFormat="1">
      <c r="A199" s="46"/>
      <c r="B199" s="47"/>
      <c r="C199" s="47"/>
      <c r="D199" s="48"/>
      <c r="E199" s="46"/>
      <c r="F199" s="46"/>
      <c r="G199" s="46"/>
      <c r="H199" s="49"/>
      <c r="I199" s="54"/>
      <c r="K199" s="38"/>
      <c r="L199" s="38"/>
      <c r="M199" s="38"/>
      <c r="N199" s="38"/>
      <c r="O199" s="38"/>
      <c r="P199" s="38"/>
      <c r="Q199" s="38"/>
      <c r="R199" s="38"/>
    </row>
    <row r="200" spans="1:18" s="39" customFormat="1">
      <c r="A200" s="46"/>
      <c r="B200" s="47"/>
      <c r="C200" s="47"/>
      <c r="D200" s="48"/>
      <c r="E200" s="46"/>
      <c r="F200" s="46"/>
      <c r="G200" s="46"/>
      <c r="H200" s="49"/>
      <c r="I200" s="54"/>
      <c r="K200" s="38"/>
      <c r="L200" s="38"/>
      <c r="M200" s="38"/>
      <c r="N200" s="38"/>
      <c r="O200" s="38"/>
      <c r="P200" s="38"/>
      <c r="Q200" s="38"/>
      <c r="R200" s="38"/>
    </row>
    <row r="201" spans="1:18" s="39" customFormat="1">
      <c r="A201" s="46"/>
      <c r="B201" s="47"/>
      <c r="C201" s="47"/>
      <c r="D201" s="48"/>
      <c r="E201" s="46"/>
      <c r="F201" s="46"/>
      <c r="G201" s="46"/>
      <c r="H201" s="49"/>
      <c r="I201" s="54"/>
      <c r="K201" s="38"/>
      <c r="L201" s="38"/>
      <c r="M201" s="38"/>
      <c r="N201" s="38"/>
      <c r="O201" s="38"/>
      <c r="P201" s="38"/>
      <c r="Q201" s="38"/>
      <c r="R201" s="38"/>
    </row>
    <row r="202" spans="1:18" s="39" customFormat="1">
      <c r="A202" s="46"/>
      <c r="B202" s="47"/>
      <c r="C202" s="47"/>
      <c r="D202" s="48"/>
      <c r="E202" s="46"/>
      <c r="F202" s="46"/>
      <c r="G202" s="46"/>
      <c r="H202" s="49"/>
      <c r="I202" s="54"/>
      <c r="K202" s="38"/>
      <c r="L202" s="38"/>
      <c r="M202" s="38"/>
      <c r="N202" s="38"/>
      <c r="O202" s="38"/>
      <c r="P202" s="38"/>
      <c r="Q202" s="38"/>
      <c r="R202" s="38"/>
    </row>
    <row r="203" spans="1:18" s="39" customFormat="1">
      <c r="A203" s="46"/>
      <c r="B203" s="47"/>
      <c r="C203" s="47"/>
      <c r="D203" s="48"/>
      <c r="E203" s="46"/>
      <c r="F203" s="46"/>
      <c r="G203" s="46"/>
      <c r="H203" s="49"/>
      <c r="I203" s="54"/>
      <c r="K203" s="38"/>
      <c r="L203" s="38"/>
      <c r="M203" s="38"/>
      <c r="N203" s="38"/>
      <c r="O203" s="38"/>
      <c r="P203" s="38"/>
      <c r="Q203" s="38"/>
      <c r="R203" s="38"/>
    </row>
    <row r="204" spans="1:18" s="39" customFormat="1">
      <c r="A204" s="46"/>
      <c r="B204" s="47"/>
      <c r="C204" s="47"/>
      <c r="D204" s="48"/>
      <c r="E204" s="46"/>
      <c r="F204" s="46"/>
      <c r="G204" s="46"/>
      <c r="H204" s="49"/>
      <c r="I204" s="54"/>
      <c r="K204" s="38"/>
      <c r="L204" s="38"/>
      <c r="M204" s="38"/>
      <c r="N204" s="38"/>
      <c r="O204" s="38"/>
      <c r="P204" s="38"/>
      <c r="Q204" s="38"/>
      <c r="R204" s="38"/>
    </row>
    <row r="205" spans="1:18" s="39" customFormat="1">
      <c r="A205" s="46"/>
      <c r="B205" s="47"/>
      <c r="C205" s="47"/>
      <c r="D205" s="48"/>
      <c r="E205" s="46"/>
      <c r="F205" s="46"/>
      <c r="G205" s="46"/>
      <c r="H205" s="49"/>
      <c r="I205" s="54"/>
      <c r="K205" s="38"/>
      <c r="L205" s="38"/>
      <c r="M205" s="38"/>
      <c r="N205" s="38"/>
      <c r="O205" s="38"/>
      <c r="P205" s="38"/>
      <c r="Q205" s="38"/>
      <c r="R205" s="38"/>
    </row>
    <row r="206" spans="1:18" s="39" customFormat="1">
      <c r="A206" s="46"/>
      <c r="B206" s="47"/>
      <c r="C206" s="47"/>
      <c r="D206" s="48"/>
      <c r="E206" s="46"/>
      <c r="F206" s="46"/>
      <c r="G206" s="46"/>
      <c r="H206" s="49"/>
      <c r="I206" s="54"/>
      <c r="K206" s="38"/>
      <c r="L206" s="38"/>
      <c r="M206" s="38"/>
      <c r="N206" s="38"/>
      <c r="O206" s="38"/>
      <c r="P206" s="38"/>
      <c r="Q206" s="38"/>
      <c r="R206" s="38"/>
    </row>
    <row r="207" spans="1:18" s="39" customFormat="1">
      <c r="A207" s="46"/>
      <c r="B207" s="47"/>
      <c r="C207" s="47"/>
      <c r="D207" s="48"/>
      <c r="E207" s="46"/>
      <c r="F207" s="46"/>
      <c r="G207" s="46"/>
      <c r="H207" s="49"/>
      <c r="I207" s="54"/>
      <c r="K207" s="38"/>
      <c r="L207" s="38"/>
      <c r="M207" s="38"/>
      <c r="N207" s="38"/>
      <c r="O207" s="38"/>
      <c r="P207" s="38"/>
      <c r="Q207" s="38"/>
      <c r="R207" s="38"/>
    </row>
    <row r="208" spans="1:18" s="39" customFormat="1">
      <c r="A208" s="46"/>
      <c r="B208" s="47"/>
      <c r="C208" s="47"/>
      <c r="D208" s="48"/>
      <c r="E208" s="46"/>
      <c r="F208" s="46"/>
      <c r="G208" s="46"/>
      <c r="H208" s="49"/>
      <c r="I208" s="54"/>
      <c r="K208" s="38"/>
      <c r="L208" s="38"/>
      <c r="M208" s="38"/>
      <c r="N208" s="38"/>
      <c r="O208" s="38"/>
      <c r="P208" s="38"/>
      <c r="Q208" s="38"/>
      <c r="R208" s="38"/>
    </row>
    <row r="209" spans="1:18" s="39" customFormat="1">
      <c r="A209" s="46"/>
      <c r="B209" s="47"/>
      <c r="C209" s="47"/>
      <c r="D209" s="48"/>
      <c r="E209" s="46"/>
      <c r="F209" s="46"/>
      <c r="G209" s="46"/>
      <c r="H209" s="49"/>
      <c r="I209" s="54"/>
      <c r="K209" s="38"/>
      <c r="L209" s="38"/>
      <c r="M209" s="38"/>
      <c r="N209" s="38"/>
      <c r="O209" s="38"/>
      <c r="P209" s="38"/>
      <c r="Q209" s="38"/>
      <c r="R209" s="38"/>
    </row>
    <row r="210" spans="1:18" s="39" customFormat="1">
      <c r="A210" s="46"/>
      <c r="B210" s="47"/>
      <c r="C210" s="47"/>
      <c r="D210" s="48"/>
      <c r="E210" s="46"/>
      <c r="F210" s="46"/>
      <c r="G210" s="46"/>
      <c r="H210" s="49"/>
      <c r="I210" s="54"/>
      <c r="K210" s="38"/>
      <c r="L210" s="38"/>
      <c r="M210" s="38"/>
      <c r="N210" s="38"/>
      <c r="O210" s="38"/>
      <c r="P210" s="38"/>
      <c r="Q210" s="38"/>
      <c r="R210" s="38"/>
    </row>
    <row r="211" spans="1:18" s="39" customFormat="1">
      <c r="A211" s="46"/>
      <c r="B211" s="47"/>
      <c r="C211" s="47"/>
      <c r="D211" s="48"/>
      <c r="E211" s="46"/>
      <c r="F211" s="46"/>
      <c r="G211" s="46"/>
      <c r="H211" s="49"/>
      <c r="I211" s="54"/>
      <c r="K211" s="38"/>
      <c r="L211" s="38"/>
      <c r="M211" s="38"/>
      <c r="N211" s="38"/>
      <c r="O211" s="38"/>
      <c r="P211" s="38"/>
      <c r="Q211" s="38"/>
      <c r="R211" s="38"/>
    </row>
    <row r="212" spans="1:18" s="39" customFormat="1">
      <c r="A212" s="46"/>
      <c r="B212" s="47"/>
      <c r="C212" s="47"/>
      <c r="D212" s="48"/>
      <c r="E212" s="46"/>
      <c r="F212" s="46"/>
      <c r="G212" s="46"/>
      <c r="H212" s="49"/>
      <c r="I212" s="54"/>
      <c r="K212" s="38"/>
      <c r="L212" s="38"/>
      <c r="M212" s="38"/>
      <c r="N212" s="38"/>
      <c r="O212" s="38"/>
      <c r="P212" s="38"/>
      <c r="Q212" s="38"/>
      <c r="R212" s="38"/>
    </row>
    <row r="213" spans="1:18" s="39" customFormat="1">
      <c r="A213" s="46"/>
      <c r="B213" s="47"/>
      <c r="C213" s="47"/>
      <c r="D213" s="48"/>
      <c r="E213" s="46"/>
      <c r="F213" s="46"/>
      <c r="G213" s="46"/>
      <c r="H213" s="49"/>
      <c r="I213" s="54"/>
      <c r="K213" s="38"/>
      <c r="L213" s="38"/>
      <c r="M213" s="38"/>
      <c r="N213" s="38"/>
      <c r="O213" s="38"/>
      <c r="P213" s="38"/>
      <c r="Q213" s="38"/>
      <c r="R213" s="38"/>
    </row>
    <row r="214" spans="1:18" s="39" customFormat="1">
      <c r="A214" s="46"/>
      <c r="B214" s="47"/>
      <c r="C214" s="47"/>
      <c r="D214" s="48"/>
      <c r="E214" s="46"/>
      <c r="F214" s="46"/>
      <c r="G214" s="46"/>
      <c r="H214" s="49"/>
      <c r="I214" s="54"/>
      <c r="K214" s="38"/>
      <c r="L214" s="38"/>
      <c r="M214" s="38"/>
      <c r="N214" s="38"/>
      <c r="O214" s="38"/>
      <c r="P214" s="38"/>
      <c r="Q214" s="38"/>
      <c r="R214" s="38"/>
    </row>
    <row r="215" spans="1:18" s="39" customFormat="1">
      <c r="A215" s="46"/>
      <c r="B215" s="47"/>
      <c r="C215" s="47"/>
      <c r="D215" s="48"/>
      <c r="E215" s="46"/>
      <c r="F215" s="46"/>
      <c r="G215" s="46"/>
      <c r="H215" s="49"/>
      <c r="I215" s="54"/>
      <c r="K215" s="38"/>
      <c r="L215" s="38"/>
      <c r="M215" s="38"/>
      <c r="N215" s="38"/>
      <c r="O215" s="38"/>
      <c r="P215" s="38"/>
      <c r="Q215" s="38"/>
      <c r="R215" s="38"/>
    </row>
    <row r="216" spans="1:18" s="39" customFormat="1">
      <c r="A216" s="46"/>
      <c r="B216" s="47"/>
      <c r="C216" s="47"/>
      <c r="D216" s="48"/>
      <c r="E216" s="46"/>
      <c r="F216" s="46"/>
      <c r="G216" s="46"/>
      <c r="H216" s="49"/>
      <c r="I216" s="54"/>
      <c r="K216" s="38"/>
      <c r="L216" s="38"/>
      <c r="M216" s="38"/>
      <c r="N216" s="38"/>
      <c r="O216" s="38"/>
      <c r="P216" s="38"/>
      <c r="Q216" s="38"/>
      <c r="R216" s="38"/>
    </row>
    <row r="217" spans="1:18" s="39" customFormat="1">
      <c r="A217" s="46"/>
      <c r="B217" s="47"/>
      <c r="C217" s="47"/>
      <c r="D217" s="48"/>
      <c r="E217" s="46"/>
      <c r="F217" s="46"/>
      <c r="G217" s="46"/>
      <c r="H217" s="49"/>
      <c r="I217" s="54"/>
      <c r="K217" s="38"/>
      <c r="L217" s="38"/>
      <c r="M217" s="38"/>
      <c r="N217" s="38"/>
      <c r="O217" s="38"/>
      <c r="P217" s="38"/>
      <c r="Q217" s="38"/>
      <c r="R217" s="38"/>
    </row>
    <row r="218" spans="1:18" s="39" customFormat="1">
      <c r="A218" s="46"/>
      <c r="B218" s="47"/>
      <c r="C218" s="47"/>
      <c r="D218" s="48"/>
      <c r="E218" s="46"/>
      <c r="F218" s="46"/>
      <c r="G218" s="46"/>
      <c r="H218" s="49"/>
      <c r="I218" s="54"/>
      <c r="K218" s="38"/>
      <c r="L218" s="38"/>
      <c r="M218" s="38"/>
      <c r="N218" s="38"/>
      <c r="O218" s="38"/>
      <c r="P218" s="38"/>
      <c r="Q218" s="38"/>
      <c r="R218" s="38"/>
    </row>
    <row r="219" spans="1:18" s="39" customFormat="1">
      <c r="A219" s="46"/>
      <c r="B219" s="47"/>
      <c r="C219" s="47"/>
      <c r="D219" s="48"/>
      <c r="E219" s="46"/>
      <c r="F219" s="46"/>
      <c r="G219" s="46"/>
      <c r="H219" s="49"/>
      <c r="I219" s="54"/>
      <c r="K219" s="38"/>
      <c r="L219" s="38"/>
      <c r="M219" s="38"/>
      <c r="N219" s="38"/>
      <c r="O219" s="38"/>
      <c r="P219" s="38"/>
      <c r="Q219" s="38"/>
      <c r="R219" s="38"/>
    </row>
    <row r="220" spans="1:18" s="39" customFormat="1">
      <c r="A220" s="46"/>
      <c r="B220" s="47"/>
      <c r="C220" s="47"/>
      <c r="D220" s="48"/>
      <c r="E220" s="46"/>
      <c r="F220" s="46"/>
      <c r="G220" s="46"/>
      <c r="H220" s="49"/>
      <c r="I220" s="54"/>
      <c r="K220" s="38"/>
      <c r="L220" s="38"/>
      <c r="M220" s="38"/>
      <c r="N220" s="38"/>
      <c r="O220" s="38"/>
      <c r="P220" s="38"/>
      <c r="Q220" s="38"/>
      <c r="R220" s="38"/>
    </row>
    <row r="221" spans="1:18" s="39" customFormat="1">
      <c r="A221" s="46"/>
      <c r="B221" s="47"/>
      <c r="C221" s="47"/>
      <c r="D221" s="48"/>
      <c r="E221" s="46"/>
      <c r="F221" s="46"/>
      <c r="G221" s="46"/>
      <c r="H221" s="49"/>
      <c r="I221" s="54"/>
      <c r="K221" s="38"/>
      <c r="L221" s="38"/>
      <c r="M221" s="38"/>
      <c r="N221" s="38"/>
      <c r="O221" s="38"/>
      <c r="P221" s="38"/>
      <c r="Q221" s="38"/>
      <c r="R221" s="38"/>
    </row>
    <row r="222" spans="1:18" s="39" customFormat="1">
      <c r="A222" s="46"/>
      <c r="B222" s="47"/>
      <c r="C222" s="47"/>
      <c r="D222" s="48"/>
      <c r="E222" s="46"/>
      <c r="F222" s="46"/>
      <c r="G222" s="46"/>
      <c r="H222" s="49"/>
      <c r="I222" s="54"/>
      <c r="K222" s="38"/>
      <c r="L222" s="38"/>
      <c r="M222" s="38"/>
      <c r="N222" s="38"/>
      <c r="O222" s="38"/>
      <c r="P222" s="38"/>
      <c r="Q222" s="38"/>
      <c r="R222" s="38"/>
    </row>
    <row r="223" spans="1:18" s="39" customFormat="1">
      <c r="A223" s="46"/>
      <c r="B223" s="47"/>
      <c r="C223" s="47"/>
      <c r="D223" s="48"/>
      <c r="E223" s="46"/>
      <c r="F223" s="46"/>
      <c r="G223" s="46"/>
      <c r="H223" s="49"/>
      <c r="I223" s="54"/>
      <c r="K223" s="38"/>
      <c r="L223" s="38"/>
      <c r="M223" s="38"/>
      <c r="N223" s="38"/>
      <c r="O223" s="38"/>
      <c r="P223" s="38"/>
      <c r="Q223" s="38"/>
      <c r="R223" s="38"/>
    </row>
    <row r="224" spans="1:18" s="39" customFormat="1">
      <c r="A224" s="46"/>
      <c r="B224" s="47"/>
      <c r="C224" s="47"/>
      <c r="D224" s="48"/>
      <c r="E224" s="46"/>
      <c r="F224" s="46"/>
      <c r="G224" s="46"/>
      <c r="H224" s="49"/>
      <c r="I224" s="54"/>
      <c r="K224" s="38"/>
      <c r="L224" s="38"/>
      <c r="M224" s="38"/>
      <c r="N224" s="38"/>
      <c r="O224" s="38"/>
      <c r="P224" s="38"/>
      <c r="Q224" s="38"/>
      <c r="R224" s="38"/>
    </row>
    <row r="225" spans="1:18" s="39" customFormat="1">
      <c r="A225" s="46"/>
      <c r="B225" s="47"/>
      <c r="C225" s="47"/>
      <c r="D225" s="48"/>
      <c r="E225" s="46"/>
      <c r="F225" s="46"/>
      <c r="G225" s="46"/>
      <c r="H225" s="49"/>
      <c r="I225" s="54"/>
      <c r="K225" s="38"/>
      <c r="L225" s="38"/>
      <c r="M225" s="38"/>
      <c r="N225" s="38"/>
      <c r="O225" s="38"/>
      <c r="P225" s="38"/>
      <c r="Q225" s="38"/>
      <c r="R225" s="38"/>
    </row>
    <row r="226" spans="1:18" s="39" customFormat="1">
      <c r="A226" s="46"/>
      <c r="B226" s="47"/>
      <c r="C226" s="47"/>
      <c r="D226" s="48"/>
      <c r="E226" s="46"/>
      <c r="F226" s="46"/>
      <c r="G226" s="46"/>
      <c r="H226" s="49"/>
      <c r="I226" s="54"/>
      <c r="K226" s="38"/>
      <c r="L226" s="38"/>
      <c r="M226" s="38"/>
      <c r="N226" s="38"/>
      <c r="O226" s="38"/>
      <c r="P226" s="38"/>
      <c r="Q226" s="38"/>
      <c r="R226" s="38"/>
    </row>
    <row r="227" spans="1:18" s="39" customFormat="1">
      <c r="A227" s="46"/>
      <c r="B227" s="47"/>
      <c r="C227" s="47"/>
      <c r="D227" s="48"/>
      <c r="E227" s="46"/>
      <c r="F227" s="46"/>
      <c r="G227" s="46"/>
      <c r="H227" s="49"/>
      <c r="I227" s="54"/>
      <c r="K227" s="38"/>
      <c r="L227" s="38"/>
      <c r="M227" s="38"/>
      <c r="N227" s="38"/>
      <c r="O227" s="38"/>
      <c r="P227" s="38"/>
      <c r="Q227" s="38"/>
      <c r="R227" s="38"/>
    </row>
    <row r="228" spans="1:18" s="39" customFormat="1">
      <c r="A228" s="46"/>
      <c r="B228" s="47"/>
      <c r="C228" s="47"/>
      <c r="D228" s="48"/>
      <c r="E228" s="46"/>
      <c r="F228" s="46"/>
      <c r="G228" s="46"/>
      <c r="H228" s="49"/>
      <c r="I228" s="54"/>
      <c r="K228" s="38"/>
      <c r="L228" s="38"/>
      <c r="M228" s="38"/>
      <c r="N228" s="38"/>
      <c r="O228" s="38"/>
      <c r="P228" s="38"/>
      <c r="Q228" s="38"/>
      <c r="R228" s="38"/>
    </row>
    <row r="229" spans="1:18" s="39" customFormat="1">
      <c r="A229" s="46"/>
      <c r="B229" s="47"/>
      <c r="C229" s="47"/>
      <c r="D229" s="48"/>
      <c r="E229" s="46"/>
      <c r="F229" s="46"/>
      <c r="G229" s="46"/>
      <c r="H229" s="49"/>
      <c r="I229" s="54"/>
      <c r="K229" s="38"/>
      <c r="L229" s="38"/>
      <c r="M229" s="38"/>
      <c r="N229" s="38"/>
      <c r="O229" s="38"/>
      <c r="P229" s="38"/>
      <c r="Q229" s="38"/>
      <c r="R229" s="38"/>
    </row>
    <row r="230" spans="1:18" s="39" customFormat="1">
      <c r="A230" s="46"/>
      <c r="B230" s="47"/>
      <c r="C230" s="47"/>
      <c r="D230" s="48"/>
      <c r="E230" s="46"/>
      <c r="F230" s="46"/>
      <c r="G230" s="46"/>
      <c r="H230" s="49"/>
      <c r="I230" s="54"/>
      <c r="K230" s="38"/>
      <c r="L230" s="38"/>
      <c r="M230" s="38"/>
      <c r="N230" s="38"/>
      <c r="O230" s="38"/>
      <c r="P230" s="38"/>
      <c r="Q230" s="38"/>
      <c r="R230" s="38"/>
    </row>
    <row r="231" spans="1:18" s="39" customFormat="1">
      <c r="A231" s="46"/>
      <c r="B231" s="47"/>
      <c r="C231" s="47"/>
      <c r="D231" s="48"/>
      <c r="E231" s="46"/>
      <c r="F231" s="46"/>
      <c r="G231" s="46"/>
      <c r="H231" s="49"/>
      <c r="I231" s="54"/>
      <c r="K231" s="38"/>
      <c r="L231" s="38"/>
      <c r="M231" s="38"/>
      <c r="N231" s="38"/>
      <c r="O231" s="38"/>
      <c r="P231" s="38"/>
      <c r="Q231" s="38"/>
      <c r="R231" s="38"/>
    </row>
    <row r="232" spans="1:18" s="39" customFormat="1">
      <c r="A232" s="46"/>
      <c r="B232" s="47"/>
      <c r="C232" s="47"/>
      <c r="D232" s="48"/>
      <c r="E232" s="46"/>
      <c r="F232" s="46"/>
      <c r="G232" s="46"/>
      <c r="H232" s="49"/>
      <c r="I232" s="54"/>
      <c r="K232" s="38"/>
      <c r="L232" s="38"/>
      <c r="M232" s="38"/>
      <c r="N232" s="38"/>
      <c r="O232" s="38"/>
      <c r="P232" s="38"/>
      <c r="Q232" s="38"/>
      <c r="R232" s="38"/>
    </row>
    <row r="233" spans="1:18" s="39" customFormat="1">
      <c r="A233" s="46"/>
      <c r="B233" s="47"/>
      <c r="C233" s="47"/>
      <c r="D233" s="48"/>
      <c r="E233" s="46"/>
      <c r="F233" s="46"/>
      <c r="G233" s="46"/>
      <c r="H233" s="49"/>
      <c r="I233" s="54"/>
      <c r="K233" s="38"/>
      <c r="L233" s="38"/>
      <c r="M233" s="38"/>
      <c r="N233" s="38"/>
      <c r="O233" s="38"/>
      <c r="P233" s="38"/>
      <c r="Q233" s="38"/>
      <c r="R233" s="38"/>
    </row>
    <row r="234" spans="1:18" s="39" customFormat="1">
      <c r="A234" s="46"/>
      <c r="B234" s="47"/>
      <c r="C234" s="47"/>
      <c r="D234" s="48"/>
      <c r="E234" s="46"/>
      <c r="F234" s="46"/>
      <c r="G234" s="46"/>
      <c r="H234" s="49"/>
      <c r="I234" s="54"/>
      <c r="K234" s="38"/>
      <c r="L234" s="38"/>
      <c r="M234" s="38"/>
      <c r="N234" s="38"/>
      <c r="O234" s="38"/>
      <c r="P234" s="38"/>
      <c r="Q234" s="38"/>
      <c r="R234" s="38"/>
    </row>
    <row r="235" spans="1:18" s="39" customFormat="1">
      <c r="A235" s="46"/>
      <c r="B235" s="47"/>
      <c r="C235" s="47"/>
      <c r="D235" s="48"/>
      <c r="E235" s="46"/>
      <c r="F235" s="46"/>
      <c r="G235" s="46"/>
      <c r="H235" s="49"/>
      <c r="I235" s="54"/>
      <c r="K235" s="38"/>
      <c r="L235" s="38"/>
      <c r="M235" s="38"/>
      <c r="N235" s="38"/>
      <c r="O235" s="38"/>
      <c r="P235" s="38"/>
      <c r="Q235" s="38"/>
      <c r="R235" s="38"/>
    </row>
    <row r="236" spans="1:18" s="39" customFormat="1">
      <c r="A236" s="46"/>
      <c r="B236" s="47"/>
      <c r="C236" s="47"/>
      <c r="D236" s="48"/>
      <c r="E236" s="46"/>
      <c r="F236" s="46"/>
      <c r="G236" s="46"/>
      <c r="H236" s="49"/>
      <c r="I236" s="54"/>
      <c r="K236" s="38"/>
      <c r="L236" s="38"/>
      <c r="M236" s="38"/>
      <c r="N236" s="38"/>
      <c r="O236" s="38"/>
      <c r="P236" s="38"/>
      <c r="Q236" s="38"/>
      <c r="R236" s="38"/>
    </row>
    <row r="237" spans="1:18" s="39" customFormat="1">
      <c r="A237" s="46"/>
      <c r="B237" s="47"/>
      <c r="C237" s="47"/>
      <c r="D237" s="48"/>
      <c r="E237" s="46"/>
      <c r="F237" s="46"/>
      <c r="G237" s="46"/>
      <c r="H237" s="49"/>
      <c r="I237" s="54"/>
      <c r="K237" s="38"/>
      <c r="L237" s="38"/>
      <c r="M237" s="38"/>
      <c r="N237" s="38"/>
      <c r="O237" s="38"/>
      <c r="P237" s="38"/>
      <c r="Q237" s="38"/>
      <c r="R237" s="38"/>
    </row>
    <row r="238" spans="1:18" s="39" customFormat="1">
      <c r="A238" s="46"/>
      <c r="B238" s="47"/>
      <c r="C238" s="47"/>
      <c r="D238" s="48"/>
      <c r="E238" s="46"/>
      <c r="F238" s="46"/>
      <c r="G238" s="46"/>
      <c r="H238" s="49"/>
      <c r="I238" s="54"/>
      <c r="K238" s="38"/>
      <c r="L238" s="38"/>
      <c r="M238" s="38"/>
      <c r="N238" s="38"/>
      <c r="O238" s="38"/>
      <c r="P238" s="38"/>
      <c r="Q238" s="38"/>
      <c r="R238" s="38"/>
    </row>
    <row r="239" spans="1:18" s="39" customFormat="1">
      <c r="A239" s="46"/>
      <c r="B239" s="47"/>
      <c r="C239" s="47"/>
      <c r="D239" s="48"/>
      <c r="E239" s="46"/>
      <c r="F239" s="46"/>
      <c r="G239" s="46"/>
      <c r="H239" s="49"/>
      <c r="I239" s="54"/>
      <c r="K239" s="38"/>
      <c r="L239" s="38"/>
      <c r="M239" s="38"/>
      <c r="N239" s="38"/>
      <c r="O239" s="38"/>
      <c r="P239" s="38"/>
      <c r="Q239" s="38"/>
      <c r="R239" s="38"/>
    </row>
    <row r="240" spans="1:18" s="39" customFormat="1">
      <c r="A240" s="46"/>
      <c r="B240" s="47"/>
      <c r="C240" s="47"/>
      <c r="D240" s="48"/>
      <c r="E240" s="46"/>
      <c r="F240" s="46"/>
      <c r="G240" s="46"/>
      <c r="H240" s="49"/>
      <c r="I240" s="54"/>
      <c r="K240" s="38"/>
      <c r="L240" s="38"/>
      <c r="M240" s="38"/>
      <c r="N240" s="38"/>
      <c r="O240" s="38"/>
      <c r="P240" s="38"/>
      <c r="Q240" s="38"/>
      <c r="R240" s="38"/>
    </row>
    <row r="241" spans="1:18" s="39" customFormat="1">
      <c r="A241" s="46"/>
      <c r="B241" s="47"/>
      <c r="C241" s="47"/>
      <c r="D241" s="48"/>
      <c r="E241" s="46"/>
      <c r="F241" s="46"/>
      <c r="G241" s="46"/>
      <c r="H241" s="49"/>
      <c r="I241" s="54"/>
      <c r="K241" s="38"/>
      <c r="L241" s="38"/>
      <c r="M241" s="38"/>
      <c r="N241" s="38"/>
      <c r="O241" s="38"/>
      <c r="P241" s="38"/>
      <c r="Q241" s="38"/>
      <c r="R241" s="38"/>
    </row>
    <row r="242" spans="1:18" s="39" customFormat="1">
      <c r="A242" s="46"/>
      <c r="B242" s="47"/>
      <c r="C242" s="47"/>
      <c r="D242" s="48"/>
      <c r="E242" s="46"/>
      <c r="F242" s="46"/>
      <c r="G242" s="46"/>
      <c r="H242" s="49"/>
      <c r="I242" s="54"/>
      <c r="K242" s="38"/>
      <c r="L242" s="38"/>
      <c r="M242" s="38"/>
      <c r="N242" s="38"/>
      <c r="O242" s="38"/>
      <c r="P242" s="38"/>
      <c r="Q242" s="38"/>
      <c r="R242" s="38"/>
    </row>
    <row r="243" spans="1:18" s="39" customFormat="1">
      <c r="A243" s="46"/>
      <c r="B243" s="47"/>
      <c r="C243" s="47"/>
      <c r="D243" s="48"/>
      <c r="E243" s="46"/>
      <c r="F243" s="46"/>
      <c r="G243" s="46"/>
      <c r="H243" s="49"/>
      <c r="I243" s="54"/>
      <c r="K243" s="38"/>
      <c r="L243" s="38"/>
      <c r="M243" s="38"/>
      <c r="N243" s="38"/>
      <c r="O243" s="38"/>
      <c r="P243" s="38"/>
      <c r="Q243" s="38"/>
      <c r="R243" s="38"/>
    </row>
    <row r="244" spans="1:18" s="39" customFormat="1">
      <c r="A244" s="46"/>
      <c r="B244" s="47"/>
      <c r="C244" s="47"/>
      <c r="D244" s="48"/>
      <c r="E244" s="46"/>
      <c r="F244" s="46"/>
      <c r="G244" s="46"/>
      <c r="H244" s="49"/>
      <c r="I244" s="54"/>
      <c r="K244" s="38"/>
      <c r="L244" s="38"/>
      <c r="M244" s="38"/>
      <c r="N244" s="38"/>
      <c r="O244" s="38"/>
      <c r="P244" s="38"/>
      <c r="Q244" s="38"/>
      <c r="R244" s="38"/>
    </row>
    <row r="245" spans="1:18" s="39" customFormat="1">
      <c r="A245" s="46"/>
      <c r="B245" s="47"/>
      <c r="C245" s="47"/>
      <c r="D245" s="48"/>
      <c r="E245" s="46"/>
      <c r="F245" s="46"/>
      <c r="G245" s="46"/>
      <c r="H245" s="49"/>
      <c r="I245" s="54"/>
      <c r="K245" s="38"/>
      <c r="L245" s="38"/>
      <c r="M245" s="38"/>
      <c r="N245" s="38"/>
      <c r="O245" s="38"/>
      <c r="P245" s="38"/>
      <c r="Q245" s="38"/>
      <c r="R245" s="38"/>
    </row>
    <row r="246" spans="1:18" s="39" customFormat="1">
      <c r="A246" s="46"/>
      <c r="B246" s="47"/>
      <c r="C246" s="47"/>
      <c r="D246" s="48"/>
      <c r="E246" s="46"/>
      <c r="F246" s="46"/>
      <c r="G246" s="46"/>
      <c r="H246" s="49"/>
      <c r="I246" s="54"/>
      <c r="K246" s="38"/>
      <c r="L246" s="38"/>
      <c r="M246" s="38"/>
      <c r="N246" s="38"/>
      <c r="O246" s="38"/>
      <c r="P246" s="38"/>
      <c r="Q246" s="38"/>
      <c r="R246" s="38"/>
    </row>
    <row r="247" spans="1:18" s="39" customFormat="1">
      <c r="A247" s="46"/>
      <c r="B247" s="47"/>
      <c r="C247" s="47"/>
      <c r="D247" s="48"/>
      <c r="E247" s="46"/>
      <c r="F247" s="46"/>
      <c r="G247" s="46"/>
      <c r="H247" s="49"/>
      <c r="I247" s="54"/>
      <c r="K247" s="38"/>
      <c r="L247" s="38"/>
      <c r="M247" s="38"/>
      <c r="N247" s="38"/>
      <c r="O247" s="38"/>
      <c r="P247" s="38"/>
      <c r="Q247" s="38"/>
      <c r="R247" s="38"/>
    </row>
    <row r="248" spans="1:18" s="39" customFormat="1">
      <c r="A248" s="46"/>
      <c r="B248" s="47"/>
      <c r="C248" s="47"/>
      <c r="D248" s="48"/>
      <c r="E248" s="46"/>
      <c r="F248" s="46"/>
      <c r="G248" s="46"/>
      <c r="H248" s="49"/>
      <c r="I248" s="54"/>
      <c r="K248" s="38"/>
      <c r="L248" s="38"/>
      <c r="M248" s="38"/>
      <c r="N248" s="38"/>
      <c r="O248" s="38"/>
      <c r="P248" s="38"/>
      <c r="Q248" s="38"/>
      <c r="R248" s="38"/>
    </row>
    <row r="249" spans="1:18" s="39" customFormat="1">
      <c r="A249" s="46"/>
      <c r="B249" s="47"/>
      <c r="C249" s="47"/>
      <c r="D249" s="48"/>
      <c r="E249" s="46"/>
      <c r="F249" s="46"/>
      <c r="G249" s="46"/>
      <c r="H249" s="49"/>
      <c r="I249" s="54"/>
      <c r="K249" s="38"/>
      <c r="L249" s="38"/>
      <c r="M249" s="38"/>
      <c r="N249" s="38"/>
      <c r="O249" s="38"/>
      <c r="P249" s="38"/>
      <c r="Q249" s="38"/>
      <c r="R249" s="38"/>
    </row>
    <row r="250" spans="1:18" s="39" customFormat="1">
      <c r="A250" s="46"/>
      <c r="B250" s="47"/>
      <c r="C250" s="47"/>
      <c r="D250" s="48"/>
      <c r="E250" s="46"/>
      <c r="F250" s="46"/>
      <c r="G250" s="46"/>
      <c r="H250" s="49"/>
      <c r="I250" s="54"/>
      <c r="K250" s="38"/>
      <c r="L250" s="38"/>
      <c r="M250" s="38"/>
      <c r="N250" s="38"/>
      <c r="O250" s="38"/>
      <c r="P250" s="38"/>
      <c r="Q250" s="38"/>
      <c r="R250" s="38"/>
    </row>
    <row r="251" spans="1:18" s="39" customFormat="1">
      <c r="A251" s="46"/>
      <c r="B251" s="47"/>
      <c r="C251" s="47"/>
      <c r="D251" s="48"/>
      <c r="E251" s="46"/>
      <c r="F251" s="46"/>
      <c r="G251" s="46"/>
      <c r="H251" s="49"/>
      <c r="I251" s="54"/>
      <c r="K251" s="38"/>
      <c r="L251" s="38"/>
      <c r="M251" s="38"/>
      <c r="N251" s="38"/>
      <c r="O251" s="38"/>
      <c r="P251" s="38"/>
      <c r="Q251" s="38"/>
      <c r="R251" s="38"/>
    </row>
    <row r="252" spans="1:18" s="39" customFormat="1">
      <c r="A252" s="46"/>
      <c r="B252" s="47"/>
      <c r="C252" s="47"/>
      <c r="D252" s="48"/>
      <c r="E252" s="46"/>
      <c r="F252" s="46"/>
      <c r="G252" s="46"/>
      <c r="H252" s="49"/>
      <c r="I252" s="54"/>
      <c r="K252" s="38"/>
      <c r="L252" s="38"/>
      <c r="M252" s="38"/>
      <c r="N252" s="38"/>
      <c r="O252" s="38"/>
      <c r="P252" s="38"/>
      <c r="Q252" s="38"/>
      <c r="R252" s="38"/>
    </row>
    <row r="253" spans="1:18" s="39" customFormat="1">
      <c r="A253" s="46"/>
      <c r="B253" s="47"/>
      <c r="C253" s="47"/>
      <c r="D253" s="48"/>
      <c r="E253" s="46"/>
      <c r="F253" s="46"/>
      <c r="G253" s="46"/>
      <c r="H253" s="49"/>
      <c r="I253" s="54"/>
      <c r="K253" s="38"/>
      <c r="L253" s="38"/>
      <c r="M253" s="38"/>
      <c r="N253" s="38"/>
      <c r="O253" s="38"/>
      <c r="P253" s="38"/>
      <c r="Q253" s="38"/>
      <c r="R253" s="38"/>
    </row>
    <row r="254" spans="1:18" s="39" customFormat="1">
      <c r="A254" s="46"/>
      <c r="B254" s="47"/>
      <c r="C254" s="47"/>
      <c r="D254" s="48"/>
      <c r="E254" s="46"/>
      <c r="F254" s="46"/>
      <c r="G254" s="46"/>
      <c r="H254" s="49"/>
      <c r="I254" s="54"/>
      <c r="K254" s="38"/>
      <c r="L254" s="38"/>
      <c r="M254" s="38"/>
      <c r="N254" s="38"/>
      <c r="O254" s="38"/>
      <c r="P254" s="38"/>
      <c r="Q254" s="38"/>
      <c r="R254" s="38"/>
    </row>
    <row r="255" spans="1:18" s="39" customFormat="1">
      <c r="A255" s="46"/>
      <c r="B255" s="47"/>
      <c r="C255" s="47"/>
      <c r="D255" s="48"/>
      <c r="E255" s="46"/>
      <c r="F255" s="46"/>
      <c r="G255" s="46"/>
      <c r="H255" s="49"/>
      <c r="I255" s="54"/>
      <c r="K255" s="38"/>
      <c r="L255" s="38"/>
      <c r="M255" s="38"/>
      <c r="N255" s="38"/>
      <c r="O255" s="38"/>
      <c r="P255" s="38"/>
      <c r="Q255" s="38"/>
      <c r="R255" s="38"/>
    </row>
    <row r="256" spans="1:18" s="39" customFormat="1">
      <c r="A256" s="46"/>
      <c r="B256" s="47"/>
      <c r="C256" s="47"/>
      <c r="D256" s="48"/>
      <c r="E256" s="46"/>
      <c r="F256" s="46"/>
      <c r="G256" s="46"/>
      <c r="H256" s="49"/>
      <c r="I256" s="54"/>
      <c r="K256" s="38"/>
      <c r="L256" s="38"/>
      <c r="M256" s="38"/>
      <c r="N256" s="38"/>
      <c r="O256" s="38"/>
      <c r="P256" s="38"/>
      <c r="Q256" s="38"/>
      <c r="R256" s="38"/>
    </row>
    <row r="257" spans="1:18" s="39" customFormat="1">
      <c r="A257" s="46"/>
      <c r="B257" s="47"/>
      <c r="C257" s="47"/>
      <c r="D257" s="48"/>
      <c r="E257" s="46"/>
      <c r="F257" s="46"/>
      <c r="G257" s="46"/>
      <c r="H257" s="49"/>
      <c r="I257" s="54"/>
      <c r="K257" s="38"/>
      <c r="L257" s="38"/>
      <c r="M257" s="38"/>
      <c r="N257" s="38"/>
      <c r="O257" s="38"/>
      <c r="P257" s="38"/>
      <c r="Q257" s="38"/>
      <c r="R257" s="38"/>
    </row>
    <row r="258" spans="1:18" s="39" customFormat="1">
      <c r="A258" s="46"/>
      <c r="B258" s="47"/>
      <c r="C258" s="47"/>
      <c r="D258" s="48"/>
      <c r="E258" s="46"/>
      <c r="F258" s="46"/>
      <c r="G258" s="46"/>
      <c r="H258" s="49"/>
      <c r="I258" s="54"/>
      <c r="K258" s="38"/>
      <c r="L258" s="38"/>
      <c r="M258" s="38"/>
      <c r="N258" s="38"/>
      <c r="O258" s="38"/>
      <c r="P258" s="38"/>
      <c r="Q258" s="38"/>
      <c r="R258" s="38"/>
    </row>
    <row r="259" spans="1:18" s="39" customFormat="1">
      <c r="A259" s="46"/>
      <c r="B259" s="47"/>
      <c r="C259" s="47"/>
      <c r="D259" s="48"/>
      <c r="E259" s="46"/>
      <c r="F259" s="46"/>
      <c r="G259" s="46"/>
      <c r="H259" s="49"/>
      <c r="I259" s="54"/>
      <c r="K259" s="38"/>
      <c r="L259" s="38"/>
      <c r="M259" s="38"/>
      <c r="N259" s="38"/>
      <c r="O259" s="38"/>
      <c r="P259" s="38"/>
      <c r="Q259" s="38"/>
      <c r="R259" s="38"/>
    </row>
    <row r="260" spans="1:18" s="39" customFormat="1">
      <c r="A260" s="46"/>
      <c r="B260" s="47"/>
      <c r="C260" s="47"/>
      <c r="D260" s="48"/>
      <c r="E260" s="46"/>
      <c r="F260" s="46"/>
      <c r="G260" s="46"/>
      <c r="H260" s="49"/>
      <c r="I260" s="54"/>
      <c r="K260" s="38"/>
      <c r="L260" s="38"/>
      <c r="M260" s="38"/>
      <c r="N260" s="38"/>
      <c r="O260" s="38"/>
      <c r="P260" s="38"/>
      <c r="Q260" s="38"/>
      <c r="R260" s="38"/>
    </row>
    <row r="261" spans="1:18" s="39" customFormat="1">
      <c r="A261" s="46"/>
      <c r="B261" s="47"/>
      <c r="C261" s="47"/>
      <c r="D261" s="48"/>
      <c r="E261" s="46"/>
      <c r="F261" s="46"/>
      <c r="G261" s="46"/>
      <c r="H261" s="49"/>
      <c r="I261" s="54"/>
      <c r="K261" s="38"/>
      <c r="L261" s="38"/>
      <c r="M261" s="38"/>
      <c r="N261" s="38"/>
      <c r="O261" s="38"/>
      <c r="P261" s="38"/>
      <c r="Q261" s="38"/>
      <c r="R261" s="38"/>
    </row>
    <row r="262" spans="1:18" s="39" customFormat="1">
      <c r="A262" s="46"/>
      <c r="B262" s="47"/>
      <c r="C262" s="47"/>
      <c r="D262" s="48"/>
      <c r="E262" s="46"/>
      <c r="F262" s="46"/>
      <c r="G262" s="46"/>
      <c r="H262" s="49"/>
      <c r="I262" s="54"/>
      <c r="K262" s="38"/>
      <c r="L262" s="38"/>
      <c r="M262" s="38"/>
      <c r="N262" s="38"/>
      <c r="O262" s="38"/>
      <c r="P262" s="38"/>
      <c r="Q262" s="38"/>
      <c r="R262" s="38"/>
    </row>
    <row r="263" spans="1:18" s="39" customFormat="1">
      <c r="A263" s="46"/>
      <c r="B263" s="47"/>
      <c r="C263" s="47"/>
      <c r="D263" s="48"/>
      <c r="E263" s="46"/>
      <c r="F263" s="46"/>
      <c r="G263" s="46"/>
      <c r="H263" s="49"/>
      <c r="I263" s="54"/>
      <c r="K263" s="38"/>
      <c r="L263" s="38"/>
      <c r="M263" s="38"/>
      <c r="N263" s="38"/>
      <c r="O263" s="38"/>
      <c r="P263" s="38"/>
      <c r="Q263" s="38"/>
      <c r="R263" s="38"/>
    </row>
    <row r="264" spans="1:18" s="39" customFormat="1">
      <c r="A264" s="46"/>
      <c r="B264" s="47"/>
      <c r="C264" s="47"/>
      <c r="D264" s="48"/>
      <c r="E264" s="46"/>
      <c r="F264" s="46"/>
      <c r="G264" s="46"/>
      <c r="H264" s="49"/>
      <c r="I264" s="54"/>
      <c r="K264" s="38"/>
      <c r="L264" s="38"/>
      <c r="M264" s="38"/>
      <c r="N264" s="38"/>
      <c r="O264" s="38"/>
      <c r="P264" s="38"/>
      <c r="Q264" s="38"/>
      <c r="R264" s="38"/>
    </row>
    <row r="265" spans="1:18" s="39" customFormat="1">
      <c r="A265" s="46"/>
      <c r="B265" s="47"/>
      <c r="C265" s="47"/>
      <c r="D265" s="48"/>
      <c r="E265" s="46"/>
      <c r="F265" s="46"/>
      <c r="G265" s="46"/>
      <c r="H265" s="49"/>
      <c r="I265" s="54"/>
      <c r="K265" s="38"/>
      <c r="L265" s="38"/>
      <c r="M265" s="38"/>
      <c r="N265" s="38"/>
      <c r="O265" s="38"/>
      <c r="P265" s="38"/>
      <c r="Q265" s="38"/>
      <c r="R265" s="38"/>
    </row>
    <row r="266" spans="1:18" s="39" customFormat="1">
      <c r="A266" s="46"/>
      <c r="B266" s="47"/>
      <c r="C266" s="47"/>
      <c r="D266" s="48"/>
      <c r="E266" s="46"/>
      <c r="F266" s="46"/>
      <c r="G266" s="46"/>
      <c r="H266" s="49"/>
      <c r="I266" s="54"/>
      <c r="K266" s="38"/>
      <c r="L266" s="38"/>
      <c r="M266" s="38"/>
      <c r="N266" s="38"/>
      <c r="O266" s="38"/>
      <c r="P266" s="38"/>
      <c r="Q266" s="38"/>
      <c r="R266" s="38"/>
    </row>
    <row r="267" spans="1:18" s="39" customFormat="1">
      <c r="A267" s="46"/>
      <c r="B267" s="47"/>
      <c r="C267" s="47"/>
      <c r="D267" s="48"/>
      <c r="E267" s="46"/>
      <c r="F267" s="46"/>
      <c r="G267" s="46"/>
      <c r="H267" s="49"/>
      <c r="I267" s="54"/>
      <c r="K267" s="38"/>
      <c r="L267" s="38"/>
      <c r="M267" s="38"/>
      <c r="N267" s="38"/>
      <c r="O267" s="38"/>
      <c r="P267" s="38"/>
      <c r="Q267" s="38"/>
      <c r="R267" s="38"/>
    </row>
    <row r="268" spans="1:18" s="39" customFormat="1">
      <c r="A268" s="46"/>
      <c r="B268" s="47"/>
      <c r="C268" s="47"/>
      <c r="D268" s="48"/>
      <c r="E268" s="46"/>
      <c r="F268" s="46"/>
      <c r="G268" s="46"/>
      <c r="H268" s="49"/>
      <c r="I268" s="54"/>
      <c r="K268" s="38"/>
      <c r="L268" s="38"/>
      <c r="M268" s="38"/>
      <c r="N268" s="38"/>
      <c r="O268" s="38"/>
      <c r="P268" s="38"/>
      <c r="Q268" s="38"/>
      <c r="R268" s="38"/>
    </row>
    <row r="269" spans="1:18" s="39" customFormat="1">
      <c r="A269" s="46"/>
      <c r="B269" s="47"/>
      <c r="C269" s="47"/>
      <c r="D269" s="48"/>
      <c r="E269" s="46"/>
      <c r="F269" s="46"/>
      <c r="G269" s="46"/>
      <c r="H269" s="49"/>
      <c r="I269" s="54"/>
      <c r="K269" s="38"/>
      <c r="L269" s="38"/>
      <c r="M269" s="38"/>
      <c r="N269" s="38"/>
      <c r="O269" s="38"/>
      <c r="P269" s="38"/>
      <c r="Q269" s="38"/>
      <c r="R269" s="38"/>
    </row>
    <row r="270" spans="1:18" s="39" customFormat="1">
      <c r="A270" s="46"/>
      <c r="B270" s="47"/>
      <c r="C270" s="47"/>
      <c r="D270" s="48"/>
      <c r="E270" s="46"/>
      <c r="F270" s="46"/>
      <c r="G270" s="46"/>
      <c r="H270" s="49"/>
      <c r="I270" s="54"/>
      <c r="K270" s="38"/>
      <c r="L270" s="38"/>
      <c r="M270" s="38"/>
      <c r="N270" s="38"/>
      <c r="O270" s="38"/>
      <c r="P270" s="38"/>
      <c r="Q270" s="38"/>
      <c r="R270" s="38"/>
    </row>
    <row r="271" spans="1:18" s="39" customFormat="1">
      <c r="A271" s="46"/>
      <c r="B271" s="47"/>
      <c r="C271" s="47"/>
      <c r="D271" s="48"/>
      <c r="E271" s="46"/>
      <c r="F271" s="46"/>
      <c r="G271" s="46"/>
      <c r="H271" s="49"/>
      <c r="I271" s="54"/>
      <c r="K271" s="38"/>
      <c r="L271" s="38"/>
      <c r="M271" s="38"/>
      <c r="N271" s="38"/>
      <c r="O271" s="38"/>
      <c r="P271" s="38"/>
      <c r="Q271" s="38"/>
      <c r="R271" s="38"/>
    </row>
    <row r="272" spans="1:18" s="39" customFormat="1">
      <c r="A272" s="46"/>
      <c r="B272" s="47"/>
      <c r="C272" s="47"/>
      <c r="D272" s="48"/>
      <c r="E272" s="46"/>
      <c r="F272" s="46"/>
      <c r="G272" s="46"/>
      <c r="H272" s="49"/>
      <c r="I272" s="54"/>
      <c r="K272" s="38"/>
      <c r="L272" s="38"/>
      <c r="M272" s="38"/>
      <c r="N272" s="38"/>
      <c r="O272" s="38"/>
      <c r="P272" s="38"/>
      <c r="Q272" s="38"/>
      <c r="R272" s="38"/>
    </row>
    <row r="273" spans="1:18" s="39" customFormat="1">
      <c r="A273" s="46"/>
      <c r="B273" s="47"/>
      <c r="C273" s="47"/>
      <c r="D273" s="48"/>
      <c r="E273" s="46"/>
      <c r="F273" s="46"/>
      <c r="G273" s="46"/>
      <c r="H273" s="49"/>
      <c r="I273" s="54"/>
      <c r="K273" s="38"/>
      <c r="L273" s="38"/>
      <c r="M273" s="38"/>
      <c r="N273" s="38"/>
      <c r="O273" s="38"/>
      <c r="P273" s="38"/>
      <c r="Q273" s="38"/>
      <c r="R273" s="38"/>
    </row>
    <row r="274" spans="1:18" s="39" customFormat="1">
      <c r="A274" s="46"/>
      <c r="B274" s="47"/>
      <c r="C274" s="47"/>
      <c r="D274" s="48"/>
      <c r="E274" s="46"/>
      <c r="F274" s="46"/>
      <c r="G274" s="46"/>
      <c r="H274" s="49"/>
      <c r="I274" s="54"/>
      <c r="K274" s="38"/>
      <c r="L274" s="38"/>
      <c r="M274" s="38"/>
      <c r="N274" s="38"/>
      <c r="O274" s="38"/>
      <c r="P274" s="38"/>
      <c r="Q274" s="38"/>
      <c r="R274" s="38"/>
    </row>
    <row r="275" spans="1:18" s="39" customFormat="1">
      <c r="A275" s="46"/>
      <c r="B275" s="47"/>
      <c r="C275" s="47"/>
      <c r="D275" s="48"/>
      <c r="E275" s="46"/>
      <c r="F275" s="46"/>
      <c r="G275" s="46"/>
      <c r="H275" s="49"/>
      <c r="I275" s="54"/>
      <c r="K275" s="38"/>
      <c r="L275" s="38"/>
      <c r="M275" s="38"/>
      <c r="N275" s="38"/>
      <c r="O275" s="38"/>
      <c r="P275" s="38"/>
      <c r="Q275" s="38"/>
      <c r="R275" s="38"/>
    </row>
    <row r="276" spans="1:18" s="39" customFormat="1">
      <c r="A276" s="46"/>
      <c r="B276" s="47"/>
      <c r="C276" s="47"/>
      <c r="D276" s="48"/>
      <c r="E276" s="46"/>
      <c r="F276" s="46"/>
      <c r="G276" s="46"/>
      <c r="H276" s="49"/>
      <c r="I276" s="54"/>
      <c r="K276" s="38"/>
      <c r="L276" s="38"/>
      <c r="M276" s="38"/>
      <c r="N276" s="38"/>
      <c r="O276" s="38"/>
      <c r="P276" s="38"/>
      <c r="Q276" s="38"/>
      <c r="R276" s="38"/>
    </row>
    <row r="277" spans="1:18" s="39" customFormat="1">
      <c r="A277" s="46"/>
      <c r="B277" s="47"/>
      <c r="C277" s="47"/>
      <c r="D277" s="48"/>
      <c r="E277" s="46"/>
      <c r="F277" s="46"/>
      <c r="G277" s="46"/>
      <c r="H277" s="49"/>
      <c r="I277" s="54"/>
      <c r="K277" s="38"/>
      <c r="L277" s="38"/>
      <c r="M277" s="38"/>
      <c r="N277" s="38"/>
      <c r="O277" s="38"/>
      <c r="P277" s="38"/>
      <c r="Q277" s="38"/>
      <c r="R277" s="38"/>
    </row>
    <row r="278" spans="1:18" s="39" customFormat="1">
      <c r="A278" s="46"/>
      <c r="B278" s="47"/>
      <c r="C278" s="47"/>
      <c r="D278" s="48"/>
      <c r="E278" s="46"/>
      <c r="F278" s="46"/>
      <c r="G278" s="46"/>
      <c r="H278" s="49"/>
      <c r="I278" s="54"/>
      <c r="K278" s="38"/>
      <c r="L278" s="38"/>
      <c r="M278" s="38"/>
      <c r="N278" s="38"/>
      <c r="O278" s="38"/>
      <c r="P278" s="38"/>
      <c r="Q278" s="38"/>
      <c r="R278" s="38"/>
    </row>
    <row r="279" spans="1:18" s="39" customFormat="1">
      <c r="A279" s="46"/>
      <c r="B279" s="47"/>
      <c r="C279" s="47"/>
      <c r="D279" s="48"/>
      <c r="E279" s="46"/>
      <c r="F279" s="46"/>
      <c r="G279" s="46"/>
      <c r="H279" s="49"/>
      <c r="I279" s="54"/>
      <c r="K279" s="38"/>
      <c r="L279" s="38"/>
      <c r="M279" s="38"/>
      <c r="N279" s="38"/>
      <c r="O279" s="38"/>
      <c r="P279" s="38"/>
      <c r="Q279" s="38"/>
      <c r="R279" s="38"/>
    </row>
    <row r="280" spans="1:18" s="39" customFormat="1">
      <c r="A280" s="46"/>
      <c r="B280" s="47"/>
      <c r="C280" s="47"/>
      <c r="D280" s="48"/>
      <c r="E280" s="46"/>
      <c r="F280" s="46"/>
      <c r="G280" s="46"/>
      <c r="H280" s="49"/>
      <c r="I280" s="54"/>
      <c r="K280" s="38"/>
      <c r="L280" s="38"/>
      <c r="M280" s="38"/>
      <c r="N280" s="38"/>
      <c r="O280" s="38"/>
      <c r="P280" s="38"/>
      <c r="Q280" s="38"/>
      <c r="R280" s="38"/>
    </row>
    <row r="281" spans="1:18" s="39" customFormat="1">
      <c r="A281" s="46"/>
      <c r="B281" s="47"/>
      <c r="C281" s="47"/>
      <c r="D281" s="48"/>
      <c r="E281" s="46"/>
      <c r="F281" s="46"/>
      <c r="G281" s="46"/>
      <c r="H281" s="49"/>
      <c r="I281" s="54"/>
      <c r="K281" s="38"/>
      <c r="L281" s="38"/>
      <c r="M281" s="38"/>
      <c r="N281" s="38"/>
      <c r="O281" s="38"/>
      <c r="P281" s="38"/>
      <c r="Q281" s="38"/>
      <c r="R281" s="38"/>
    </row>
    <row r="282" spans="1:18" s="39" customFormat="1">
      <c r="A282" s="46"/>
      <c r="B282" s="47"/>
      <c r="C282" s="47"/>
      <c r="D282" s="48"/>
      <c r="E282" s="46"/>
      <c r="F282" s="46"/>
      <c r="G282" s="46"/>
      <c r="H282" s="49"/>
      <c r="I282" s="54"/>
      <c r="K282" s="38"/>
      <c r="L282" s="38"/>
      <c r="M282" s="38"/>
      <c r="N282" s="38"/>
      <c r="O282" s="38"/>
      <c r="P282" s="38"/>
      <c r="Q282" s="38"/>
      <c r="R282" s="38"/>
    </row>
    <row r="283" spans="1:18" s="39" customFormat="1">
      <c r="A283" s="46"/>
      <c r="B283" s="47"/>
      <c r="C283" s="47"/>
      <c r="D283" s="48"/>
      <c r="E283" s="46"/>
      <c r="F283" s="46"/>
      <c r="G283" s="46"/>
      <c r="H283" s="49"/>
      <c r="I283" s="54"/>
      <c r="K283" s="38"/>
      <c r="L283" s="38"/>
      <c r="M283" s="38"/>
      <c r="N283" s="38"/>
      <c r="O283" s="38"/>
      <c r="P283" s="38"/>
      <c r="Q283" s="38"/>
      <c r="R283" s="38"/>
    </row>
    <row r="284" spans="1:18" s="39" customFormat="1">
      <c r="A284" s="46"/>
      <c r="B284" s="47"/>
      <c r="C284" s="47"/>
      <c r="D284" s="48"/>
      <c r="E284" s="46"/>
      <c r="F284" s="46"/>
      <c r="G284" s="46"/>
      <c r="H284" s="49"/>
      <c r="I284" s="54"/>
      <c r="K284" s="38"/>
      <c r="L284" s="38"/>
      <c r="M284" s="38"/>
      <c r="N284" s="38"/>
      <c r="O284" s="38"/>
      <c r="P284" s="38"/>
      <c r="Q284" s="38"/>
      <c r="R284" s="38"/>
    </row>
    <row r="285" spans="1:18" s="39" customFormat="1">
      <c r="A285" s="46"/>
      <c r="B285" s="47"/>
      <c r="C285" s="47"/>
      <c r="D285" s="48"/>
      <c r="E285" s="46"/>
      <c r="F285" s="46"/>
      <c r="G285" s="46"/>
      <c r="H285" s="49"/>
      <c r="I285" s="54"/>
      <c r="K285" s="38"/>
      <c r="L285" s="38"/>
      <c r="M285" s="38"/>
      <c r="N285" s="38"/>
      <c r="O285" s="38"/>
      <c r="P285" s="38"/>
      <c r="Q285" s="38"/>
      <c r="R285" s="38"/>
    </row>
    <row r="286" spans="1:18" s="39" customFormat="1">
      <c r="A286" s="46"/>
      <c r="B286" s="47"/>
      <c r="C286" s="47"/>
      <c r="D286" s="48"/>
      <c r="E286" s="46"/>
      <c r="F286" s="46"/>
      <c r="G286" s="46"/>
      <c r="H286" s="49"/>
      <c r="I286" s="54"/>
      <c r="K286" s="38"/>
      <c r="L286" s="38"/>
      <c r="M286" s="38"/>
      <c r="N286" s="38"/>
      <c r="O286" s="38"/>
      <c r="P286" s="38"/>
      <c r="Q286" s="38"/>
      <c r="R286" s="38"/>
    </row>
    <row r="287" spans="1:18" s="39" customFormat="1">
      <c r="A287" s="46"/>
      <c r="B287" s="47"/>
      <c r="C287" s="47"/>
      <c r="D287" s="48"/>
      <c r="E287" s="46"/>
      <c r="F287" s="46"/>
      <c r="G287" s="46"/>
      <c r="H287" s="49"/>
      <c r="I287" s="54"/>
      <c r="K287" s="38"/>
      <c r="L287" s="38"/>
      <c r="M287" s="38"/>
      <c r="N287" s="38"/>
      <c r="O287" s="38"/>
      <c r="P287" s="38"/>
      <c r="Q287" s="38"/>
      <c r="R287" s="38"/>
    </row>
    <row r="288" spans="1:18" s="39" customFormat="1">
      <c r="A288" s="46"/>
      <c r="B288" s="47"/>
      <c r="C288" s="47"/>
      <c r="D288" s="48"/>
      <c r="E288" s="46"/>
      <c r="F288" s="46"/>
      <c r="G288" s="46"/>
      <c r="H288" s="49"/>
      <c r="I288" s="54"/>
      <c r="K288" s="38"/>
      <c r="L288" s="38"/>
      <c r="M288" s="38"/>
      <c r="N288" s="38"/>
      <c r="O288" s="38"/>
      <c r="P288" s="38"/>
      <c r="Q288" s="38"/>
      <c r="R288" s="38"/>
    </row>
    <row r="289" spans="1:18" s="39" customFormat="1">
      <c r="A289" s="46"/>
      <c r="B289" s="47"/>
      <c r="C289" s="47"/>
      <c r="D289" s="48"/>
      <c r="E289" s="46"/>
      <c r="F289" s="46"/>
      <c r="G289" s="46"/>
      <c r="H289" s="49"/>
      <c r="I289" s="54"/>
      <c r="K289" s="38"/>
      <c r="L289" s="38"/>
      <c r="M289" s="38"/>
      <c r="N289" s="38"/>
      <c r="O289" s="38"/>
      <c r="P289" s="38"/>
      <c r="Q289" s="38"/>
      <c r="R289" s="38"/>
    </row>
    <row r="290" spans="1:18" s="39" customFormat="1">
      <c r="A290" s="46"/>
      <c r="B290" s="47"/>
      <c r="C290" s="47"/>
      <c r="D290" s="48"/>
      <c r="E290" s="46"/>
      <c r="F290" s="46"/>
      <c r="G290" s="46"/>
      <c r="H290" s="49"/>
      <c r="I290" s="54"/>
      <c r="K290" s="38"/>
      <c r="L290" s="38"/>
      <c r="M290" s="38"/>
      <c r="N290" s="38"/>
      <c r="O290" s="38"/>
      <c r="P290" s="38"/>
      <c r="Q290" s="38"/>
      <c r="R290" s="38"/>
    </row>
    <row r="291" spans="1:18" s="39" customFormat="1">
      <c r="A291" s="46"/>
      <c r="B291" s="47"/>
      <c r="C291" s="47"/>
      <c r="D291" s="48"/>
      <c r="E291" s="46"/>
      <c r="F291" s="46"/>
      <c r="G291" s="46"/>
      <c r="H291" s="49"/>
      <c r="I291" s="54"/>
      <c r="K291" s="38"/>
      <c r="L291" s="38"/>
      <c r="M291" s="38"/>
      <c r="N291" s="38"/>
      <c r="O291" s="38"/>
      <c r="P291" s="38"/>
      <c r="Q291" s="38"/>
      <c r="R291" s="38"/>
    </row>
    <row r="292" spans="1:18" s="39" customFormat="1">
      <c r="A292" s="46"/>
      <c r="B292" s="47"/>
      <c r="C292" s="47"/>
      <c r="D292" s="48"/>
      <c r="E292" s="46"/>
      <c r="F292" s="46"/>
      <c r="G292" s="46"/>
      <c r="H292" s="49"/>
      <c r="I292" s="54"/>
      <c r="K292" s="38"/>
      <c r="L292" s="38"/>
      <c r="M292" s="38"/>
      <c r="N292" s="38"/>
      <c r="O292" s="38"/>
      <c r="P292" s="38"/>
      <c r="Q292" s="38"/>
      <c r="R292" s="38"/>
    </row>
    <row r="293" spans="1:18" s="39" customFormat="1">
      <c r="A293" s="46"/>
      <c r="B293" s="47"/>
      <c r="C293" s="47"/>
      <c r="D293" s="48"/>
      <c r="E293" s="46"/>
      <c r="F293" s="46"/>
      <c r="G293" s="46"/>
      <c r="H293" s="49"/>
      <c r="I293" s="54"/>
      <c r="K293" s="38"/>
      <c r="L293" s="38"/>
      <c r="M293" s="38"/>
      <c r="N293" s="38"/>
      <c r="O293" s="38"/>
      <c r="P293" s="38"/>
      <c r="Q293" s="38"/>
      <c r="R293" s="38"/>
    </row>
    <row r="294" spans="1:18" s="39" customFormat="1">
      <c r="A294" s="46"/>
      <c r="B294" s="47"/>
      <c r="C294" s="47"/>
      <c r="D294" s="48"/>
      <c r="E294" s="46"/>
      <c r="F294" s="46"/>
      <c r="G294" s="46"/>
      <c r="H294" s="49"/>
      <c r="I294" s="54"/>
      <c r="K294" s="38"/>
      <c r="L294" s="38"/>
      <c r="M294" s="38"/>
      <c r="N294" s="38"/>
      <c r="O294" s="38"/>
      <c r="P294" s="38"/>
      <c r="Q294" s="38"/>
      <c r="R294" s="38"/>
    </row>
    <row r="295" spans="1:18" s="39" customFormat="1">
      <c r="A295" s="46"/>
      <c r="B295" s="47"/>
      <c r="C295" s="47"/>
      <c r="D295" s="48"/>
      <c r="E295" s="46"/>
      <c r="F295" s="46"/>
      <c r="G295" s="46"/>
      <c r="H295" s="49"/>
      <c r="I295" s="54"/>
      <c r="K295" s="38"/>
      <c r="L295" s="38"/>
      <c r="M295" s="38"/>
      <c r="N295" s="38"/>
      <c r="O295" s="38"/>
      <c r="P295" s="38"/>
      <c r="Q295" s="38"/>
      <c r="R295" s="38"/>
    </row>
    <row r="296" spans="1:18" s="39" customFormat="1">
      <c r="A296" s="46"/>
      <c r="B296" s="47"/>
      <c r="C296" s="47"/>
      <c r="D296" s="48"/>
      <c r="E296" s="46"/>
      <c r="F296" s="46"/>
      <c r="G296" s="46"/>
      <c r="H296" s="49"/>
      <c r="I296" s="54"/>
      <c r="K296" s="38"/>
      <c r="L296" s="38"/>
      <c r="M296" s="38"/>
      <c r="N296" s="38"/>
      <c r="O296" s="38"/>
      <c r="P296" s="38"/>
      <c r="Q296" s="38"/>
      <c r="R296" s="38"/>
    </row>
    <row r="297" spans="1:18" s="39" customFormat="1">
      <c r="A297" s="46"/>
      <c r="B297" s="47"/>
      <c r="C297" s="47"/>
      <c r="D297" s="48"/>
      <c r="E297" s="46"/>
      <c r="F297" s="46"/>
      <c r="G297" s="46"/>
      <c r="H297" s="49"/>
      <c r="I297" s="54"/>
      <c r="K297" s="38"/>
      <c r="L297" s="38"/>
      <c r="M297" s="38"/>
      <c r="N297" s="38"/>
      <c r="O297" s="38"/>
      <c r="P297" s="38"/>
      <c r="Q297" s="38"/>
      <c r="R297" s="38"/>
    </row>
    <row r="298" spans="1:18" s="39" customFormat="1">
      <c r="A298" s="46"/>
      <c r="B298" s="47"/>
      <c r="C298" s="47"/>
      <c r="D298" s="48"/>
      <c r="E298" s="46"/>
      <c r="F298" s="46"/>
      <c r="G298" s="46"/>
      <c r="H298" s="49"/>
      <c r="I298" s="54"/>
      <c r="K298" s="38"/>
      <c r="L298" s="38"/>
      <c r="M298" s="38"/>
      <c r="N298" s="38"/>
      <c r="O298" s="38"/>
      <c r="P298" s="38"/>
      <c r="Q298" s="38"/>
      <c r="R298" s="38"/>
    </row>
    <row r="299" spans="1:18" s="39" customFormat="1">
      <c r="A299" s="46"/>
      <c r="B299" s="47"/>
      <c r="C299" s="47"/>
      <c r="D299" s="48"/>
      <c r="E299" s="46"/>
      <c r="F299" s="46"/>
      <c r="G299" s="46"/>
      <c r="H299" s="49"/>
      <c r="I299" s="54"/>
      <c r="K299" s="38"/>
      <c r="L299" s="38"/>
      <c r="M299" s="38"/>
      <c r="N299" s="38"/>
      <c r="O299" s="38"/>
      <c r="P299" s="38"/>
      <c r="Q299" s="38"/>
      <c r="R299" s="38"/>
    </row>
    <row r="300" spans="1:18" s="39" customFormat="1">
      <c r="A300" s="46"/>
      <c r="B300" s="47"/>
      <c r="C300" s="47"/>
      <c r="D300" s="48"/>
      <c r="E300" s="46"/>
      <c r="F300" s="46"/>
      <c r="G300" s="46"/>
      <c r="H300" s="49"/>
      <c r="I300" s="54"/>
      <c r="K300" s="38"/>
      <c r="L300" s="38"/>
      <c r="M300" s="38"/>
      <c r="N300" s="38"/>
      <c r="O300" s="38"/>
      <c r="P300" s="38"/>
      <c r="Q300" s="38"/>
      <c r="R300" s="38"/>
    </row>
    <row r="301" spans="1:18" s="39" customFormat="1">
      <c r="A301" s="46"/>
      <c r="B301" s="47"/>
      <c r="C301" s="47"/>
      <c r="D301" s="48"/>
      <c r="E301" s="46"/>
      <c r="F301" s="46"/>
      <c r="G301" s="46"/>
      <c r="H301" s="49"/>
      <c r="I301" s="54"/>
      <c r="K301" s="38"/>
      <c r="L301" s="38"/>
      <c r="M301" s="38"/>
      <c r="N301" s="38"/>
      <c r="O301" s="38"/>
      <c r="P301" s="38"/>
      <c r="Q301" s="38"/>
      <c r="R301" s="38"/>
    </row>
    <row r="302" spans="1:18" s="39" customFormat="1">
      <c r="A302" s="46"/>
      <c r="B302" s="47"/>
      <c r="C302" s="47"/>
      <c r="D302" s="48"/>
      <c r="E302" s="46"/>
      <c r="F302" s="46"/>
      <c r="G302" s="46"/>
      <c r="H302" s="49"/>
      <c r="I302" s="54"/>
      <c r="K302" s="38"/>
      <c r="L302" s="38"/>
      <c r="M302" s="38"/>
      <c r="N302" s="38"/>
      <c r="O302" s="38"/>
      <c r="P302" s="38"/>
      <c r="Q302" s="38"/>
      <c r="R302" s="38"/>
    </row>
    <row r="303" spans="1:18" s="39" customFormat="1">
      <c r="A303" s="46"/>
      <c r="B303" s="47"/>
      <c r="C303" s="47"/>
      <c r="D303" s="48"/>
      <c r="E303" s="46"/>
      <c r="F303" s="46"/>
      <c r="G303" s="46"/>
      <c r="H303" s="49"/>
      <c r="I303" s="54"/>
      <c r="K303" s="38"/>
      <c r="L303" s="38"/>
      <c r="M303" s="38"/>
      <c r="N303" s="38"/>
      <c r="O303" s="38"/>
      <c r="P303" s="38"/>
      <c r="Q303" s="38"/>
      <c r="R303" s="38"/>
    </row>
    <row r="304" spans="1:18" s="39" customFormat="1">
      <c r="A304" s="46"/>
      <c r="B304" s="47"/>
      <c r="C304" s="47"/>
      <c r="D304" s="48"/>
      <c r="E304" s="46"/>
      <c r="F304" s="46"/>
      <c r="G304" s="46"/>
      <c r="H304" s="49"/>
      <c r="I304" s="54"/>
      <c r="K304" s="38"/>
      <c r="L304" s="38"/>
      <c r="M304" s="38"/>
      <c r="N304" s="38"/>
      <c r="O304" s="38"/>
      <c r="P304" s="38"/>
      <c r="Q304" s="38"/>
      <c r="R304" s="38"/>
    </row>
    <row r="305" spans="1:18" s="39" customFormat="1">
      <c r="A305" s="46"/>
      <c r="B305" s="47"/>
      <c r="C305" s="47"/>
      <c r="D305" s="48"/>
      <c r="E305" s="46"/>
      <c r="F305" s="46"/>
      <c r="G305" s="46"/>
      <c r="H305" s="49"/>
      <c r="I305" s="54"/>
      <c r="K305" s="38"/>
      <c r="L305" s="38"/>
      <c r="M305" s="38"/>
      <c r="N305" s="38"/>
      <c r="O305" s="38"/>
      <c r="P305" s="38"/>
      <c r="Q305" s="38"/>
      <c r="R305" s="38"/>
    </row>
    <row r="306" spans="1:18" s="39" customFormat="1">
      <c r="A306" s="46"/>
      <c r="B306" s="47"/>
      <c r="C306" s="47"/>
      <c r="D306" s="48"/>
      <c r="E306" s="46"/>
      <c r="F306" s="46"/>
      <c r="G306" s="46"/>
      <c r="H306" s="49"/>
      <c r="I306" s="54"/>
      <c r="K306" s="38"/>
      <c r="L306" s="38"/>
      <c r="M306" s="38"/>
      <c r="N306" s="38"/>
      <c r="O306" s="38"/>
      <c r="P306" s="38"/>
      <c r="Q306" s="38"/>
      <c r="R306" s="38"/>
    </row>
    <row r="307" spans="1:18" s="39" customFormat="1">
      <c r="A307" s="46"/>
      <c r="B307" s="47"/>
      <c r="C307" s="47"/>
      <c r="D307" s="48"/>
      <c r="E307" s="46"/>
      <c r="F307" s="46"/>
      <c r="G307" s="46"/>
      <c r="H307" s="49"/>
      <c r="I307" s="54"/>
      <c r="K307" s="38"/>
      <c r="L307" s="38"/>
      <c r="M307" s="38"/>
      <c r="N307" s="38"/>
      <c r="O307" s="38"/>
      <c r="P307" s="38"/>
      <c r="Q307" s="38"/>
      <c r="R307" s="38"/>
    </row>
    <row r="308" spans="1:18" s="39" customFormat="1">
      <c r="A308" s="46"/>
      <c r="B308" s="47"/>
      <c r="C308" s="47"/>
      <c r="D308" s="48"/>
      <c r="E308" s="46"/>
      <c r="F308" s="46"/>
      <c r="G308" s="46"/>
      <c r="H308" s="49"/>
      <c r="I308" s="54"/>
      <c r="K308" s="38"/>
      <c r="L308" s="38"/>
      <c r="M308" s="38"/>
      <c r="N308" s="38"/>
      <c r="O308" s="38"/>
      <c r="P308" s="38"/>
      <c r="Q308" s="38"/>
      <c r="R308" s="38"/>
    </row>
    <row r="309" spans="1:18" s="39" customFormat="1">
      <c r="A309" s="46"/>
      <c r="B309" s="47"/>
      <c r="C309" s="47"/>
      <c r="D309" s="48"/>
      <c r="E309" s="46"/>
      <c r="F309" s="46"/>
      <c r="G309" s="46"/>
      <c r="H309" s="49"/>
      <c r="I309" s="54"/>
      <c r="K309" s="38"/>
      <c r="L309" s="38"/>
      <c r="M309" s="38"/>
      <c r="N309" s="38"/>
      <c r="O309" s="38"/>
      <c r="P309" s="38"/>
      <c r="Q309" s="38"/>
      <c r="R309" s="38"/>
    </row>
    <row r="310" spans="1:18" s="39" customFormat="1">
      <c r="A310" s="46"/>
      <c r="B310" s="47"/>
      <c r="C310" s="47"/>
      <c r="D310" s="48"/>
      <c r="E310" s="46"/>
      <c r="F310" s="46"/>
      <c r="G310" s="46"/>
      <c r="H310" s="49"/>
      <c r="I310" s="54"/>
      <c r="K310" s="38"/>
      <c r="L310" s="38"/>
      <c r="M310" s="38"/>
      <c r="N310" s="38"/>
      <c r="O310" s="38"/>
      <c r="P310" s="38"/>
      <c r="Q310" s="38"/>
      <c r="R310" s="38"/>
    </row>
    <row r="311" spans="1:18" s="39" customFormat="1">
      <c r="A311" s="46"/>
      <c r="B311" s="47"/>
      <c r="C311" s="47"/>
      <c r="D311" s="48"/>
      <c r="E311" s="46"/>
      <c r="F311" s="46"/>
      <c r="G311" s="46"/>
      <c r="H311" s="49"/>
      <c r="I311" s="54"/>
      <c r="K311" s="38"/>
      <c r="L311" s="38"/>
      <c r="M311" s="38"/>
      <c r="N311" s="38"/>
      <c r="O311" s="38"/>
      <c r="P311" s="38"/>
      <c r="Q311" s="38"/>
      <c r="R311" s="38"/>
    </row>
    <row r="312" spans="1:18" s="39" customFormat="1">
      <c r="A312" s="46"/>
      <c r="B312" s="47"/>
      <c r="C312" s="47"/>
      <c r="D312" s="48"/>
      <c r="E312" s="46"/>
      <c r="F312" s="46"/>
      <c r="G312" s="46"/>
      <c r="H312" s="49"/>
      <c r="I312" s="54"/>
      <c r="K312" s="38"/>
      <c r="L312" s="38"/>
      <c r="M312" s="38"/>
      <c r="N312" s="38"/>
      <c r="O312" s="38"/>
      <c r="P312" s="38"/>
      <c r="Q312" s="38"/>
      <c r="R312" s="38"/>
    </row>
    <row r="313" spans="1:18" s="39" customFormat="1">
      <c r="A313" s="46"/>
      <c r="B313" s="47"/>
      <c r="C313" s="47"/>
      <c r="D313" s="48"/>
      <c r="E313" s="46"/>
      <c r="F313" s="46"/>
      <c r="G313" s="46"/>
      <c r="H313" s="49"/>
      <c r="I313" s="54"/>
      <c r="K313" s="38"/>
      <c r="L313" s="38"/>
      <c r="M313" s="38"/>
      <c r="N313" s="38"/>
      <c r="O313" s="38"/>
      <c r="P313" s="38"/>
      <c r="Q313" s="38"/>
      <c r="R313" s="38"/>
    </row>
    <row r="314" spans="1:18" s="39" customFormat="1">
      <c r="A314" s="46"/>
      <c r="B314" s="47"/>
      <c r="C314" s="47"/>
      <c r="D314" s="48"/>
      <c r="E314" s="46"/>
      <c r="F314" s="46"/>
      <c r="G314" s="46"/>
      <c r="H314" s="49"/>
      <c r="I314" s="54"/>
      <c r="K314" s="38"/>
      <c r="L314" s="38"/>
      <c r="M314" s="38"/>
      <c r="N314" s="38"/>
      <c r="O314" s="38"/>
      <c r="P314" s="38"/>
      <c r="Q314" s="38"/>
      <c r="R314" s="38"/>
    </row>
    <row r="315" spans="1:18" s="39" customFormat="1">
      <c r="A315" s="46"/>
      <c r="B315" s="47"/>
      <c r="C315" s="47"/>
      <c r="D315" s="48"/>
      <c r="E315" s="46"/>
      <c r="F315" s="46"/>
      <c r="G315" s="46"/>
      <c r="H315" s="49"/>
      <c r="I315" s="54"/>
      <c r="K315" s="38"/>
      <c r="L315" s="38"/>
      <c r="M315" s="38"/>
      <c r="N315" s="38"/>
      <c r="O315" s="38"/>
      <c r="P315" s="38"/>
      <c r="Q315" s="38"/>
      <c r="R315" s="38"/>
    </row>
    <row r="316" spans="1:18" s="39" customFormat="1">
      <c r="A316" s="46"/>
      <c r="B316" s="47"/>
      <c r="C316" s="47"/>
      <c r="D316" s="48"/>
      <c r="E316" s="46"/>
      <c r="F316" s="46"/>
      <c r="G316" s="46"/>
      <c r="H316" s="49"/>
      <c r="I316" s="54"/>
      <c r="K316" s="38"/>
      <c r="L316" s="38"/>
      <c r="M316" s="38"/>
      <c r="N316" s="38"/>
      <c r="O316" s="38"/>
      <c r="P316" s="38"/>
      <c r="Q316" s="38"/>
      <c r="R316" s="38"/>
    </row>
    <row r="317" spans="1:18" s="39" customFormat="1">
      <c r="A317" s="46"/>
      <c r="B317" s="47"/>
      <c r="C317" s="47"/>
      <c r="D317" s="48"/>
      <c r="E317" s="46"/>
      <c r="F317" s="46"/>
      <c r="G317" s="46"/>
      <c r="H317" s="49"/>
      <c r="I317" s="54"/>
      <c r="K317" s="38"/>
      <c r="L317" s="38"/>
      <c r="M317" s="38"/>
      <c r="N317" s="38"/>
      <c r="O317" s="38"/>
      <c r="P317" s="38"/>
      <c r="Q317" s="38"/>
      <c r="R317" s="38"/>
    </row>
    <row r="318" spans="1:18" s="39" customFormat="1">
      <c r="A318" s="46"/>
      <c r="B318" s="47"/>
      <c r="C318" s="47"/>
      <c r="D318" s="48"/>
      <c r="E318" s="46"/>
      <c r="F318" s="46"/>
      <c r="G318" s="46"/>
      <c r="H318" s="49"/>
      <c r="I318" s="54"/>
      <c r="K318" s="38"/>
      <c r="L318" s="38"/>
      <c r="M318" s="38"/>
      <c r="N318" s="38"/>
      <c r="O318" s="38"/>
      <c r="P318" s="38"/>
      <c r="Q318" s="38"/>
      <c r="R318" s="38"/>
    </row>
    <row r="319" spans="1:18" s="39" customFormat="1">
      <c r="A319" s="46"/>
      <c r="B319" s="47"/>
      <c r="C319" s="47"/>
      <c r="D319" s="48"/>
      <c r="E319" s="46"/>
      <c r="F319" s="46"/>
      <c r="G319" s="46"/>
      <c r="H319" s="49"/>
      <c r="I319" s="54"/>
      <c r="K319" s="38"/>
      <c r="L319" s="38"/>
      <c r="M319" s="38"/>
      <c r="N319" s="38"/>
      <c r="O319" s="38"/>
      <c r="P319" s="38"/>
      <c r="Q319" s="38"/>
      <c r="R319" s="38"/>
    </row>
    <row r="320" spans="1:18" s="39" customFormat="1">
      <c r="A320" s="46"/>
      <c r="B320" s="47"/>
      <c r="C320" s="47"/>
      <c r="D320" s="48"/>
      <c r="E320" s="46"/>
      <c r="F320" s="46"/>
      <c r="G320" s="46"/>
      <c r="H320" s="49"/>
      <c r="I320" s="54"/>
      <c r="K320" s="38"/>
      <c r="L320" s="38"/>
      <c r="M320" s="38"/>
      <c r="N320" s="38"/>
      <c r="O320" s="38"/>
      <c r="P320" s="38"/>
      <c r="Q320" s="38"/>
      <c r="R320" s="38"/>
    </row>
    <row r="321" spans="1:18" s="39" customFormat="1">
      <c r="A321" s="46"/>
      <c r="B321" s="47"/>
      <c r="C321" s="47"/>
      <c r="D321" s="48"/>
      <c r="E321" s="46"/>
      <c r="F321" s="46"/>
      <c r="G321" s="46"/>
      <c r="H321" s="49"/>
      <c r="I321" s="54"/>
      <c r="K321" s="38"/>
      <c r="L321" s="38"/>
      <c r="M321" s="38"/>
      <c r="N321" s="38"/>
      <c r="O321" s="38"/>
      <c r="P321" s="38"/>
      <c r="Q321" s="38"/>
      <c r="R321" s="38"/>
    </row>
    <row r="322" spans="1:18" s="39" customFormat="1">
      <c r="A322" s="46"/>
      <c r="B322" s="47"/>
      <c r="C322" s="47"/>
      <c r="D322" s="48"/>
      <c r="E322" s="46"/>
      <c r="F322" s="46"/>
      <c r="G322" s="46"/>
      <c r="H322" s="49"/>
      <c r="I322" s="54"/>
      <c r="K322" s="38"/>
      <c r="L322" s="38"/>
      <c r="M322" s="38"/>
      <c r="N322" s="38"/>
      <c r="O322" s="38"/>
      <c r="P322" s="38"/>
      <c r="Q322" s="38"/>
      <c r="R322" s="38"/>
    </row>
    <row r="323" spans="1:18" s="39" customFormat="1">
      <c r="A323" s="46"/>
      <c r="B323" s="47"/>
      <c r="C323" s="47"/>
      <c r="D323" s="48"/>
      <c r="E323" s="46"/>
      <c r="F323" s="46"/>
      <c r="G323" s="46"/>
      <c r="H323" s="49"/>
      <c r="I323" s="54"/>
      <c r="K323" s="38"/>
      <c r="L323" s="38"/>
      <c r="M323" s="38"/>
      <c r="N323" s="38"/>
      <c r="O323" s="38"/>
      <c r="P323" s="38"/>
      <c r="Q323" s="38"/>
      <c r="R323" s="38"/>
    </row>
    <row r="324" spans="1:18" s="39" customFormat="1">
      <c r="A324" s="46"/>
      <c r="B324" s="47"/>
      <c r="C324" s="47"/>
      <c r="D324" s="48"/>
      <c r="E324" s="46"/>
      <c r="F324" s="46"/>
      <c r="G324" s="46"/>
      <c r="H324" s="49"/>
      <c r="I324" s="54"/>
      <c r="K324" s="38"/>
      <c r="L324" s="38"/>
      <c r="M324" s="38"/>
      <c r="N324" s="38"/>
      <c r="O324" s="38"/>
      <c r="P324" s="38"/>
      <c r="Q324" s="38"/>
      <c r="R324" s="38"/>
    </row>
    <row r="325" spans="1:18" s="39" customFormat="1">
      <c r="A325" s="46"/>
      <c r="B325" s="47"/>
      <c r="C325" s="47"/>
      <c r="D325" s="48"/>
      <c r="E325" s="46"/>
      <c r="F325" s="46"/>
      <c r="G325" s="46"/>
      <c r="H325" s="49"/>
      <c r="I325" s="54"/>
      <c r="K325" s="38"/>
      <c r="L325" s="38"/>
      <c r="M325" s="38"/>
      <c r="N325" s="38"/>
      <c r="O325" s="38"/>
      <c r="P325" s="38"/>
      <c r="Q325" s="38"/>
      <c r="R325" s="38"/>
    </row>
    <row r="326" spans="1:18" s="39" customFormat="1">
      <c r="A326" s="46"/>
      <c r="B326" s="47"/>
      <c r="C326" s="47"/>
      <c r="D326" s="48"/>
      <c r="E326" s="46"/>
      <c r="F326" s="46"/>
      <c r="G326" s="46"/>
      <c r="H326" s="49"/>
      <c r="I326" s="54"/>
      <c r="K326" s="38"/>
      <c r="L326" s="38"/>
      <c r="M326" s="38"/>
      <c r="N326" s="38"/>
      <c r="O326" s="38"/>
      <c r="P326" s="38"/>
      <c r="Q326" s="38"/>
      <c r="R326" s="38"/>
    </row>
    <row r="327" spans="1:18" s="39" customFormat="1">
      <c r="A327" s="46"/>
      <c r="B327" s="47"/>
      <c r="C327" s="47"/>
      <c r="D327" s="48"/>
      <c r="E327" s="46"/>
      <c r="F327" s="46"/>
      <c r="G327" s="46"/>
      <c r="H327" s="49"/>
      <c r="I327" s="54"/>
      <c r="K327" s="38"/>
      <c r="L327" s="38"/>
      <c r="M327" s="38"/>
      <c r="N327" s="38"/>
      <c r="O327" s="38"/>
      <c r="P327" s="38"/>
      <c r="Q327" s="38"/>
      <c r="R327" s="38"/>
    </row>
    <row r="328" spans="1:18" s="39" customFormat="1">
      <c r="A328" s="46"/>
      <c r="B328" s="47"/>
      <c r="C328" s="47"/>
      <c r="D328" s="48"/>
      <c r="E328" s="46"/>
      <c r="F328" s="46"/>
      <c r="G328" s="46"/>
      <c r="H328" s="49"/>
      <c r="I328" s="54"/>
      <c r="K328" s="38"/>
      <c r="L328" s="38"/>
      <c r="M328" s="38"/>
      <c r="N328" s="38"/>
      <c r="O328" s="38"/>
      <c r="P328" s="38"/>
      <c r="Q328" s="38"/>
      <c r="R328" s="38"/>
    </row>
    <row r="329" spans="1:18" s="39" customFormat="1">
      <c r="A329" s="46"/>
      <c r="B329" s="47"/>
      <c r="C329" s="47"/>
      <c r="D329" s="48"/>
      <c r="E329" s="46"/>
      <c r="F329" s="46"/>
      <c r="G329" s="46"/>
      <c r="H329" s="49"/>
      <c r="I329" s="54"/>
      <c r="K329" s="38"/>
      <c r="L329" s="38"/>
      <c r="M329" s="38"/>
      <c r="N329" s="38"/>
      <c r="O329" s="38"/>
      <c r="P329" s="38"/>
      <c r="Q329" s="38"/>
      <c r="R329" s="38"/>
    </row>
    <row r="330" spans="1:18" s="39" customFormat="1">
      <c r="A330" s="46"/>
      <c r="B330" s="47"/>
      <c r="C330" s="47"/>
      <c r="D330" s="48"/>
      <c r="E330" s="46"/>
      <c r="F330" s="46"/>
      <c r="G330" s="46"/>
      <c r="H330" s="49"/>
      <c r="I330" s="54"/>
      <c r="K330" s="38"/>
      <c r="L330" s="38"/>
      <c r="M330" s="38"/>
      <c r="N330" s="38"/>
      <c r="O330" s="38"/>
      <c r="P330" s="38"/>
      <c r="Q330" s="38"/>
      <c r="R330" s="38"/>
    </row>
    <row r="331" spans="1:18" s="39" customFormat="1">
      <c r="A331" s="46"/>
      <c r="B331" s="47"/>
      <c r="C331" s="47"/>
      <c r="D331" s="48"/>
      <c r="E331" s="46"/>
      <c r="F331" s="46"/>
      <c r="G331" s="46"/>
      <c r="H331" s="49"/>
      <c r="I331" s="54"/>
      <c r="K331" s="38"/>
      <c r="L331" s="38"/>
      <c r="M331" s="38"/>
      <c r="N331" s="38"/>
      <c r="O331" s="38"/>
      <c r="P331" s="38"/>
      <c r="Q331" s="38"/>
      <c r="R331" s="38"/>
    </row>
    <row r="332" spans="1:18" s="39" customFormat="1">
      <c r="A332" s="46"/>
      <c r="B332" s="47"/>
      <c r="C332" s="47"/>
      <c r="D332" s="48"/>
      <c r="E332" s="46"/>
      <c r="F332" s="46"/>
      <c r="G332" s="46"/>
      <c r="H332" s="49"/>
      <c r="I332" s="54"/>
      <c r="K332" s="38"/>
      <c r="L332" s="38"/>
      <c r="M332" s="38"/>
      <c r="N332" s="38"/>
      <c r="O332" s="38"/>
      <c r="P332" s="38"/>
      <c r="Q332" s="38"/>
      <c r="R332" s="38"/>
    </row>
    <row r="333" spans="1:18" s="39" customFormat="1">
      <c r="A333" s="46"/>
      <c r="B333" s="47"/>
      <c r="C333" s="47"/>
      <c r="D333" s="48"/>
      <c r="E333" s="46"/>
      <c r="F333" s="46"/>
      <c r="G333" s="46"/>
      <c r="H333" s="49"/>
      <c r="I333" s="54"/>
      <c r="K333" s="38"/>
      <c r="L333" s="38"/>
      <c r="M333" s="38"/>
      <c r="N333" s="38"/>
      <c r="O333" s="38"/>
      <c r="P333" s="38"/>
      <c r="Q333" s="38"/>
      <c r="R333" s="38"/>
    </row>
    <row r="334" spans="1:18" s="39" customFormat="1">
      <c r="A334" s="46"/>
      <c r="B334" s="47"/>
      <c r="C334" s="47"/>
      <c r="D334" s="48"/>
      <c r="E334" s="46"/>
      <c r="F334" s="46"/>
      <c r="G334" s="46"/>
      <c r="H334" s="49"/>
      <c r="I334" s="54"/>
      <c r="K334" s="38"/>
      <c r="L334" s="38"/>
      <c r="M334" s="38"/>
      <c r="N334" s="38"/>
      <c r="O334" s="38"/>
      <c r="P334" s="38"/>
      <c r="Q334" s="38"/>
      <c r="R334" s="38"/>
    </row>
    <row r="335" spans="1:18" s="39" customFormat="1">
      <c r="A335" s="46"/>
      <c r="B335" s="47"/>
      <c r="C335" s="47"/>
      <c r="D335" s="48"/>
      <c r="E335" s="46"/>
      <c r="F335" s="46"/>
      <c r="G335" s="46"/>
      <c r="H335" s="49"/>
      <c r="I335" s="54"/>
      <c r="K335" s="38"/>
      <c r="L335" s="38"/>
      <c r="M335" s="38"/>
      <c r="N335" s="38"/>
      <c r="O335" s="38"/>
      <c r="P335" s="38"/>
      <c r="Q335" s="38"/>
      <c r="R335" s="38"/>
    </row>
    <row r="336" spans="1:18" s="39" customFormat="1">
      <c r="A336" s="46"/>
      <c r="B336" s="47"/>
      <c r="C336" s="47"/>
      <c r="D336" s="48"/>
      <c r="E336" s="46"/>
      <c r="F336" s="46"/>
      <c r="G336" s="46"/>
      <c r="H336" s="49"/>
      <c r="I336" s="54"/>
      <c r="K336" s="38"/>
      <c r="L336" s="38"/>
      <c r="M336" s="38"/>
      <c r="N336" s="38"/>
      <c r="O336" s="38"/>
      <c r="P336" s="38"/>
      <c r="Q336" s="38"/>
      <c r="R336" s="38"/>
    </row>
    <row r="337" spans="1:18" s="39" customFormat="1">
      <c r="A337" s="46"/>
      <c r="B337" s="47"/>
      <c r="C337" s="47"/>
      <c r="D337" s="48"/>
      <c r="E337" s="46"/>
      <c r="F337" s="46"/>
      <c r="G337" s="46"/>
      <c r="H337" s="49"/>
      <c r="I337" s="54"/>
      <c r="K337" s="38"/>
      <c r="L337" s="38"/>
      <c r="M337" s="38"/>
      <c r="N337" s="38"/>
      <c r="O337" s="38"/>
      <c r="P337" s="38"/>
      <c r="Q337" s="38"/>
      <c r="R337" s="38"/>
    </row>
    <row r="338" spans="1:18" s="39" customFormat="1">
      <c r="A338" s="46"/>
      <c r="B338" s="47"/>
      <c r="C338" s="47"/>
      <c r="D338" s="48"/>
      <c r="E338" s="46"/>
      <c r="F338" s="46"/>
      <c r="G338" s="46"/>
      <c r="H338" s="49"/>
      <c r="I338" s="54"/>
      <c r="K338" s="38"/>
      <c r="L338" s="38"/>
      <c r="M338" s="38"/>
      <c r="N338" s="38"/>
      <c r="O338" s="38"/>
      <c r="P338" s="38"/>
      <c r="Q338" s="38"/>
      <c r="R338" s="38"/>
    </row>
    <row r="339" spans="1:18" s="39" customFormat="1">
      <c r="A339" s="46"/>
      <c r="B339" s="47"/>
      <c r="C339" s="47"/>
      <c r="D339" s="48"/>
      <c r="E339" s="46"/>
      <c r="F339" s="46"/>
      <c r="G339" s="46"/>
      <c r="H339" s="49"/>
      <c r="I339" s="54"/>
      <c r="K339" s="38"/>
      <c r="L339" s="38"/>
      <c r="M339" s="38"/>
      <c r="N339" s="38"/>
      <c r="O339" s="38"/>
      <c r="P339" s="38"/>
      <c r="Q339" s="38"/>
      <c r="R339" s="38"/>
    </row>
    <row r="340" spans="1:18" s="39" customFormat="1">
      <c r="A340" s="46"/>
      <c r="B340" s="47"/>
      <c r="C340" s="47"/>
      <c r="D340" s="48"/>
      <c r="E340" s="46"/>
      <c r="F340" s="46"/>
      <c r="G340" s="46"/>
      <c r="H340" s="49"/>
      <c r="I340" s="54"/>
      <c r="K340" s="38"/>
      <c r="L340" s="38"/>
      <c r="M340" s="38"/>
      <c r="N340" s="38"/>
      <c r="O340" s="38"/>
      <c r="P340" s="38"/>
      <c r="Q340" s="38"/>
      <c r="R340" s="38"/>
    </row>
    <row r="341" spans="1:18" s="39" customFormat="1">
      <c r="A341" s="46"/>
      <c r="B341" s="47"/>
      <c r="C341" s="47"/>
      <c r="D341" s="48"/>
      <c r="E341" s="46"/>
      <c r="F341" s="46"/>
      <c r="G341" s="46"/>
      <c r="H341" s="49"/>
      <c r="I341" s="54"/>
      <c r="K341" s="38"/>
      <c r="L341" s="38"/>
      <c r="M341" s="38"/>
      <c r="N341" s="38"/>
      <c r="O341" s="38"/>
      <c r="P341" s="38"/>
      <c r="Q341" s="38"/>
      <c r="R341" s="38"/>
    </row>
    <row r="342" spans="1:18" s="39" customFormat="1">
      <c r="A342" s="46"/>
      <c r="B342" s="47"/>
      <c r="C342" s="47"/>
      <c r="D342" s="48"/>
      <c r="E342" s="46"/>
      <c r="F342" s="46"/>
      <c r="G342" s="46"/>
      <c r="H342" s="49"/>
      <c r="I342" s="54"/>
      <c r="K342" s="38"/>
      <c r="L342" s="38"/>
      <c r="M342" s="38"/>
      <c r="N342" s="38"/>
      <c r="O342" s="38"/>
      <c r="P342" s="38"/>
      <c r="Q342" s="38"/>
      <c r="R342" s="38"/>
    </row>
    <row r="343" spans="1:18" s="39" customFormat="1">
      <c r="A343" s="46"/>
      <c r="B343" s="47"/>
      <c r="C343" s="47"/>
      <c r="D343" s="48"/>
      <c r="E343" s="46"/>
      <c r="F343" s="46"/>
      <c r="G343" s="46"/>
      <c r="H343" s="49"/>
      <c r="I343" s="54"/>
      <c r="K343" s="38"/>
      <c r="L343" s="38"/>
      <c r="M343" s="38"/>
      <c r="N343" s="38"/>
      <c r="O343" s="38"/>
      <c r="P343" s="38"/>
      <c r="Q343" s="38"/>
      <c r="R343" s="38"/>
    </row>
    <row r="344" spans="1:18" s="39" customFormat="1">
      <c r="A344" s="46"/>
      <c r="B344" s="47"/>
      <c r="C344" s="47"/>
      <c r="D344" s="48"/>
      <c r="E344" s="46"/>
      <c r="F344" s="46"/>
      <c r="G344" s="46"/>
      <c r="H344" s="49"/>
      <c r="I344" s="54"/>
      <c r="K344" s="38"/>
      <c r="L344" s="38"/>
      <c r="M344" s="38"/>
      <c r="N344" s="38"/>
      <c r="O344" s="38"/>
      <c r="P344" s="38"/>
      <c r="Q344" s="38"/>
      <c r="R344" s="38"/>
    </row>
    <row r="345" spans="1:18" s="39" customFormat="1">
      <c r="A345" s="46"/>
      <c r="B345" s="47"/>
      <c r="C345" s="47"/>
      <c r="D345" s="48"/>
      <c r="E345" s="46"/>
      <c r="F345" s="46"/>
      <c r="G345" s="46"/>
      <c r="H345" s="49"/>
      <c r="I345" s="54"/>
      <c r="K345" s="38"/>
      <c r="L345" s="38"/>
      <c r="M345" s="38"/>
      <c r="N345" s="38"/>
      <c r="O345" s="38"/>
      <c r="P345" s="38"/>
      <c r="Q345" s="38"/>
      <c r="R345" s="38"/>
    </row>
    <row r="346" spans="1:18" s="39" customFormat="1">
      <c r="A346" s="46"/>
      <c r="B346" s="47"/>
      <c r="C346" s="47"/>
      <c r="D346" s="48"/>
      <c r="E346" s="46"/>
      <c r="F346" s="46"/>
      <c r="G346" s="46"/>
      <c r="H346" s="49"/>
      <c r="I346" s="54"/>
      <c r="K346" s="38"/>
      <c r="L346" s="38"/>
      <c r="M346" s="38"/>
      <c r="N346" s="38"/>
      <c r="O346" s="38"/>
      <c r="P346" s="38"/>
      <c r="Q346" s="38"/>
      <c r="R346" s="38"/>
    </row>
    <row r="347" spans="1:18" s="39" customFormat="1">
      <c r="A347" s="46"/>
      <c r="B347" s="47"/>
      <c r="C347" s="47"/>
      <c r="D347" s="48"/>
      <c r="E347" s="46"/>
      <c r="F347" s="46"/>
      <c r="G347" s="46"/>
      <c r="H347" s="49"/>
      <c r="I347" s="54"/>
      <c r="K347" s="38"/>
      <c r="L347" s="38"/>
      <c r="M347" s="38"/>
      <c r="N347" s="38"/>
      <c r="O347" s="38"/>
      <c r="P347" s="38"/>
      <c r="Q347" s="38"/>
      <c r="R347" s="38"/>
    </row>
    <row r="348" spans="1:18" s="39" customFormat="1">
      <c r="A348" s="46"/>
      <c r="B348" s="47"/>
      <c r="C348" s="47"/>
      <c r="D348" s="48"/>
      <c r="E348" s="46"/>
      <c r="F348" s="46"/>
      <c r="G348" s="46"/>
      <c r="H348" s="49"/>
      <c r="I348" s="54"/>
      <c r="K348" s="38"/>
      <c r="L348" s="38"/>
      <c r="M348" s="38"/>
      <c r="N348" s="38"/>
      <c r="O348" s="38"/>
      <c r="P348" s="38"/>
      <c r="Q348" s="38"/>
      <c r="R348" s="38"/>
    </row>
    <row r="349" spans="1:18" s="39" customFormat="1">
      <c r="A349" s="46"/>
      <c r="B349" s="47"/>
      <c r="C349" s="47"/>
      <c r="D349" s="48"/>
      <c r="E349" s="46"/>
      <c r="F349" s="46"/>
      <c r="G349" s="46"/>
      <c r="H349" s="49"/>
      <c r="I349" s="54"/>
      <c r="K349" s="38"/>
      <c r="L349" s="38"/>
      <c r="M349" s="38"/>
      <c r="N349" s="38"/>
      <c r="O349" s="38"/>
      <c r="P349" s="38"/>
      <c r="Q349" s="38"/>
      <c r="R349" s="38"/>
    </row>
    <row r="350" spans="1:18" s="39" customFormat="1">
      <c r="A350" s="46"/>
      <c r="B350" s="47"/>
      <c r="C350" s="47"/>
      <c r="D350" s="48"/>
      <c r="E350" s="46"/>
      <c r="F350" s="46"/>
      <c r="G350" s="46"/>
      <c r="H350" s="49"/>
      <c r="I350" s="54"/>
      <c r="K350" s="38"/>
      <c r="L350" s="38"/>
      <c r="M350" s="38"/>
      <c r="N350" s="38"/>
      <c r="O350" s="38"/>
      <c r="P350" s="38"/>
      <c r="Q350" s="38"/>
      <c r="R350" s="38"/>
    </row>
    <row r="351" spans="1:18" s="39" customFormat="1">
      <c r="A351" s="46"/>
      <c r="B351" s="47"/>
      <c r="C351" s="47"/>
      <c r="D351" s="48"/>
      <c r="E351" s="46"/>
      <c r="F351" s="46"/>
      <c r="G351" s="46"/>
      <c r="H351" s="49"/>
      <c r="I351" s="54"/>
      <c r="K351" s="38"/>
      <c r="L351" s="38"/>
      <c r="M351" s="38"/>
      <c r="N351" s="38"/>
      <c r="O351" s="38"/>
      <c r="P351" s="38"/>
      <c r="Q351" s="38"/>
      <c r="R351" s="38"/>
    </row>
    <row r="352" spans="1:18" s="39" customFormat="1">
      <c r="A352" s="46"/>
      <c r="B352" s="47"/>
      <c r="C352" s="47"/>
      <c r="D352" s="48"/>
      <c r="E352" s="46"/>
      <c r="F352" s="46"/>
      <c r="G352" s="46"/>
      <c r="H352" s="49"/>
      <c r="I352" s="54"/>
      <c r="K352" s="38"/>
      <c r="L352" s="38"/>
      <c r="M352" s="38"/>
      <c r="N352" s="38"/>
      <c r="O352" s="38"/>
      <c r="P352" s="38"/>
      <c r="Q352" s="38"/>
      <c r="R352" s="38"/>
    </row>
    <row r="353" spans="1:18" s="39" customFormat="1">
      <c r="A353" s="46"/>
      <c r="B353" s="47"/>
      <c r="C353" s="47"/>
      <c r="D353" s="48"/>
      <c r="E353" s="46"/>
      <c r="F353" s="46"/>
      <c r="G353" s="46"/>
      <c r="H353" s="49"/>
      <c r="I353" s="54"/>
      <c r="K353" s="38"/>
      <c r="L353" s="38"/>
      <c r="M353" s="38"/>
      <c r="N353" s="38"/>
      <c r="O353" s="38"/>
      <c r="P353" s="38"/>
      <c r="Q353" s="38"/>
      <c r="R353" s="38"/>
    </row>
    <row r="354" spans="1:18" s="39" customFormat="1">
      <c r="A354" s="46"/>
      <c r="B354" s="47"/>
      <c r="C354" s="47"/>
      <c r="D354" s="48"/>
      <c r="E354" s="46"/>
      <c r="F354" s="46"/>
      <c r="G354" s="46"/>
      <c r="H354" s="49"/>
      <c r="I354" s="54"/>
      <c r="K354" s="38"/>
      <c r="L354" s="38"/>
      <c r="M354" s="38"/>
      <c r="N354" s="38"/>
      <c r="O354" s="38"/>
      <c r="P354" s="38"/>
      <c r="Q354" s="38"/>
      <c r="R354" s="38"/>
    </row>
    <row r="355" spans="1:18" s="39" customFormat="1">
      <c r="A355" s="46"/>
      <c r="B355" s="47"/>
      <c r="C355" s="47"/>
      <c r="D355" s="48"/>
      <c r="E355" s="46"/>
      <c r="F355" s="46"/>
      <c r="G355" s="46"/>
      <c r="H355" s="49"/>
      <c r="I355" s="54"/>
      <c r="K355" s="38"/>
      <c r="L355" s="38"/>
      <c r="M355" s="38"/>
      <c r="N355" s="38"/>
      <c r="O355" s="38"/>
      <c r="P355" s="38"/>
      <c r="Q355" s="38"/>
      <c r="R355" s="38"/>
    </row>
    <row r="356" spans="1:18" s="39" customFormat="1">
      <c r="A356" s="46"/>
      <c r="B356" s="47"/>
      <c r="C356" s="47"/>
      <c r="D356" s="48"/>
      <c r="E356" s="46"/>
      <c r="F356" s="46"/>
      <c r="G356" s="46"/>
      <c r="H356" s="49"/>
      <c r="I356" s="54"/>
      <c r="K356" s="38"/>
      <c r="L356" s="38"/>
      <c r="M356" s="38"/>
      <c r="N356" s="38"/>
      <c r="O356" s="38"/>
      <c r="P356" s="38"/>
      <c r="Q356" s="38"/>
      <c r="R356" s="38"/>
    </row>
    <row r="357" spans="1:18" s="39" customFormat="1">
      <c r="A357" s="46"/>
      <c r="B357" s="47"/>
      <c r="C357" s="47"/>
      <c r="D357" s="48"/>
      <c r="E357" s="46"/>
      <c r="F357" s="46"/>
      <c r="G357" s="46"/>
      <c r="H357" s="49"/>
      <c r="I357" s="54"/>
      <c r="K357" s="38"/>
      <c r="L357" s="38"/>
      <c r="M357" s="38"/>
      <c r="N357" s="38"/>
      <c r="O357" s="38"/>
      <c r="P357" s="38"/>
      <c r="Q357" s="38"/>
      <c r="R357" s="38"/>
    </row>
    <row r="358" spans="1:18" s="39" customFormat="1">
      <c r="A358" s="46"/>
      <c r="B358" s="47"/>
      <c r="C358" s="47"/>
      <c r="D358" s="48"/>
      <c r="E358" s="46"/>
      <c r="F358" s="46"/>
      <c r="G358" s="46"/>
      <c r="H358" s="49"/>
      <c r="I358" s="54"/>
      <c r="K358" s="38"/>
      <c r="L358" s="38"/>
      <c r="M358" s="38"/>
      <c r="N358" s="38"/>
      <c r="O358" s="38"/>
      <c r="P358" s="38"/>
      <c r="Q358" s="38"/>
      <c r="R358" s="38"/>
    </row>
    <row r="359" spans="1:18" s="39" customFormat="1">
      <c r="A359" s="46"/>
      <c r="B359" s="47"/>
      <c r="C359" s="47"/>
      <c r="D359" s="48"/>
      <c r="E359" s="46"/>
      <c r="F359" s="46"/>
      <c r="G359" s="46"/>
      <c r="H359" s="49"/>
      <c r="I359" s="54"/>
      <c r="K359" s="38"/>
      <c r="L359" s="38"/>
      <c r="M359" s="38"/>
      <c r="N359" s="38"/>
      <c r="O359" s="38"/>
      <c r="P359" s="38"/>
      <c r="Q359" s="38"/>
      <c r="R359" s="38"/>
    </row>
    <row r="360" spans="1:18" s="39" customFormat="1">
      <c r="A360" s="46"/>
      <c r="B360" s="47"/>
      <c r="C360" s="47"/>
      <c r="D360" s="48"/>
      <c r="E360" s="46"/>
      <c r="F360" s="46"/>
      <c r="G360" s="46"/>
      <c r="H360" s="49"/>
      <c r="I360" s="54"/>
      <c r="K360" s="38"/>
      <c r="L360" s="38"/>
      <c r="M360" s="38"/>
      <c r="N360" s="38"/>
      <c r="O360" s="38"/>
      <c r="P360" s="38"/>
      <c r="Q360" s="38"/>
      <c r="R360" s="38"/>
    </row>
    <row r="361" spans="1:18" s="39" customFormat="1">
      <c r="A361" s="46"/>
      <c r="B361" s="47"/>
      <c r="C361" s="47"/>
      <c r="D361" s="48"/>
      <c r="E361" s="46"/>
      <c r="F361" s="46"/>
      <c r="G361" s="46"/>
      <c r="H361" s="49"/>
      <c r="I361" s="54"/>
      <c r="K361" s="38"/>
      <c r="L361" s="38"/>
      <c r="M361" s="38"/>
      <c r="N361" s="38"/>
      <c r="O361" s="38"/>
      <c r="P361" s="38"/>
      <c r="Q361" s="38"/>
      <c r="R361" s="38"/>
    </row>
    <row r="362" spans="1:18" s="39" customFormat="1">
      <c r="A362" s="46"/>
      <c r="B362" s="47"/>
      <c r="C362" s="47"/>
      <c r="D362" s="48"/>
      <c r="E362" s="46"/>
      <c r="F362" s="46"/>
      <c r="G362" s="46"/>
      <c r="H362" s="49"/>
      <c r="I362" s="54"/>
      <c r="K362" s="38"/>
      <c r="L362" s="38"/>
      <c r="M362" s="38"/>
      <c r="N362" s="38"/>
      <c r="O362" s="38"/>
      <c r="P362" s="38"/>
      <c r="Q362" s="38"/>
      <c r="R362" s="38"/>
    </row>
    <row r="363" spans="1:18" s="39" customFormat="1">
      <c r="A363" s="46"/>
      <c r="B363" s="47"/>
      <c r="C363" s="47"/>
      <c r="D363" s="48"/>
      <c r="E363" s="46"/>
      <c r="F363" s="46"/>
      <c r="G363" s="46"/>
      <c r="H363" s="49"/>
      <c r="I363" s="54"/>
      <c r="K363" s="38"/>
      <c r="L363" s="38"/>
      <c r="M363" s="38"/>
      <c r="N363" s="38"/>
      <c r="O363" s="38"/>
      <c r="P363" s="38"/>
      <c r="Q363" s="38"/>
      <c r="R363" s="38"/>
    </row>
    <row r="364" spans="1:18" s="39" customFormat="1">
      <c r="A364" s="46"/>
      <c r="B364" s="47"/>
      <c r="C364" s="47"/>
      <c r="D364" s="48"/>
      <c r="E364" s="46"/>
      <c r="F364" s="46"/>
      <c r="G364" s="46"/>
      <c r="H364" s="49"/>
      <c r="I364" s="54"/>
      <c r="K364" s="38"/>
      <c r="L364" s="38"/>
      <c r="M364" s="38"/>
      <c r="N364" s="38"/>
      <c r="O364" s="38"/>
      <c r="P364" s="38"/>
      <c r="Q364" s="38"/>
      <c r="R364" s="38"/>
    </row>
    <row r="365" spans="1:18" s="39" customFormat="1">
      <c r="A365" s="46"/>
      <c r="B365" s="47"/>
      <c r="C365" s="47"/>
      <c r="D365" s="48"/>
      <c r="E365" s="46"/>
      <c r="F365" s="46"/>
      <c r="G365" s="46"/>
      <c r="H365" s="49"/>
      <c r="I365" s="54"/>
      <c r="K365" s="38"/>
      <c r="L365" s="38"/>
      <c r="M365" s="38"/>
      <c r="N365" s="38"/>
      <c r="O365" s="38"/>
      <c r="P365" s="38"/>
      <c r="Q365" s="38"/>
      <c r="R365" s="38"/>
    </row>
    <row r="366" spans="1:18" s="39" customFormat="1">
      <c r="A366" s="46"/>
      <c r="B366" s="47"/>
      <c r="C366" s="47"/>
      <c r="D366" s="48"/>
      <c r="E366" s="46"/>
      <c r="F366" s="46"/>
      <c r="G366" s="46"/>
      <c r="H366" s="49"/>
      <c r="I366" s="54"/>
      <c r="K366" s="38"/>
      <c r="L366" s="38"/>
      <c r="M366" s="38"/>
      <c r="N366" s="38"/>
      <c r="O366" s="38"/>
      <c r="P366" s="38"/>
      <c r="Q366" s="38"/>
      <c r="R366" s="38"/>
    </row>
    <row r="367" spans="1:18" s="39" customFormat="1">
      <c r="A367" s="46"/>
      <c r="B367" s="47"/>
      <c r="C367" s="47"/>
      <c r="D367" s="48"/>
      <c r="E367" s="46"/>
      <c r="F367" s="46"/>
      <c r="G367" s="46"/>
      <c r="H367" s="49"/>
      <c r="I367" s="54"/>
      <c r="K367" s="38"/>
      <c r="L367" s="38"/>
      <c r="M367" s="38"/>
      <c r="N367" s="38"/>
      <c r="O367" s="38"/>
      <c r="P367" s="38"/>
      <c r="Q367" s="38"/>
      <c r="R367" s="38"/>
    </row>
    <row r="368" spans="1:18" s="39" customFormat="1">
      <c r="A368" s="46"/>
      <c r="B368" s="47"/>
      <c r="C368" s="47"/>
      <c r="D368" s="48"/>
      <c r="E368" s="46"/>
      <c r="F368" s="46"/>
      <c r="G368" s="46"/>
      <c r="H368" s="49"/>
      <c r="I368" s="54"/>
      <c r="K368" s="38"/>
      <c r="L368" s="38"/>
      <c r="M368" s="38"/>
      <c r="N368" s="38"/>
      <c r="O368" s="38"/>
      <c r="P368" s="38"/>
      <c r="Q368" s="38"/>
      <c r="R368" s="38"/>
    </row>
    <row r="369" spans="1:18" s="39" customFormat="1">
      <c r="A369" s="46"/>
      <c r="B369" s="47"/>
      <c r="C369" s="47"/>
      <c r="D369" s="48"/>
      <c r="E369" s="46"/>
      <c r="F369" s="46"/>
      <c r="G369" s="46"/>
      <c r="H369" s="49"/>
      <c r="I369" s="54"/>
      <c r="K369" s="38"/>
      <c r="L369" s="38"/>
      <c r="M369" s="38"/>
      <c r="N369" s="38"/>
      <c r="O369" s="38"/>
      <c r="P369" s="38"/>
      <c r="Q369" s="38"/>
      <c r="R369" s="38"/>
    </row>
    <row r="370" spans="1:18" s="39" customFormat="1">
      <c r="A370" s="46"/>
      <c r="B370" s="47"/>
      <c r="C370" s="47"/>
      <c r="D370" s="48"/>
      <c r="E370" s="46"/>
      <c r="F370" s="46"/>
      <c r="G370" s="46"/>
      <c r="H370" s="49"/>
      <c r="I370" s="54"/>
      <c r="K370" s="38"/>
      <c r="L370" s="38"/>
      <c r="M370" s="38"/>
      <c r="N370" s="38"/>
      <c r="O370" s="38"/>
      <c r="P370" s="38"/>
      <c r="Q370" s="38"/>
      <c r="R370" s="38"/>
    </row>
    <row r="371" spans="1:18" s="39" customFormat="1">
      <c r="A371" s="46"/>
      <c r="B371" s="47"/>
      <c r="C371" s="47"/>
      <c r="D371" s="48"/>
      <c r="E371" s="46"/>
      <c r="F371" s="46"/>
      <c r="G371" s="46"/>
      <c r="H371" s="49"/>
      <c r="I371" s="54"/>
      <c r="K371" s="38"/>
      <c r="L371" s="38"/>
      <c r="M371" s="38"/>
      <c r="N371" s="38"/>
      <c r="O371" s="38"/>
      <c r="P371" s="38"/>
      <c r="Q371" s="38"/>
      <c r="R371" s="38"/>
    </row>
    <row r="372" spans="1:18" s="39" customFormat="1">
      <c r="A372" s="46"/>
      <c r="B372" s="47"/>
      <c r="C372" s="47"/>
      <c r="D372" s="48"/>
      <c r="E372" s="46"/>
      <c r="F372" s="46"/>
      <c r="G372" s="46"/>
      <c r="H372" s="49"/>
      <c r="I372" s="54"/>
      <c r="K372" s="38"/>
      <c r="L372" s="38"/>
      <c r="M372" s="38"/>
      <c r="N372" s="38"/>
      <c r="O372" s="38"/>
      <c r="P372" s="38"/>
      <c r="Q372" s="38"/>
      <c r="R372" s="38"/>
    </row>
    <row r="373" spans="1:18" s="39" customFormat="1">
      <c r="A373" s="46"/>
      <c r="B373" s="47"/>
      <c r="C373" s="47"/>
      <c r="D373" s="48"/>
      <c r="E373" s="46"/>
      <c r="F373" s="46"/>
      <c r="G373" s="46"/>
      <c r="H373" s="49"/>
      <c r="I373" s="54"/>
      <c r="K373" s="38"/>
      <c r="L373" s="38"/>
      <c r="M373" s="38"/>
      <c r="N373" s="38"/>
      <c r="O373" s="38"/>
      <c r="P373" s="38"/>
      <c r="Q373" s="38"/>
      <c r="R373" s="38"/>
    </row>
    <row r="374" spans="1:18" s="39" customFormat="1">
      <c r="A374" s="46"/>
      <c r="B374" s="47"/>
      <c r="C374" s="47"/>
      <c r="D374" s="48"/>
      <c r="E374" s="46"/>
      <c r="F374" s="46"/>
      <c r="G374" s="46"/>
      <c r="H374" s="49"/>
      <c r="I374" s="54"/>
      <c r="K374" s="38"/>
      <c r="L374" s="38"/>
      <c r="M374" s="38"/>
      <c r="N374" s="38"/>
      <c r="O374" s="38"/>
      <c r="P374" s="38"/>
      <c r="Q374" s="38"/>
      <c r="R374" s="38"/>
    </row>
    <row r="375" spans="1:18" s="39" customFormat="1">
      <c r="A375" s="46"/>
      <c r="B375" s="47"/>
      <c r="C375" s="47"/>
      <c r="D375" s="48"/>
      <c r="E375" s="46"/>
      <c r="F375" s="46"/>
      <c r="G375" s="46"/>
      <c r="H375" s="49"/>
      <c r="I375" s="54"/>
      <c r="K375" s="38"/>
      <c r="L375" s="38"/>
      <c r="M375" s="38"/>
      <c r="N375" s="38"/>
      <c r="O375" s="38"/>
      <c r="P375" s="38"/>
      <c r="Q375" s="38"/>
      <c r="R375" s="38"/>
    </row>
    <row r="376" spans="1:18" s="39" customFormat="1">
      <c r="A376" s="46"/>
      <c r="B376" s="47"/>
      <c r="C376" s="47"/>
      <c r="D376" s="48"/>
      <c r="E376" s="46"/>
      <c r="F376" s="46"/>
      <c r="G376" s="46"/>
      <c r="H376" s="49"/>
      <c r="I376" s="54"/>
      <c r="K376" s="38"/>
      <c r="L376" s="38"/>
      <c r="M376" s="38"/>
      <c r="N376" s="38"/>
      <c r="O376" s="38"/>
      <c r="P376" s="38"/>
      <c r="Q376" s="38"/>
      <c r="R376" s="38"/>
    </row>
    <row r="377" spans="1:18" s="39" customFormat="1">
      <c r="A377" s="46"/>
      <c r="B377" s="47"/>
      <c r="C377" s="47"/>
      <c r="D377" s="48"/>
      <c r="E377" s="46"/>
      <c r="F377" s="46"/>
      <c r="G377" s="46"/>
      <c r="H377" s="49"/>
      <c r="I377" s="54"/>
      <c r="K377" s="38"/>
      <c r="L377" s="38"/>
      <c r="M377" s="38"/>
      <c r="N377" s="38"/>
      <c r="O377" s="38"/>
      <c r="P377" s="38"/>
      <c r="Q377" s="38"/>
      <c r="R377" s="38"/>
    </row>
    <row r="378" spans="1:18" s="39" customFormat="1">
      <c r="A378" s="46"/>
      <c r="B378" s="47"/>
      <c r="C378" s="47"/>
      <c r="D378" s="48"/>
      <c r="E378" s="46"/>
      <c r="F378" s="46"/>
      <c r="G378" s="46"/>
      <c r="H378" s="49"/>
      <c r="I378" s="54"/>
      <c r="K378" s="38"/>
      <c r="L378" s="38"/>
      <c r="M378" s="38"/>
      <c r="N378" s="38"/>
      <c r="O378" s="38"/>
      <c r="P378" s="38"/>
      <c r="Q378" s="38"/>
      <c r="R378" s="38"/>
    </row>
    <row r="379" spans="1:18" s="39" customFormat="1">
      <c r="A379" s="46"/>
      <c r="B379" s="47"/>
      <c r="C379" s="47"/>
      <c r="D379" s="48"/>
      <c r="E379" s="46"/>
      <c r="F379" s="46"/>
      <c r="G379" s="46"/>
      <c r="H379" s="49"/>
      <c r="I379" s="54"/>
      <c r="K379" s="38"/>
      <c r="L379" s="38"/>
      <c r="M379" s="38"/>
      <c r="N379" s="38"/>
      <c r="O379" s="38"/>
      <c r="P379" s="38"/>
      <c r="Q379" s="38"/>
      <c r="R379" s="38"/>
    </row>
    <row r="380" spans="1:18" s="39" customFormat="1">
      <c r="A380" s="46"/>
      <c r="B380" s="47"/>
      <c r="C380" s="47"/>
      <c r="D380" s="48"/>
      <c r="E380" s="46"/>
      <c r="F380" s="46"/>
      <c r="G380" s="46"/>
      <c r="H380" s="49"/>
      <c r="I380" s="54"/>
      <c r="K380" s="38"/>
      <c r="L380" s="38"/>
      <c r="M380" s="38"/>
      <c r="N380" s="38"/>
      <c r="O380" s="38"/>
      <c r="P380" s="38"/>
      <c r="Q380" s="38"/>
      <c r="R380" s="38"/>
    </row>
    <row r="381" spans="1:18" s="39" customFormat="1">
      <c r="A381" s="46"/>
      <c r="B381" s="47"/>
      <c r="C381" s="47"/>
      <c r="D381" s="48"/>
      <c r="E381" s="46"/>
      <c r="F381" s="46"/>
      <c r="G381" s="46"/>
      <c r="H381" s="49"/>
      <c r="I381" s="54"/>
      <c r="K381" s="38"/>
      <c r="L381" s="38"/>
      <c r="M381" s="38"/>
      <c r="N381" s="38"/>
      <c r="O381" s="38"/>
      <c r="P381" s="38"/>
      <c r="Q381" s="38"/>
      <c r="R381" s="38"/>
    </row>
    <row r="382" spans="1:18" s="39" customFormat="1">
      <c r="A382" s="46"/>
      <c r="B382" s="47"/>
      <c r="C382" s="47"/>
      <c r="D382" s="48"/>
      <c r="E382" s="46"/>
      <c r="F382" s="46"/>
      <c r="G382" s="46"/>
      <c r="H382" s="49"/>
      <c r="I382" s="54"/>
      <c r="K382" s="38"/>
      <c r="L382" s="38"/>
      <c r="M382" s="38"/>
      <c r="N382" s="38"/>
      <c r="O382" s="38"/>
      <c r="P382" s="38"/>
      <c r="Q382" s="38"/>
      <c r="R382" s="38"/>
    </row>
    <row r="383" spans="1:18" s="39" customFormat="1">
      <c r="A383" s="46"/>
      <c r="B383" s="47"/>
      <c r="C383" s="47"/>
      <c r="D383" s="48"/>
      <c r="E383" s="46"/>
      <c r="F383" s="46"/>
      <c r="G383" s="46"/>
      <c r="H383" s="49"/>
      <c r="I383" s="54"/>
      <c r="K383" s="38"/>
      <c r="L383" s="38"/>
      <c r="M383" s="38"/>
      <c r="N383" s="38"/>
      <c r="O383" s="38"/>
      <c r="P383" s="38"/>
      <c r="Q383" s="38"/>
      <c r="R383" s="38"/>
    </row>
    <row r="384" spans="1:18" s="39" customFormat="1">
      <c r="A384" s="46"/>
      <c r="B384" s="47"/>
      <c r="C384" s="47"/>
      <c r="D384" s="48"/>
      <c r="E384" s="46"/>
      <c r="F384" s="46"/>
      <c r="G384" s="46"/>
      <c r="H384" s="49"/>
      <c r="I384" s="54"/>
      <c r="K384" s="38"/>
      <c r="L384" s="38"/>
      <c r="M384" s="38"/>
      <c r="N384" s="38"/>
      <c r="O384" s="38"/>
      <c r="P384" s="38"/>
      <c r="Q384" s="38"/>
      <c r="R384" s="38"/>
    </row>
    <row r="385" spans="1:18" s="39" customFormat="1">
      <c r="A385" s="46"/>
      <c r="B385" s="47"/>
      <c r="C385" s="47"/>
      <c r="D385" s="48"/>
      <c r="E385" s="46"/>
      <c r="F385" s="46"/>
      <c r="G385" s="46"/>
      <c r="H385" s="49"/>
      <c r="I385" s="54"/>
      <c r="K385" s="38"/>
      <c r="L385" s="38"/>
      <c r="M385" s="38"/>
      <c r="N385" s="38"/>
      <c r="O385" s="38"/>
      <c r="P385" s="38"/>
      <c r="Q385" s="38"/>
      <c r="R385" s="38"/>
    </row>
    <row r="386" spans="1:18" s="39" customFormat="1">
      <c r="A386" s="46"/>
      <c r="B386" s="47"/>
      <c r="C386" s="47"/>
      <c r="D386" s="48"/>
      <c r="E386" s="46"/>
      <c r="F386" s="46"/>
      <c r="G386" s="46"/>
      <c r="H386" s="49"/>
      <c r="I386" s="54"/>
      <c r="K386" s="38"/>
      <c r="L386" s="38"/>
      <c r="M386" s="38"/>
      <c r="N386" s="38"/>
      <c r="O386" s="38"/>
      <c r="P386" s="38"/>
      <c r="Q386" s="38"/>
      <c r="R386" s="38"/>
    </row>
    <row r="387" spans="1:18" s="39" customFormat="1">
      <c r="A387" s="46"/>
      <c r="B387" s="47"/>
      <c r="C387" s="47"/>
      <c r="D387" s="48"/>
      <c r="E387" s="46"/>
      <c r="F387" s="46"/>
      <c r="G387" s="46"/>
      <c r="H387" s="49"/>
      <c r="I387" s="54"/>
      <c r="K387" s="38"/>
      <c r="L387" s="38"/>
      <c r="M387" s="38"/>
      <c r="N387" s="38"/>
      <c r="O387" s="38"/>
      <c r="P387" s="38"/>
      <c r="Q387" s="38"/>
      <c r="R387" s="38"/>
    </row>
    <row r="388" spans="1:18" s="39" customFormat="1">
      <c r="A388" s="46"/>
      <c r="B388" s="47"/>
      <c r="C388" s="47"/>
      <c r="D388" s="48"/>
      <c r="E388" s="46"/>
      <c r="F388" s="46"/>
      <c r="G388" s="46"/>
      <c r="H388" s="49"/>
      <c r="I388" s="54"/>
      <c r="K388" s="38"/>
      <c r="L388" s="38"/>
      <c r="M388" s="38"/>
      <c r="N388" s="38"/>
      <c r="O388" s="38"/>
      <c r="P388" s="38"/>
      <c r="Q388" s="38"/>
      <c r="R388" s="38"/>
    </row>
    <row r="389" spans="1:18" s="39" customFormat="1">
      <c r="A389" s="46"/>
      <c r="B389" s="47"/>
      <c r="C389" s="47"/>
      <c r="D389" s="48"/>
      <c r="E389" s="46"/>
      <c r="F389" s="46"/>
      <c r="G389" s="46"/>
      <c r="H389" s="49"/>
      <c r="I389" s="54"/>
      <c r="K389" s="38"/>
      <c r="L389" s="38"/>
      <c r="M389" s="38"/>
      <c r="N389" s="38"/>
      <c r="O389" s="38"/>
      <c r="P389" s="38"/>
      <c r="Q389" s="38"/>
      <c r="R389" s="38"/>
    </row>
    <row r="390" spans="1:18" s="39" customFormat="1">
      <c r="A390" s="46"/>
      <c r="B390" s="47"/>
      <c r="C390" s="47"/>
      <c r="D390" s="48"/>
      <c r="E390" s="46"/>
      <c r="F390" s="46"/>
      <c r="G390" s="46"/>
      <c r="H390" s="49"/>
      <c r="I390" s="54"/>
      <c r="K390" s="38"/>
      <c r="L390" s="38"/>
      <c r="M390" s="38"/>
      <c r="N390" s="38"/>
      <c r="O390" s="38"/>
      <c r="P390" s="38"/>
      <c r="Q390" s="38"/>
      <c r="R390" s="38"/>
    </row>
    <row r="391" spans="1:18" s="39" customFormat="1">
      <c r="A391" s="46"/>
      <c r="B391" s="47"/>
      <c r="C391" s="47"/>
      <c r="D391" s="48"/>
      <c r="E391" s="46"/>
      <c r="F391" s="46"/>
      <c r="G391" s="46"/>
      <c r="H391" s="49"/>
      <c r="I391" s="54"/>
      <c r="K391" s="38"/>
      <c r="L391" s="38"/>
      <c r="M391" s="38"/>
      <c r="N391" s="38"/>
      <c r="O391" s="38"/>
      <c r="P391" s="38"/>
      <c r="Q391" s="38"/>
      <c r="R391" s="38"/>
    </row>
    <row r="392" spans="1:18" s="39" customFormat="1">
      <c r="A392" s="46"/>
      <c r="B392" s="47"/>
      <c r="C392" s="47"/>
      <c r="D392" s="48"/>
      <c r="E392" s="46"/>
      <c r="F392" s="46"/>
      <c r="G392" s="46"/>
      <c r="H392" s="49"/>
      <c r="I392" s="54"/>
      <c r="K392" s="38"/>
      <c r="L392" s="38"/>
      <c r="M392" s="38"/>
      <c r="N392" s="38"/>
      <c r="O392" s="38"/>
      <c r="P392" s="38"/>
      <c r="Q392" s="38"/>
      <c r="R392" s="38"/>
    </row>
    <row r="393" spans="1:18" s="39" customFormat="1">
      <c r="A393" s="46"/>
      <c r="B393" s="47"/>
      <c r="C393" s="47"/>
      <c r="D393" s="48"/>
      <c r="E393" s="46"/>
      <c r="F393" s="46"/>
      <c r="G393" s="46"/>
      <c r="H393" s="49"/>
      <c r="I393" s="54"/>
      <c r="K393" s="38"/>
      <c r="L393" s="38"/>
      <c r="M393" s="38"/>
      <c r="N393" s="38"/>
      <c r="O393" s="38"/>
      <c r="P393" s="38"/>
      <c r="Q393" s="38"/>
      <c r="R393" s="38"/>
    </row>
    <row r="394" spans="1:18" s="39" customFormat="1">
      <c r="A394" s="46"/>
      <c r="B394" s="47"/>
      <c r="C394" s="47"/>
      <c r="D394" s="48"/>
      <c r="E394" s="46"/>
      <c r="F394" s="46"/>
      <c r="G394" s="46"/>
      <c r="H394" s="49"/>
      <c r="I394" s="54"/>
      <c r="K394" s="38"/>
      <c r="L394" s="38"/>
      <c r="M394" s="38"/>
      <c r="N394" s="38"/>
      <c r="O394" s="38"/>
      <c r="P394" s="38"/>
      <c r="Q394" s="38"/>
      <c r="R394" s="38"/>
    </row>
    <row r="395" spans="1:18" s="39" customFormat="1">
      <c r="A395" s="46"/>
      <c r="B395" s="47"/>
      <c r="C395" s="47"/>
      <c r="D395" s="48"/>
      <c r="E395" s="46"/>
      <c r="F395" s="46"/>
      <c r="G395" s="46"/>
      <c r="H395" s="49"/>
      <c r="I395" s="54"/>
      <c r="K395" s="38"/>
      <c r="L395" s="38"/>
      <c r="M395" s="38"/>
      <c r="N395" s="38"/>
      <c r="O395" s="38"/>
      <c r="P395" s="38"/>
      <c r="Q395" s="38"/>
      <c r="R395" s="38"/>
    </row>
    <row r="396" spans="1:18" s="39" customFormat="1">
      <c r="A396" s="46"/>
      <c r="B396" s="47"/>
      <c r="C396" s="47"/>
      <c r="D396" s="48"/>
      <c r="E396" s="46"/>
      <c r="F396" s="46"/>
      <c r="G396" s="46"/>
      <c r="H396" s="49"/>
      <c r="I396" s="54"/>
      <c r="K396" s="38"/>
      <c r="L396" s="38"/>
      <c r="M396" s="38"/>
      <c r="N396" s="38"/>
      <c r="O396" s="38"/>
      <c r="P396" s="38"/>
      <c r="Q396" s="38"/>
      <c r="R396" s="38"/>
    </row>
    <row r="397" spans="1:18" s="39" customFormat="1">
      <c r="A397" s="46"/>
      <c r="B397" s="47"/>
      <c r="C397" s="47"/>
      <c r="D397" s="48"/>
      <c r="E397" s="46"/>
      <c r="F397" s="46"/>
      <c r="G397" s="46"/>
      <c r="H397" s="49"/>
      <c r="I397" s="54"/>
      <c r="K397" s="38"/>
      <c r="L397" s="38"/>
      <c r="M397" s="38"/>
      <c r="N397" s="38"/>
      <c r="O397" s="38"/>
      <c r="P397" s="38"/>
      <c r="Q397" s="38"/>
      <c r="R397" s="38"/>
    </row>
    <row r="398" spans="1:18" s="39" customFormat="1">
      <c r="A398" s="46"/>
      <c r="B398" s="47"/>
      <c r="C398" s="47"/>
      <c r="D398" s="48"/>
      <c r="E398" s="46"/>
      <c r="F398" s="46"/>
      <c r="G398" s="46"/>
      <c r="H398" s="49"/>
      <c r="I398" s="54"/>
      <c r="K398" s="38"/>
      <c r="L398" s="38"/>
      <c r="M398" s="38"/>
      <c r="N398" s="38"/>
      <c r="O398" s="38"/>
      <c r="P398" s="38"/>
      <c r="Q398" s="38"/>
      <c r="R398" s="38"/>
    </row>
    <row r="399" spans="1:18" s="39" customFormat="1">
      <c r="A399" s="46"/>
      <c r="B399" s="47"/>
      <c r="C399" s="47"/>
      <c r="D399" s="48"/>
      <c r="E399" s="46"/>
      <c r="F399" s="46"/>
      <c r="G399" s="46"/>
      <c r="H399" s="49"/>
      <c r="I399" s="54"/>
      <c r="K399" s="38"/>
      <c r="L399" s="38"/>
      <c r="M399" s="38"/>
      <c r="N399" s="38"/>
      <c r="O399" s="38"/>
      <c r="P399" s="38"/>
      <c r="Q399" s="38"/>
      <c r="R399" s="38"/>
    </row>
    <row r="400" spans="1:18" s="39" customFormat="1">
      <c r="A400" s="46"/>
      <c r="B400" s="47"/>
      <c r="C400" s="47"/>
      <c r="D400" s="48"/>
      <c r="E400" s="46"/>
      <c r="F400" s="46"/>
      <c r="G400" s="46"/>
      <c r="H400" s="49"/>
      <c r="I400" s="54"/>
      <c r="K400" s="38"/>
      <c r="L400" s="38"/>
      <c r="M400" s="38"/>
      <c r="N400" s="38"/>
      <c r="O400" s="38"/>
      <c r="P400" s="38"/>
      <c r="Q400" s="38"/>
      <c r="R400" s="38"/>
    </row>
    <row r="401" spans="1:18" s="39" customFormat="1">
      <c r="A401" s="46"/>
      <c r="B401" s="47"/>
      <c r="C401" s="47"/>
      <c r="D401" s="48"/>
      <c r="E401" s="46"/>
      <c r="F401" s="46"/>
      <c r="G401" s="46"/>
      <c r="H401" s="49"/>
      <c r="I401" s="54"/>
      <c r="K401" s="38"/>
      <c r="L401" s="38"/>
      <c r="M401" s="38"/>
      <c r="N401" s="38"/>
      <c r="O401" s="38"/>
      <c r="P401" s="38"/>
      <c r="Q401" s="38"/>
      <c r="R401" s="38"/>
    </row>
    <row r="402" spans="1:18" s="39" customFormat="1">
      <c r="A402" s="46"/>
      <c r="B402" s="47"/>
      <c r="C402" s="47"/>
      <c r="D402" s="48"/>
      <c r="E402" s="46"/>
      <c r="F402" s="46"/>
      <c r="G402" s="46"/>
      <c r="H402" s="49"/>
      <c r="I402" s="54"/>
      <c r="K402" s="38"/>
      <c r="L402" s="38"/>
      <c r="M402" s="38"/>
      <c r="N402" s="38"/>
      <c r="O402" s="38"/>
      <c r="P402" s="38"/>
      <c r="Q402" s="38"/>
      <c r="R402" s="38"/>
    </row>
    <row r="403" spans="1:18" s="39" customFormat="1">
      <c r="A403" s="46"/>
      <c r="B403" s="47"/>
      <c r="C403" s="47"/>
      <c r="D403" s="48"/>
      <c r="E403" s="46"/>
      <c r="F403" s="46"/>
      <c r="G403" s="46"/>
      <c r="H403" s="49"/>
      <c r="I403" s="54"/>
      <c r="K403" s="38"/>
      <c r="L403" s="38"/>
      <c r="M403" s="38"/>
      <c r="N403" s="38"/>
      <c r="O403" s="38"/>
      <c r="P403" s="38"/>
      <c r="Q403" s="38"/>
      <c r="R403" s="38"/>
    </row>
    <row r="404" spans="1:18" s="39" customFormat="1">
      <c r="A404" s="46"/>
      <c r="B404" s="47"/>
      <c r="C404" s="47"/>
      <c r="D404" s="48"/>
      <c r="E404" s="46"/>
      <c r="F404" s="46"/>
      <c r="G404" s="46"/>
      <c r="H404" s="49"/>
      <c r="I404" s="54"/>
      <c r="K404" s="38"/>
      <c r="L404" s="38"/>
      <c r="M404" s="38"/>
      <c r="N404" s="38"/>
      <c r="O404" s="38"/>
      <c r="P404" s="38"/>
      <c r="Q404" s="38"/>
      <c r="R404" s="38"/>
    </row>
    <row r="405" spans="1:18" s="39" customFormat="1">
      <c r="A405" s="46"/>
      <c r="B405" s="47"/>
      <c r="C405" s="47"/>
      <c r="D405" s="48"/>
      <c r="E405" s="46"/>
      <c r="F405" s="46"/>
      <c r="G405" s="46"/>
      <c r="H405" s="49"/>
      <c r="I405" s="54"/>
      <c r="K405" s="38"/>
      <c r="L405" s="38"/>
      <c r="M405" s="38"/>
      <c r="N405" s="38"/>
      <c r="O405" s="38"/>
      <c r="P405" s="38"/>
      <c r="Q405" s="38"/>
      <c r="R405" s="38"/>
    </row>
    <row r="406" spans="1:18" s="39" customFormat="1">
      <c r="A406" s="46"/>
      <c r="B406" s="47"/>
      <c r="C406" s="47"/>
      <c r="D406" s="48"/>
      <c r="E406" s="46"/>
      <c r="F406" s="46"/>
      <c r="G406" s="46"/>
      <c r="H406" s="49"/>
      <c r="I406" s="54"/>
      <c r="K406" s="38"/>
      <c r="L406" s="38"/>
      <c r="M406" s="38"/>
      <c r="N406" s="38"/>
      <c r="O406" s="38"/>
      <c r="P406" s="38"/>
      <c r="Q406" s="38"/>
      <c r="R406" s="38"/>
    </row>
    <row r="407" spans="1:18" s="39" customFormat="1">
      <c r="A407" s="46"/>
      <c r="B407" s="47"/>
      <c r="C407" s="47"/>
      <c r="D407" s="48"/>
      <c r="E407" s="46"/>
      <c r="F407" s="46"/>
      <c r="G407" s="46"/>
      <c r="H407" s="49"/>
      <c r="I407" s="54"/>
      <c r="K407" s="38"/>
      <c r="L407" s="38"/>
      <c r="M407" s="38"/>
      <c r="N407" s="38"/>
      <c r="O407" s="38"/>
      <c r="P407" s="38"/>
      <c r="Q407" s="38"/>
      <c r="R407" s="38"/>
    </row>
    <row r="408" spans="1:18" s="39" customFormat="1">
      <c r="A408" s="46"/>
      <c r="B408" s="47"/>
      <c r="C408" s="47"/>
      <c r="D408" s="48"/>
      <c r="E408" s="46"/>
      <c r="F408" s="46"/>
      <c r="G408" s="46"/>
      <c r="H408" s="49"/>
      <c r="I408" s="54"/>
      <c r="K408" s="38"/>
      <c r="L408" s="38"/>
      <c r="M408" s="38"/>
      <c r="N408" s="38"/>
      <c r="O408" s="38"/>
      <c r="P408" s="38"/>
      <c r="Q408" s="38"/>
      <c r="R408" s="38"/>
    </row>
    <row r="409" spans="1:18" s="39" customFormat="1">
      <c r="A409" s="46"/>
      <c r="B409" s="47"/>
      <c r="C409" s="47"/>
      <c r="D409" s="48"/>
      <c r="E409" s="46"/>
      <c r="F409" s="46"/>
      <c r="G409" s="46"/>
      <c r="H409" s="49"/>
      <c r="I409" s="54"/>
      <c r="K409" s="38"/>
      <c r="L409" s="38"/>
      <c r="M409" s="38"/>
      <c r="N409" s="38"/>
      <c r="O409" s="38"/>
      <c r="P409" s="38"/>
      <c r="Q409" s="38"/>
      <c r="R409" s="38"/>
    </row>
    <row r="410" spans="1:18" s="39" customFormat="1">
      <c r="A410" s="46"/>
      <c r="B410" s="47"/>
      <c r="C410" s="47"/>
      <c r="D410" s="48"/>
      <c r="E410" s="46"/>
      <c r="F410" s="46"/>
      <c r="G410" s="46"/>
      <c r="H410" s="49"/>
      <c r="I410" s="54"/>
      <c r="K410" s="38"/>
      <c r="L410" s="38"/>
      <c r="M410" s="38"/>
      <c r="N410" s="38"/>
      <c r="O410" s="38"/>
      <c r="P410" s="38"/>
      <c r="Q410" s="38"/>
      <c r="R410" s="38"/>
    </row>
    <row r="411" spans="1:18" s="39" customFormat="1">
      <c r="A411" s="46"/>
      <c r="B411" s="47"/>
      <c r="C411" s="47"/>
      <c r="D411" s="48"/>
      <c r="E411" s="46"/>
      <c r="F411" s="46"/>
      <c r="G411" s="46"/>
      <c r="H411" s="49"/>
      <c r="I411" s="54"/>
      <c r="K411" s="38"/>
      <c r="L411" s="38"/>
      <c r="M411" s="38"/>
      <c r="N411" s="38"/>
      <c r="O411" s="38"/>
      <c r="P411" s="38"/>
      <c r="Q411" s="38"/>
      <c r="R411" s="38"/>
    </row>
    <row r="412" spans="1:18" s="39" customFormat="1">
      <c r="A412" s="46"/>
      <c r="B412" s="47"/>
      <c r="C412" s="47"/>
      <c r="D412" s="48"/>
      <c r="E412" s="46"/>
      <c r="F412" s="46"/>
      <c r="G412" s="46"/>
      <c r="H412" s="49"/>
      <c r="I412" s="54"/>
      <c r="K412" s="38"/>
      <c r="L412" s="38"/>
      <c r="M412" s="38"/>
      <c r="N412" s="38"/>
      <c r="O412" s="38"/>
      <c r="P412" s="38"/>
      <c r="Q412" s="38"/>
      <c r="R412" s="38"/>
    </row>
    <row r="413" spans="1:18" s="39" customFormat="1">
      <c r="A413" s="46"/>
      <c r="B413" s="47"/>
      <c r="C413" s="47"/>
      <c r="D413" s="48"/>
      <c r="E413" s="46"/>
      <c r="F413" s="46"/>
      <c r="G413" s="46"/>
      <c r="H413" s="49"/>
      <c r="I413" s="54"/>
      <c r="K413" s="38"/>
      <c r="L413" s="38"/>
      <c r="M413" s="38"/>
      <c r="N413" s="38"/>
      <c r="O413" s="38"/>
      <c r="P413" s="38"/>
      <c r="Q413" s="38"/>
      <c r="R413" s="38"/>
    </row>
    <row r="414" spans="1:18" s="39" customFormat="1">
      <c r="A414" s="46"/>
      <c r="B414" s="47"/>
      <c r="C414" s="47"/>
      <c r="D414" s="48"/>
      <c r="E414" s="46"/>
      <c r="F414" s="46"/>
      <c r="G414" s="46"/>
      <c r="H414" s="49"/>
      <c r="I414" s="54"/>
      <c r="K414" s="38"/>
      <c r="L414" s="38"/>
      <c r="M414" s="38"/>
      <c r="N414" s="38"/>
      <c r="O414" s="38"/>
      <c r="P414" s="38"/>
      <c r="Q414" s="38"/>
      <c r="R414" s="38"/>
    </row>
    <row r="415" spans="1:18" s="39" customFormat="1">
      <c r="A415" s="46"/>
      <c r="B415" s="47"/>
      <c r="C415" s="47"/>
      <c r="D415" s="48"/>
      <c r="E415" s="46"/>
      <c r="F415" s="46"/>
      <c r="G415" s="46"/>
      <c r="H415" s="49"/>
      <c r="I415" s="54"/>
      <c r="K415" s="38"/>
      <c r="L415" s="38"/>
      <c r="M415" s="38"/>
      <c r="N415" s="38"/>
      <c r="O415" s="38"/>
      <c r="P415" s="38"/>
      <c r="Q415" s="38"/>
      <c r="R415" s="38"/>
    </row>
    <row r="416" spans="1:18" s="39" customFormat="1">
      <c r="A416" s="46"/>
      <c r="B416" s="47"/>
      <c r="C416" s="47"/>
      <c r="D416" s="48"/>
      <c r="E416" s="46"/>
      <c r="F416" s="46"/>
      <c r="G416" s="46"/>
      <c r="H416" s="49"/>
      <c r="I416" s="54"/>
      <c r="K416" s="38"/>
      <c r="L416" s="38"/>
      <c r="M416" s="38"/>
      <c r="N416" s="38"/>
      <c r="O416" s="38"/>
      <c r="P416" s="38"/>
      <c r="Q416" s="38"/>
      <c r="R416" s="38"/>
    </row>
    <row r="417" spans="1:18" s="39" customFormat="1">
      <c r="A417" s="46"/>
      <c r="B417" s="47"/>
      <c r="C417" s="47"/>
      <c r="D417" s="48"/>
      <c r="E417" s="46"/>
      <c r="F417" s="46"/>
      <c r="G417" s="46"/>
      <c r="H417" s="49"/>
      <c r="I417" s="54"/>
      <c r="K417" s="38"/>
      <c r="L417" s="38"/>
      <c r="M417" s="38"/>
      <c r="N417" s="38"/>
      <c r="O417" s="38"/>
      <c r="P417" s="38"/>
      <c r="Q417" s="38"/>
      <c r="R417" s="38"/>
    </row>
    <row r="418" spans="1:18" s="39" customFormat="1">
      <c r="A418" s="46"/>
      <c r="B418" s="47"/>
      <c r="C418" s="47"/>
      <c r="D418" s="48"/>
      <c r="E418" s="46"/>
      <c r="F418" s="46"/>
      <c r="G418" s="46"/>
      <c r="H418" s="49"/>
      <c r="I418" s="54"/>
      <c r="K418" s="38"/>
      <c r="L418" s="38"/>
      <c r="M418" s="38"/>
      <c r="N418" s="38"/>
      <c r="O418" s="38"/>
      <c r="P418" s="38"/>
      <c r="Q418" s="38"/>
      <c r="R418" s="38"/>
    </row>
    <row r="419" spans="1:18" s="39" customFormat="1">
      <c r="A419" s="46"/>
      <c r="B419" s="47"/>
      <c r="C419" s="47"/>
      <c r="D419" s="48"/>
      <c r="E419" s="46"/>
      <c r="F419" s="46"/>
      <c r="G419" s="46"/>
      <c r="H419" s="49"/>
      <c r="I419" s="54"/>
      <c r="K419" s="38"/>
      <c r="L419" s="38"/>
      <c r="M419" s="38"/>
      <c r="N419" s="38"/>
      <c r="O419" s="38"/>
      <c r="P419" s="38"/>
      <c r="Q419" s="38"/>
      <c r="R419" s="38"/>
    </row>
    <row r="420" spans="1:18" s="39" customFormat="1">
      <c r="A420" s="46"/>
      <c r="B420" s="47"/>
      <c r="C420" s="47"/>
      <c r="D420" s="48"/>
      <c r="E420" s="46"/>
      <c r="F420" s="46"/>
      <c r="G420" s="46"/>
      <c r="H420" s="49"/>
      <c r="I420" s="54"/>
      <c r="K420" s="38"/>
      <c r="L420" s="38"/>
      <c r="M420" s="38"/>
      <c r="N420" s="38"/>
      <c r="O420" s="38"/>
      <c r="P420" s="38"/>
      <c r="Q420" s="38"/>
      <c r="R420" s="38"/>
    </row>
    <row r="421" spans="1:18" s="39" customFormat="1">
      <c r="A421" s="46"/>
      <c r="B421" s="47"/>
      <c r="C421" s="47"/>
      <c r="D421" s="48"/>
      <c r="E421" s="46"/>
      <c r="F421" s="46"/>
      <c r="G421" s="46"/>
      <c r="H421" s="49"/>
      <c r="I421" s="54"/>
      <c r="K421" s="38"/>
      <c r="L421" s="38"/>
      <c r="M421" s="38"/>
      <c r="N421" s="38"/>
      <c r="O421" s="38"/>
      <c r="P421" s="38"/>
      <c r="Q421" s="38"/>
      <c r="R421" s="38"/>
    </row>
    <row r="422" spans="1:18" s="39" customFormat="1">
      <c r="A422" s="46"/>
      <c r="B422" s="47"/>
      <c r="C422" s="47"/>
      <c r="D422" s="48"/>
      <c r="E422" s="46"/>
      <c r="F422" s="46"/>
      <c r="G422" s="46"/>
      <c r="H422" s="49"/>
      <c r="I422" s="54"/>
      <c r="K422" s="38"/>
      <c r="L422" s="38"/>
      <c r="M422" s="38"/>
      <c r="N422" s="38"/>
      <c r="O422" s="38"/>
      <c r="P422" s="38"/>
      <c r="Q422" s="38"/>
      <c r="R422" s="38"/>
    </row>
    <row r="423" spans="1:18" s="39" customFormat="1">
      <c r="A423" s="46"/>
      <c r="B423" s="47"/>
      <c r="C423" s="47"/>
      <c r="D423" s="48"/>
      <c r="E423" s="46"/>
      <c r="F423" s="46"/>
      <c r="G423" s="46"/>
      <c r="H423" s="49"/>
      <c r="I423" s="54"/>
      <c r="K423" s="38"/>
      <c r="L423" s="38"/>
      <c r="M423" s="38"/>
      <c r="N423" s="38"/>
      <c r="O423" s="38"/>
      <c r="P423" s="38"/>
      <c r="Q423" s="38"/>
      <c r="R423" s="38"/>
    </row>
    <row r="424" spans="1:18" s="39" customFormat="1">
      <c r="A424" s="46"/>
      <c r="B424" s="47"/>
      <c r="C424" s="47"/>
      <c r="D424" s="48"/>
      <c r="E424" s="46"/>
      <c r="F424" s="46"/>
      <c r="G424" s="46"/>
      <c r="H424" s="49"/>
      <c r="I424" s="54"/>
      <c r="K424" s="38"/>
      <c r="L424" s="38"/>
      <c r="M424" s="38"/>
      <c r="N424" s="38"/>
      <c r="O424" s="38"/>
      <c r="P424" s="38"/>
      <c r="Q424" s="38"/>
      <c r="R424" s="38"/>
    </row>
    <row r="425" spans="1:18" s="39" customFormat="1">
      <c r="A425" s="46"/>
      <c r="B425" s="47"/>
      <c r="C425" s="47"/>
      <c r="D425" s="48"/>
      <c r="E425" s="46"/>
      <c r="F425" s="46"/>
      <c r="G425" s="46"/>
      <c r="H425" s="49"/>
      <c r="I425" s="54"/>
      <c r="K425" s="38"/>
      <c r="L425" s="38"/>
      <c r="M425" s="38"/>
      <c r="N425" s="38"/>
      <c r="O425" s="38"/>
      <c r="P425" s="38"/>
      <c r="Q425" s="38"/>
      <c r="R425" s="38"/>
    </row>
    <row r="426" spans="1:18" s="39" customFormat="1">
      <c r="A426" s="46"/>
      <c r="B426" s="47"/>
      <c r="C426" s="47"/>
      <c r="D426" s="48"/>
      <c r="E426" s="46"/>
      <c r="F426" s="46"/>
      <c r="G426" s="46"/>
      <c r="H426" s="49"/>
      <c r="I426" s="54"/>
      <c r="K426" s="38"/>
      <c r="L426" s="38"/>
      <c r="M426" s="38"/>
      <c r="N426" s="38"/>
      <c r="O426" s="38"/>
      <c r="P426" s="38"/>
      <c r="Q426" s="38"/>
      <c r="R426" s="38"/>
    </row>
    <row r="427" spans="1:18" s="39" customFormat="1">
      <c r="A427" s="46"/>
      <c r="B427" s="47"/>
      <c r="C427" s="47"/>
      <c r="D427" s="48"/>
      <c r="E427" s="46"/>
      <c r="F427" s="46"/>
      <c r="G427" s="46"/>
      <c r="H427" s="49"/>
      <c r="I427" s="54"/>
      <c r="K427" s="38"/>
      <c r="L427" s="38"/>
      <c r="M427" s="38"/>
      <c r="N427" s="38"/>
      <c r="O427" s="38"/>
      <c r="P427" s="38"/>
      <c r="Q427" s="38"/>
      <c r="R427" s="38"/>
    </row>
    <row r="428" spans="1:18" s="39" customFormat="1">
      <c r="A428" s="46"/>
      <c r="B428" s="47"/>
      <c r="C428" s="47"/>
      <c r="D428" s="48"/>
      <c r="E428" s="46"/>
      <c r="F428" s="46"/>
      <c r="G428" s="46"/>
      <c r="H428" s="49"/>
      <c r="I428" s="54"/>
      <c r="K428" s="38"/>
      <c r="L428" s="38"/>
      <c r="M428" s="38"/>
      <c r="N428" s="38"/>
      <c r="O428" s="38"/>
      <c r="P428" s="38"/>
      <c r="Q428" s="38"/>
      <c r="R428" s="38"/>
    </row>
    <row r="429" spans="1:18" s="39" customFormat="1">
      <c r="A429" s="46"/>
      <c r="B429" s="47"/>
      <c r="C429" s="47"/>
      <c r="D429" s="48"/>
      <c r="E429" s="46"/>
      <c r="F429" s="46"/>
      <c r="G429" s="46"/>
      <c r="H429" s="49"/>
      <c r="I429" s="54"/>
      <c r="K429" s="38"/>
      <c r="L429" s="38"/>
      <c r="M429" s="38"/>
      <c r="N429" s="38"/>
      <c r="O429" s="38"/>
      <c r="P429" s="38"/>
      <c r="Q429" s="38"/>
      <c r="R429" s="38"/>
    </row>
    <row r="430" spans="1:18" s="39" customFormat="1">
      <c r="A430" s="46"/>
      <c r="B430" s="47"/>
      <c r="C430" s="47"/>
      <c r="D430" s="48"/>
      <c r="E430" s="46"/>
      <c r="F430" s="46"/>
      <c r="G430" s="46"/>
      <c r="H430" s="49"/>
      <c r="I430" s="54"/>
      <c r="K430" s="38"/>
      <c r="L430" s="38"/>
      <c r="M430" s="38"/>
      <c r="N430" s="38"/>
      <c r="O430" s="38"/>
      <c r="P430" s="38"/>
      <c r="Q430" s="38"/>
      <c r="R430" s="38"/>
    </row>
    <row r="431" spans="1:18" s="39" customFormat="1">
      <c r="A431" s="46"/>
      <c r="B431" s="47"/>
      <c r="C431" s="47"/>
      <c r="D431" s="48"/>
      <c r="E431" s="46"/>
      <c r="F431" s="46"/>
      <c r="G431" s="46"/>
      <c r="H431" s="49"/>
      <c r="I431" s="54"/>
      <c r="K431" s="38"/>
      <c r="L431" s="38"/>
      <c r="M431" s="38"/>
      <c r="N431" s="38"/>
      <c r="O431" s="38"/>
      <c r="P431" s="38"/>
      <c r="Q431" s="38"/>
      <c r="R431" s="38"/>
    </row>
    <row r="432" spans="1:18" s="39" customFormat="1">
      <c r="A432" s="46"/>
      <c r="B432" s="47"/>
      <c r="C432" s="47"/>
      <c r="D432" s="48"/>
      <c r="E432" s="46"/>
      <c r="F432" s="46"/>
      <c r="G432" s="46"/>
      <c r="H432" s="49"/>
      <c r="I432" s="54"/>
      <c r="K432" s="38"/>
      <c r="L432" s="38"/>
      <c r="M432" s="38"/>
      <c r="N432" s="38"/>
      <c r="O432" s="38"/>
      <c r="P432" s="38"/>
      <c r="Q432" s="38"/>
      <c r="R432" s="38"/>
    </row>
    <row r="433" spans="1:18" s="39" customFormat="1">
      <c r="A433" s="46"/>
      <c r="B433" s="47"/>
      <c r="C433" s="47"/>
      <c r="D433" s="48"/>
      <c r="E433" s="46"/>
      <c r="F433" s="46"/>
      <c r="G433" s="46"/>
      <c r="H433" s="49"/>
      <c r="I433" s="54"/>
      <c r="K433" s="38"/>
      <c r="L433" s="38"/>
      <c r="M433" s="38"/>
      <c r="N433" s="38"/>
      <c r="O433" s="38"/>
      <c r="P433" s="38"/>
      <c r="Q433" s="38"/>
      <c r="R433" s="38"/>
    </row>
    <row r="434" spans="1:18" s="39" customFormat="1">
      <c r="A434" s="46"/>
      <c r="B434" s="47"/>
      <c r="C434" s="47"/>
      <c r="D434" s="48"/>
      <c r="E434" s="46"/>
      <c r="F434" s="46"/>
      <c r="G434" s="46"/>
      <c r="H434" s="49"/>
      <c r="I434" s="54"/>
      <c r="K434" s="38"/>
      <c r="L434" s="38"/>
      <c r="M434" s="38"/>
      <c r="N434" s="38"/>
      <c r="O434" s="38"/>
      <c r="P434" s="38"/>
      <c r="Q434" s="38"/>
      <c r="R434" s="38"/>
    </row>
    <row r="435" spans="1:18" s="39" customFormat="1">
      <c r="A435" s="46"/>
      <c r="B435" s="47"/>
      <c r="C435" s="47"/>
      <c r="D435" s="48"/>
      <c r="E435" s="46"/>
      <c r="F435" s="46"/>
      <c r="G435" s="46"/>
      <c r="H435" s="49"/>
      <c r="I435" s="54"/>
      <c r="K435" s="38"/>
      <c r="L435" s="38"/>
      <c r="M435" s="38"/>
      <c r="N435" s="38"/>
      <c r="O435" s="38"/>
      <c r="P435" s="38"/>
      <c r="Q435" s="38"/>
      <c r="R435" s="38"/>
    </row>
    <row r="436" spans="1:18" s="39" customFormat="1">
      <c r="A436" s="46"/>
      <c r="B436" s="47"/>
      <c r="C436" s="47"/>
      <c r="D436" s="48"/>
      <c r="E436" s="46"/>
      <c r="F436" s="46"/>
      <c r="G436" s="46"/>
      <c r="H436" s="49"/>
      <c r="I436" s="54"/>
      <c r="K436" s="38"/>
      <c r="L436" s="38"/>
      <c r="M436" s="38"/>
      <c r="N436" s="38"/>
      <c r="O436" s="38"/>
      <c r="P436" s="38"/>
      <c r="Q436" s="38"/>
      <c r="R436" s="38"/>
    </row>
    <row r="437" spans="1:18" s="39" customFormat="1">
      <c r="A437" s="46"/>
      <c r="B437" s="47"/>
      <c r="C437" s="47"/>
      <c r="D437" s="48"/>
      <c r="E437" s="46"/>
      <c r="F437" s="46"/>
      <c r="G437" s="46"/>
      <c r="H437" s="49"/>
      <c r="I437" s="54"/>
      <c r="K437" s="38"/>
      <c r="L437" s="38"/>
      <c r="M437" s="38"/>
      <c r="N437" s="38"/>
      <c r="O437" s="38"/>
      <c r="P437" s="38"/>
      <c r="Q437" s="38"/>
      <c r="R437" s="38"/>
    </row>
    <row r="438" spans="1:18" s="39" customFormat="1">
      <c r="A438" s="46"/>
      <c r="B438" s="47"/>
      <c r="C438" s="47"/>
      <c r="D438" s="48"/>
      <c r="E438" s="46"/>
      <c r="F438" s="46"/>
      <c r="G438" s="46"/>
      <c r="H438" s="49"/>
      <c r="I438" s="54"/>
      <c r="K438" s="38"/>
      <c r="L438" s="38"/>
      <c r="M438" s="38"/>
      <c r="N438" s="38"/>
      <c r="O438" s="38"/>
      <c r="P438" s="38"/>
      <c r="Q438" s="38"/>
      <c r="R438" s="38"/>
    </row>
    <row r="439" spans="1:18" s="39" customFormat="1">
      <c r="A439" s="46"/>
      <c r="B439" s="47"/>
      <c r="C439" s="47"/>
      <c r="D439" s="48"/>
      <c r="E439" s="46"/>
      <c r="F439" s="46"/>
      <c r="G439" s="46"/>
      <c r="H439" s="49"/>
      <c r="I439" s="54"/>
      <c r="K439" s="38"/>
      <c r="L439" s="38"/>
      <c r="M439" s="38"/>
      <c r="N439" s="38"/>
      <c r="O439" s="38"/>
      <c r="P439" s="38"/>
      <c r="Q439" s="38"/>
      <c r="R439" s="38"/>
    </row>
    <row r="440" spans="1:18" s="39" customFormat="1">
      <c r="A440" s="46"/>
      <c r="B440" s="47"/>
      <c r="C440" s="47"/>
      <c r="D440" s="48"/>
      <c r="E440" s="46"/>
      <c r="F440" s="46"/>
      <c r="G440" s="46"/>
      <c r="H440" s="49"/>
      <c r="I440" s="54"/>
      <c r="K440" s="38"/>
      <c r="L440" s="38"/>
      <c r="M440" s="38"/>
      <c r="N440" s="38"/>
      <c r="O440" s="38"/>
      <c r="P440" s="38"/>
      <c r="Q440" s="38"/>
      <c r="R440" s="38"/>
    </row>
    <row r="441" spans="1:18" s="39" customFormat="1">
      <c r="A441" s="46"/>
      <c r="B441" s="47"/>
      <c r="C441" s="47"/>
      <c r="D441" s="48"/>
      <c r="E441" s="46"/>
      <c r="F441" s="46"/>
      <c r="G441" s="46"/>
      <c r="H441" s="49"/>
      <c r="I441" s="54"/>
      <c r="K441" s="38"/>
      <c r="L441" s="38"/>
      <c r="M441" s="38"/>
      <c r="N441" s="38"/>
      <c r="O441" s="38"/>
      <c r="P441" s="38"/>
      <c r="Q441" s="38"/>
      <c r="R441" s="38"/>
    </row>
    <row r="442" spans="1:18" s="39" customFormat="1">
      <c r="A442" s="46"/>
      <c r="B442" s="47"/>
      <c r="C442" s="47"/>
      <c r="D442" s="48"/>
      <c r="E442" s="46"/>
      <c r="F442" s="46"/>
      <c r="G442" s="46"/>
      <c r="H442" s="49"/>
      <c r="I442" s="54"/>
      <c r="K442" s="38"/>
      <c r="L442" s="38"/>
      <c r="M442" s="38"/>
      <c r="N442" s="38"/>
      <c r="O442" s="38"/>
      <c r="P442" s="38"/>
      <c r="Q442" s="38"/>
      <c r="R442" s="38"/>
    </row>
    <row r="443" spans="1:18" s="39" customFormat="1">
      <c r="A443" s="46"/>
      <c r="B443" s="47"/>
      <c r="C443" s="47"/>
      <c r="D443" s="48"/>
      <c r="E443" s="46"/>
      <c r="F443" s="46"/>
      <c r="G443" s="46"/>
      <c r="H443" s="49"/>
      <c r="I443" s="54"/>
      <c r="K443" s="38"/>
      <c r="L443" s="38"/>
      <c r="M443" s="38"/>
      <c r="N443" s="38"/>
      <c r="O443" s="38"/>
      <c r="P443" s="38"/>
      <c r="Q443" s="38"/>
      <c r="R443" s="38"/>
    </row>
    <row r="444" spans="1:18" s="39" customFormat="1">
      <c r="A444" s="46"/>
      <c r="B444" s="47"/>
      <c r="C444" s="47"/>
      <c r="D444" s="48"/>
      <c r="E444" s="46"/>
      <c r="F444" s="46"/>
      <c r="G444" s="46"/>
      <c r="H444" s="49"/>
      <c r="I444" s="54"/>
      <c r="K444" s="38"/>
      <c r="L444" s="38"/>
      <c r="M444" s="38"/>
      <c r="N444" s="38"/>
      <c r="O444" s="38"/>
      <c r="P444" s="38"/>
      <c r="Q444" s="38"/>
      <c r="R444" s="38"/>
    </row>
    <row r="445" spans="1:18" s="39" customFormat="1">
      <c r="A445" s="46"/>
      <c r="B445" s="47"/>
      <c r="C445" s="47"/>
      <c r="D445" s="48"/>
      <c r="E445" s="46"/>
      <c r="F445" s="46"/>
      <c r="G445" s="46"/>
      <c r="H445" s="49"/>
      <c r="I445" s="54"/>
      <c r="K445" s="38"/>
      <c r="L445" s="38"/>
      <c r="M445" s="38"/>
      <c r="N445" s="38"/>
      <c r="O445" s="38"/>
      <c r="P445" s="38"/>
      <c r="Q445" s="38"/>
      <c r="R445" s="38"/>
    </row>
    <row r="446" spans="1:18" s="39" customFormat="1">
      <c r="A446" s="46"/>
      <c r="B446" s="47"/>
      <c r="C446" s="47"/>
      <c r="D446" s="48"/>
      <c r="E446" s="46"/>
      <c r="F446" s="46"/>
      <c r="G446" s="46"/>
      <c r="H446" s="49"/>
      <c r="I446" s="54"/>
      <c r="K446" s="38"/>
      <c r="L446" s="38"/>
      <c r="M446" s="38"/>
      <c r="N446" s="38"/>
      <c r="O446" s="38"/>
      <c r="P446" s="38"/>
      <c r="Q446" s="38"/>
      <c r="R446" s="38"/>
    </row>
    <row r="447" spans="1:18" s="39" customFormat="1">
      <c r="A447" s="46"/>
      <c r="B447" s="47"/>
      <c r="C447" s="47"/>
      <c r="D447" s="48"/>
      <c r="E447" s="46"/>
      <c r="F447" s="46"/>
      <c r="G447" s="46"/>
      <c r="H447" s="49"/>
      <c r="I447" s="54"/>
      <c r="K447" s="38"/>
      <c r="L447" s="38"/>
      <c r="M447" s="38"/>
      <c r="N447" s="38"/>
      <c r="O447" s="38"/>
      <c r="P447" s="38"/>
      <c r="Q447" s="38"/>
      <c r="R447" s="38"/>
    </row>
    <row r="448" spans="1:18" s="39" customFormat="1">
      <c r="A448" s="46"/>
      <c r="B448" s="47"/>
      <c r="C448" s="47"/>
      <c r="D448" s="48"/>
      <c r="E448" s="46"/>
      <c r="F448" s="46"/>
      <c r="G448" s="46"/>
      <c r="H448" s="49"/>
      <c r="I448" s="54"/>
      <c r="K448" s="38"/>
      <c r="L448" s="38"/>
      <c r="M448" s="38"/>
      <c r="N448" s="38"/>
      <c r="O448" s="38"/>
      <c r="P448" s="38"/>
      <c r="Q448" s="38"/>
      <c r="R448" s="38"/>
    </row>
    <row r="449" spans="1:18" s="39" customFormat="1">
      <c r="A449" s="46"/>
      <c r="B449" s="47"/>
      <c r="C449" s="47"/>
      <c r="D449" s="48"/>
      <c r="E449" s="46"/>
      <c r="F449" s="46"/>
      <c r="G449" s="46"/>
      <c r="H449" s="49"/>
      <c r="I449" s="54"/>
      <c r="K449" s="38"/>
      <c r="L449" s="38"/>
      <c r="M449" s="38"/>
      <c r="N449" s="38"/>
      <c r="O449" s="38"/>
      <c r="P449" s="38"/>
      <c r="Q449" s="38"/>
      <c r="R449" s="38"/>
    </row>
    <row r="450" spans="1:18" s="39" customFormat="1">
      <c r="A450" s="46"/>
      <c r="B450" s="47"/>
      <c r="C450" s="47"/>
      <c r="D450" s="48"/>
      <c r="E450" s="46"/>
      <c r="F450" s="46"/>
      <c r="G450" s="46"/>
      <c r="H450" s="49"/>
      <c r="I450" s="54"/>
      <c r="K450" s="38"/>
      <c r="L450" s="38"/>
      <c r="M450" s="38"/>
      <c r="N450" s="38"/>
      <c r="O450" s="38"/>
      <c r="P450" s="38"/>
      <c r="Q450" s="38"/>
      <c r="R450" s="38"/>
    </row>
    <row r="451" spans="1:18" s="39" customFormat="1">
      <c r="A451" s="46"/>
      <c r="B451" s="47"/>
      <c r="C451" s="47"/>
      <c r="D451" s="48"/>
      <c r="E451" s="46"/>
      <c r="F451" s="46"/>
      <c r="G451" s="46"/>
      <c r="H451" s="49"/>
      <c r="I451" s="54"/>
      <c r="K451" s="38"/>
      <c r="L451" s="38"/>
      <c r="M451" s="38"/>
      <c r="N451" s="38"/>
      <c r="O451" s="38"/>
      <c r="P451" s="38"/>
      <c r="Q451" s="38"/>
      <c r="R451" s="38"/>
    </row>
    <row r="452" spans="1:18" s="39" customFormat="1">
      <c r="A452" s="46"/>
      <c r="B452" s="47"/>
      <c r="C452" s="47"/>
      <c r="D452" s="48"/>
      <c r="E452" s="46"/>
      <c r="F452" s="46"/>
      <c r="G452" s="46"/>
      <c r="H452" s="49"/>
      <c r="I452" s="54"/>
      <c r="K452" s="38"/>
      <c r="L452" s="38"/>
      <c r="M452" s="38"/>
      <c r="N452" s="38"/>
      <c r="O452" s="38"/>
      <c r="P452" s="38"/>
      <c r="Q452" s="38"/>
      <c r="R452" s="38"/>
    </row>
    <row r="453" spans="1:18" s="39" customFormat="1">
      <c r="A453" s="46"/>
      <c r="B453" s="47"/>
      <c r="C453" s="47"/>
      <c r="D453" s="48"/>
      <c r="E453" s="46"/>
      <c r="F453" s="46"/>
      <c r="G453" s="46"/>
      <c r="H453" s="49"/>
      <c r="I453" s="54"/>
      <c r="K453" s="38"/>
      <c r="L453" s="38"/>
      <c r="M453" s="38"/>
      <c r="N453" s="38"/>
      <c r="O453" s="38"/>
      <c r="P453" s="38"/>
      <c r="Q453" s="38"/>
      <c r="R453" s="38"/>
    </row>
    <row r="454" spans="1:18" s="39" customFormat="1">
      <c r="A454" s="46"/>
      <c r="B454" s="47"/>
      <c r="C454" s="47"/>
      <c r="D454" s="48"/>
      <c r="E454" s="46"/>
      <c r="F454" s="46"/>
      <c r="G454" s="46"/>
      <c r="H454" s="49"/>
      <c r="I454" s="54"/>
      <c r="K454" s="38"/>
      <c r="L454" s="38"/>
      <c r="M454" s="38"/>
      <c r="N454" s="38"/>
      <c r="O454" s="38"/>
      <c r="P454" s="38"/>
      <c r="Q454" s="38"/>
      <c r="R454" s="38"/>
    </row>
    <row r="455" spans="1:18" s="39" customFormat="1">
      <c r="A455" s="46"/>
      <c r="B455" s="47"/>
      <c r="C455" s="47"/>
      <c r="D455" s="48"/>
      <c r="E455" s="46"/>
      <c r="F455" s="46"/>
      <c r="G455" s="46"/>
      <c r="H455" s="49"/>
      <c r="I455" s="54"/>
      <c r="K455" s="38"/>
      <c r="L455" s="38"/>
      <c r="M455" s="38"/>
      <c r="N455" s="38"/>
      <c r="O455" s="38"/>
      <c r="P455" s="38"/>
      <c r="Q455" s="38"/>
      <c r="R455" s="38"/>
    </row>
    <row r="456" spans="1:18" s="39" customFormat="1">
      <c r="A456" s="46"/>
      <c r="B456" s="47"/>
      <c r="C456" s="47"/>
      <c r="D456" s="48"/>
      <c r="E456" s="46"/>
      <c r="F456" s="46"/>
      <c r="G456" s="46"/>
      <c r="H456" s="49"/>
      <c r="I456" s="54"/>
      <c r="K456" s="38"/>
      <c r="L456" s="38"/>
      <c r="M456" s="38"/>
      <c r="N456" s="38"/>
      <c r="O456" s="38"/>
      <c r="P456" s="38"/>
      <c r="Q456" s="38"/>
      <c r="R456" s="38"/>
    </row>
    <row r="457" spans="1:18" s="39" customFormat="1">
      <c r="A457" s="46"/>
      <c r="B457" s="47"/>
      <c r="C457" s="47"/>
      <c r="D457" s="48"/>
      <c r="E457" s="46"/>
      <c r="F457" s="46"/>
      <c r="G457" s="46"/>
      <c r="H457" s="49"/>
      <c r="I457" s="54"/>
      <c r="K457" s="38"/>
      <c r="L457" s="38"/>
      <c r="M457" s="38"/>
      <c r="N457" s="38"/>
      <c r="O457" s="38"/>
      <c r="P457" s="38"/>
      <c r="Q457" s="38"/>
      <c r="R457" s="38"/>
    </row>
    <row r="458" spans="1:18" s="39" customFormat="1">
      <c r="A458" s="46"/>
      <c r="B458" s="47"/>
      <c r="C458" s="47"/>
      <c r="D458" s="48"/>
      <c r="E458" s="46"/>
      <c r="F458" s="46"/>
      <c r="G458" s="46"/>
      <c r="H458" s="49"/>
      <c r="I458" s="54"/>
      <c r="K458" s="38"/>
      <c r="L458" s="38"/>
      <c r="M458" s="38"/>
      <c r="N458" s="38"/>
      <c r="O458" s="38"/>
      <c r="P458" s="38"/>
      <c r="Q458" s="38"/>
      <c r="R458" s="38"/>
    </row>
    <row r="459" spans="1:18" s="39" customFormat="1">
      <c r="A459" s="46"/>
      <c r="B459" s="47"/>
      <c r="C459" s="47"/>
      <c r="D459" s="48"/>
      <c r="E459" s="46"/>
      <c r="F459" s="46"/>
      <c r="G459" s="46"/>
      <c r="H459" s="49"/>
      <c r="I459" s="54"/>
      <c r="K459" s="38"/>
      <c r="L459" s="38"/>
      <c r="M459" s="38"/>
      <c r="N459" s="38"/>
      <c r="O459" s="38"/>
      <c r="P459" s="38"/>
      <c r="Q459" s="38"/>
      <c r="R459" s="38"/>
    </row>
    <row r="460" spans="1:18" s="39" customFormat="1">
      <c r="A460" s="46"/>
      <c r="B460" s="47"/>
      <c r="C460" s="47"/>
      <c r="D460" s="48"/>
      <c r="E460" s="46"/>
      <c r="F460" s="46"/>
      <c r="G460" s="46"/>
      <c r="H460" s="49"/>
      <c r="I460" s="54"/>
      <c r="K460" s="38"/>
      <c r="L460" s="38"/>
      <c r="M460" s="38"/>
      <c r="N460" s="38"/>
      <c r="O460" s="38"/>
      <c r="P460" s="38"/>
      <c r="Q460" s="38"/>
      <c r="R460" s="38"/>
    </row>
    <row r="461" spans="1:18" s="39" customFormat="1">
      <c r="A461" s="46"/>
      <c r="B461" s="47"/>
      <c r="C461" s="47"/>
      <c r="D461" s="48"/>
      <c r="E461" s="46"/>
      <c r="F461" s="46"/>
      <c r="G461" s="46"/>
      <c r="H461" s="49"/>
      <c r="I461" s="54"/>
      <c r="K461" s="38"/>
      <c r="L461" s="38"/>
      <c r="M461" s="38"/>
      <c r="N461" s="38"/>
      <c r="O461" s="38"/>
      <c r="P461" s="38"/>
      <c r="Q461" s="38"/>
      <c r="R461" s="38"/>
    </row>
    <row r="462" spans="1:18" s="39" customFormat="1">
      <c r="A462" s="46"/>
      <c r="B462" s="47"/>
      <c r="C462" s="47"/>
      <c r="D462" s="48"/>
      <c r="E462" s="46"/>
      <c r="F462" s="46"/>
      <c r="G462" s="46"/>
      <c r="H462" s="49"/>
      <c r="I462" s="54"/>
      <c r="K462" s="38"/>
      <c r="L462" s="38"/>
      <c r="M462" s="38"/>
      <c r="N462" s="38"/>
      <c r="O462" s="38"/>
      <c r="P462" s="38"/>
      <c r="Q462" s="38"/>
      <c r="R462" s="38"/>
    </row>
    <row r="463" spans="1:18" s="39" customFormat="1">
      <c r="A463" s="46"/>
      <c r="B463" s="47"/>
      <c r="C463" s="47"/>
      <c r="D463" s="48"/>
      <c r="E463" s="46"/>
      <c r="F463" s="46"/>
      <c r="G463" s="46"/>
      <c r="H463" s="49"/>
      <c r="I463" s="54"/>
      <c r="K463" s="38"/>
      <c r="L463" s="38"/>
      <c r="M463" s="38"/>
      <c r="N463" s="38"/>
      <c r="O463" s="38"/>
      <c r="P463" s="38"/>
      <c r="Q463" s="38"/>
      <c r="R463" s="38"/>
    </row>
    <row r="464" spans="1:18" s="39" customFormat="1">
      <c r="A464" s="46"/>
      <c r="B464" s="47"/>
      <c r="C464" s="47"/>
      <c r="D464" s="48"/>
      <c r="E464" s="46"/>
      <c r="F464" s="46"/>
      <c r="G464" s="46"/>
      <c r="H464" s="49"/>
      <c r="I464" s="54"/>
      <c r="K464" s="38"/>
      <c r="L464" s="38"/>
      <c r="M464" s="38"/>
      <c r="N464" s="38"/>
      <c r="O464" s="38"/>
      <c r="P464" s="38"/>
      <c r="Q464" s="38"/>
      <c r="R464" s="38"/>
    </row>
    <row r="465" spans="1:18" s="39" customFormat="1">
      <c r="A465" s="46"/>
      <c r="B465" s="47"/>
      <c r="C465" s="47"/>
      <c r="D465" s="48"/>
      <c r="E465" s="46"/>
      <c r="F465" s="46"/>
      <c r="G465" s="46"/>
      <c r="H465" s="49"/>
      <c r="I465" s="54"/>
      <c r="K465" s="38"/>
      <c r="L465" s="38"/>
      <c r="M465" s="38"/>
      <c r="N465" s="38"/>
      <c r="O465" s="38"/>
      <c r="P465" s="38"/>
      <c r="Q465" s="38"/>
      <c r="R465" s="38"/>
    </row>
    <row r="466" spans="1:18" s="39" customFormat="1">
      <c r="A466" s="46"/>
      <c r="B466" s="47"/>
      <c r="C466" s="47"/>
      <c r="D466" s="48"/>
      <c r="E466" s="46"/>
      <c r="F466" s="46"/>
      <c r="G466" s="46"/>
      <c r="H466" s="49"/>
      <c r="I466" s="54"/>
      <c r="K466" s="38"/>
      <c r="L466" s="38"/>
      <c r="M466" s="38"/>
      <c r="N466" s="38"/>
      <c r="O466" s="38"/>
      <c r="P466" s="38"/>
      <c r="Q466" s="38"/>
      <c r="R466" s="38"/>
    </row>
    <row r="467" spans="1:18" s="39" customFormat="1">
      <c r="A467" s="46"/>
      <c r="B467" s="47"/>
      <c r="C467" s="47"/>
      <c r="D467" s="48"/>
      <c r="E467" s="46"/>
      <c r="F467" s="46"/>
      <c r="G467" s="46"/>
      <c r="H467" s="49"/>
      <c r="I467" s="54"/>
      <c r="K467" s="38"/>
      <c r="L467" s="38"/>
      <c r="M467" s="38"/>
      <c r="N467" s="38"/>
      <c r="O467" s="38"/>
      <c r="P467" s="38"/>
      <c r="Q467" s="38"/>
      <c r="R467" s="38"/>
    </row>
    <row r="468" spans="1:18" s="39" customFormat="1">
      <c r="A468" s="46"/>
      <c r="B468" s="47"/>
      <c r="C468" s="47"/>
      <c r="D468" s="48"/>
      <c r="E468" s="46"/>
      <c r="F468" s="46"/>
      <c r="G468" s="46"/>
      <c r="H468" s="49"/>
      <c r="I468" s="54"/>
      <c r="K468" s="38"/>
      <c r="L468" s="38"/>
      <c r="M468" s="38"/>
      <c r="N468" s="38"/>
      <c r="O468" s="38"/>
      <c r="P468" s="38"/>
      <c r="Q468" s="38"/>
      <c r="R468" s="38"/>
    </row>
    <row r="469" spans="1:18" s="39" customFormat="1">
      <c r="A469" s="46"/>
      <c r="B469" s="47"/>
      <c r="C469" s="47"/>
      <c r="D469" s="48"/>
      <c r="E469" s="46"/>
      <c r="F469" s="46"/>
      <c r="G469" s="46"/>
      <c r="H469" s="49"/>
      <c r="I469" s="54"/>
      <c r="K469" s="38"/>
      <c r="L469" s="38"/>
      <c r="M469" s="38"/>
      <c r="N469" s="38"/>
      <c r="O469" s="38"/>
      <c r="P469" s="38"/>
      <c r="Q469" s="38"/>
      <c r="R469" s="38"/>
    </row>
    <row r="470" spans="1:18" s="39" customFormat="1">
      <c r="A470" s="46"/>
      <c r="B470" s="47"/>
      <c r="C470" s="47"/>
      <c r="D470" s="48"/>
      <c r="E470" s="46"/>
      <c r="F470" s="46"/>
      <c r="G470" s="46"/>
      <c r="H470" s="49"/>
      <c r="I470" s="54"/>
      <c r="K470" s="38"/>
      <c r="L470" s="38"/>
      <c r="M470" s="38"/>
      <c r="N470" s="38"/>
      <c r="O470" s="38"/>
      <c r="P470" s="38"/>
      <c r="Q470" s="38"/>
      <c r="R470" s="38"/>
    </row>
    <row r="471" spans="1:18" s="39" customFormat="1">
      <c r="A471" s="46"/>
      <c r="B471" s="47"/>
      <c r="C471" s="47"/>
      <c r="D471" s="48"/>
      <c r="E471" s="46"/>
      <c r="F471" s="46"/>
      <c r="G471" s="46"/>
      <c r="H471" s="49"/>
      <c r="I471" s="54"/>
      <c r="K471" s="38"/>
      <c r="L471" s="38"/>
      <c r="M471" s="38"/>
      <c r="N471" s="38"/>
      <c r="O471" s="38"/>
      <c r="P471" s="38"/>
      <c r="Q471" s="38"/>
      <c r="R471" s="38"/>
    </row>
    <row r="472" spans="1:18" s="39" customFormat="1">
      <c r="A472" s="46"/>
      <c r="B472" s="47"/>
      <c r="C472" s="47"/>
      <c r="D472" s="48"/>
      <c r="E472" s="46"/>
      <c r="F472" s="46"/>
      <c r="G472" s="46"/>
      <c r="H472" s="49"/>
      <c r="I472" s="54"/>
      <c r="K472" s="38"/>
      <c r="L472" s="38"/>
      <c r="M472" s="38"/>
      <c r="N472" s="38"/>
      <c r="O472" s="38"/>
      <c r="P472" s="38"/>
      <c r="Q472" s="38"/>
      <c r="R472" s="38"/>
    </row>
    <row r="473" spans="1:18" s="39" customFormat="1">
      <c r="A473" s="46"/>
      <c r="B473" s="47"/>
      <c r="C473" s="47"/>
      <c r="D473" s="48"/>
      <c r="E473" s="46"/>
      <c r="F473" s="46"/>
      <c r="G473" s="46"/>
      <c r="H473" s="49"/>
      <c r="I473" s="54"/>
      <c r="K473" s="38"/>
      <c r="L473" s="38"/>
      <c r="M473" s="38"/>
      <c r="N473" s="38"/>
      <c r="O473" s="38"/>
      <c r="P473" s="38"/>
      <c r="Q473" s="38"/>
      <c r="R473" s="38"/>
    </row>
    <row r="474" spans="1:18" s="39" customFormat="1">
      <c r="A474" s="46"/>
      <c r="B474" s="47"/>
      <c r="C474" s="47"/>
      <c r="D474" s="48"/>
      <c r="E474" s="46"/>
      <c r="F474" s="46"/>
      <c r="G474" s="46"/>
      <c r="H474" s="49"/>
      <c r="I474" s="54"/>
      <c r="K474" s="38"/>
      <c r="L474" s="38"/>
      <c r="M474" s="38"/>
      <c r="N474" s="38"/>
      <c r="O474" s="38"/>
      <c r="P474" s="38"/>
      <c r="Q474" s="38"/>
      <c r="R474" s="38"/>
    </row>
    <row r="475" spans="1:18" s="39" customFormat="1">
      <c r="A475" s="46"/>
      <c r="B475" s="47"/>
      <c r="C475" s="47"/>
      <c r="D475" s="48"/>
      <c r="E475" s="46"/>
      <c r="F475" s="46"/>
      <c r="G475" s="46"/>
      <c r="H475" s="49"/>
      <c r="I475" s="54"/>
      <c r="K475" s="38"/>
      <c r="L475" s="38"/>
      <c r="M475" s="38"/>
      <c r="N475" s="38"/>
      <c r="O475" s="38"/>
      <c r="P475" s="38"/>
      <c r="Q475" s="38"/>
      <c r="R475" s="38"/>
    </row>
    <row r="476" spans="1:18" s="39" customFormat="1">
      <c r="A476" s="46"/>
      <c r="B476" s="47"/>
      <c r="C476" s="47"/>
      <c r="D476" s="48"/>
      <c r="E476" s="46"/>
      <c r="F476" s="46"/>
      <c r="G476" s="46"/>
      <c r="H476" s="49"/>
      <c r="I476" s="54"/>
      <c r="K476" s="38"/>
      <c r="L476" s="38"/>
      <c r="M476" s="38"/>
      <c r="N476" s="38"/>
      <c r="O476" s="38"/>
      <c r="P476" s="38"/>
      <c r="Q476" s="38"/>
      <c r="R476" s="38"/>
    </row>
    <row r="477" spans="1:18" s="39" customFormat="1">
      <c r="A477" s="46"/>
      <c r="B477" s="47"/>
      <c r="C477" s="47"/>
      <c r="D477" s="48"/>
      <c r="E477" s="46"/>
      <c r="F477" s="46"/>
      <c r="G477" s="46"/>
      <c r="H477" s="49"/>
      <c r="I477" s="54"/>
      <c r="K477" s="38"/>
      <c r="L477" s="38"/>
      <c r="M477" s="38"/>
      <c r="N477" s="38"/>
      <c r="O477" s="38"/>
      <c r="P477" s="38"/>
      <c r="Q477" s="38"/>
      <c r="R477" s="38"/>
    </row>
    <row r="478" spans="1:18" s="39" customFormat="1">
      <c r="A478" s="46"/>
      <c r="B478" s="47"/>
      <c r="C478" s="47"/>
      <c r="D478" s="48"/>
      <c r="E478" s="46"/>
      <c r="F478" s="46"/>
      <c r="G478" s="46"/>
      <c r="H478" s="49"/>
      <c r="I478" s="54"/>
      <c r="K478" s="38"/>
      <c r="L478" s="38"/>
      <c r="M478" s="38"/>
      <c r="N478" s="38"/>
      <c r="O478" s="38"/>
      <c r="P478" s="38"/>
      <c r="Q478" s="38"/>
      <c r="R478" s="38"/>
    </row>
    <row r="479" spans="1:18" s="39" customFormat="1">
      <c r="A479" s="46"/>
      <c r="B479" s="47"/>
      <c r="C479" s="47"/>
      <c r="D479" s="48"/>
      <c r="E479" s="46"/>
      <c r="F479" s="46"/>
      <c r="G479" s="46"/>
      <c r="H479" s="49"/>
      <c r="I479" s="54"/>
      <c r="K479" s="38"/>
      <c r="L479" s="38"/>
      <c r="M479" s="38"/>
      <c r="N479" s="38"/>
      <c r="O479" s="38"/>
      <c r="P479" s="38"/>
      <c r="Q479" s="38"/>
      <c r="R479" s="38"/>
    </row>
    <row r="480" spans="1:18" s="39" customFormat="1">
      <c r="A480" s="46"/>
      <c r="B480" s="47"/>
      <c r="C480" s="47"/>
      <c r="D480" s="48"/>
      <c r="E480" s="46"/>
      <c r="F480" s="46"/>
      <c r="G480" s="46"/>
      <c r="H480" s="49"/>
      <c r="I480" s="54"/>
      <c r="K480" s="38"/>
      <c r="L480" s="38"/>
      <c r="M480" s="38"/>
      <c r="N480" s="38"/>
      <c r="O480" s="38"/>
      <c r="P480" s="38"/>
      <c r="Q480" s="38"/>
      <c r="R480" s="38"/>
    </row>
    <row r="481" spans="1:18" s="39" customFormat="1">
      <c r="A481" s="46"/>
      <c r="B481" s="47"/>
      <c r="C481" s="47"/>
      <c r="D481" s="48"/>
      <c r="E481" s="46"/>
      <c r="F481" s="46"/>
      <c r="G481" s="46"/>
      <c r="H481" s="49"/>
      <c r="I481" s="54"/>
      <c r="K481" s="38"/>
      <c r="L481" s="38"/>
      <c r="M481" s="38"/>
      <c r="N481" s="38"/>
      <c r="O481" s="38"/>
      <c r="P481" s="38"/>
      <c r="Q481" s="38"/>
      <c r="R481" s="38"/>
    </row>
    <row r="482" spans="1:18" s="39" customFormat="1">
      <c r="A482" s="46"/>
      <c r="B482" s="47"/>
      <c r="C482" s="47"/>
      <c r="D482" s="48"/>
      <c r="E482" s="46"/>
      <c r="F482" s="46"/>
      <c r="G482" s="46"/>
      <c r="H482" s="49"/>
      <c r="I482" s="54"/>
      <c r="K482" s="38"/>
      <c r="L482" s="38"/>
      <c r="M482" s="38"/>
      <c r="N482" s="38"/>
      <c r="O482" s="38"/>
      <c r="P482" s="38"/>
      <c r="Q482" s="38"/>
      <c r="R482" s="38"/>
    </row>
    <row r="483" spans="1:18" s="39" customFormat="1">
      <c r="A483" s="46"/>
      <c r="B483" s="47"/>
      <c r="C483" s="47"/>
      <c r="D483" s="48"/>
      <c r="E483" s="46"/>
      <c r="F483" s="46"/>
      <c r="G483" s="46"/>
      <c r="H483" s="49"/>
      <c r="I483" s="54"/>
      <c r="K483" s="38"/>
      <c r="L483" s="38"/>
      <c r="M483" s="38"/>
      <c r="N483" s="38"/>
      <c r="O483" s="38"/>
      <c r="P483" s="38"/>
      <c r="Q483" s="38"/>
      <c r="R483" s="38"/>
    </row>
    <row r="484" spans="1:18" s="39" customFormat="1">
      <c r="A484" s="46"/>
      <c r="B484" s="47"/>
      <c r="C484" s="47"/>
      <c r="D484" s="48"/>
      <c r="E484" s="46"/>
      <c r="F484" s="46"/>
      <c r="G484" s="46"/>
      <c r="H484" s="49"/>
      <c r="I484" s="54"/>
      <c r="K484" s="38"/>
      <c r="L484" s="38"/>
      <c r="M484" s="38"/>
      <c r="N484" s="38"/>
      <c r="O484" s="38"/>
      <c r="P484" s="38"/>
      <c r="Q484" s="38"/>
      <c r="R484" s="38"/>
    </row>
    <row r="485" spans="1:18" s="39" customFormat="1">
      <c r="A485" s="46"/>
      <c r="B485" s="47"/>
      <c r="C485" s="47"/>
      <c r="D485" s="48"/>
      <c r="E485" s="46"/>
      <c r="F485" s="46"/>
      <c r="G485" s="46"/>
      <c r="H485" s="49"/>
      <c r="I485" s="54"/>
      <c r="K485" s="38"/>
      <c r="L485" s="38"/>
      <c r="M485" s="38"/>
      <c r="N485" s="38"/>
      <c r="O485" s="38"/>
      <c r="P485" s="38"/>
      <c r="Q485" s="38"/>
      <c r="R485" s="38"/>
    </row>
    <row r="486" spans="1:18" s="39" customFormat="1">
      <c r="A486" s="46"/>
      <c r="B486" s="47"/>
      <c r="C486" s="47"/>
      <c r="D486" s="48"/>
      <c r="E486" s="46"/>
      <c r="F486" s="46"/>
      <c r="G486" s="46"/>
      <c r="H486" s="49"/>
      <c r="I486" s="54"/>
      <c r="K486" s="38"/>
      <c r="L486" s="38"/>
      <c r="M486" s="38"/>
      <c r="N486" s="38"/>
      <c r="O486" s="38"/>
      <c r="P486" s="38"/>
      <c r="Q486" s="38"/>
      <c r="R486" s="38"/>
    </row>
    <row r="487" spans="1:18" s="39" customFormat="1">
      <c r="A487" s="46"/>
      <c r="B487" s="47"/>
      <c r="C487" s="47"/>
      <c r="D487" s="48"/>
      <c r="E487" s="46"/>
      <c r="F487" s="46"/>
      <c r="G487" s="46"/>
      <c r="H487" s="49"/>
      <c r="I487" s="54"/>
      <c r="K487" s="38"/>
      <c r="L487" s="38"/>
      <c r="M487" s="38"/>
      <c r="N487" s="38"/>
      <c r="O487" s="38"/>
      <c r="P487" s="38"/>
      <c r="Q487" s="38"/>
      <c r="R487" s="38"/>
    </row>
    <row r="488" spans="1:18" s="39" customFormat="1">
      <c r="A488" s="46"/>
      <c r="B488" s="47"/>
      <c r="C488" s="47"/>
      <c r="D488" s="48"/>
      <c r="E488" s="46"/>
      <c r="F488" s="46"/>
      <c r="G488" s="46"/>
      <c r="H488" s="49"/>
      <c r="I488" s="54"/>
      <c r="K488" s="38"/>
      <c r="L488" s="38"/>
      <c r="M488" s="38"/>
      <c r="N488" s="38"/>
      <c r="O488" s="38"/>
      <c r="P488" s="38"/>
      <c r="Q488" s="38"/>
      <c r="R488" s="38"/>
    </row>
    <row r="489" spans="1:18" s="39" customFormat="1">
      <c r="A489" s="46"/>
      <c r="B489" s="47"/>
      <c r="C489" s="47"/>
      <c r="D489" s="48"/>
      <c r="E489" s="46"/>
      <c r="F489" s="46"/>
      <c r="G489" s="46"/>
      <c r="H489" s="49"/>
      <c r="I489" s="54"/>
      <c r="K489" s="38"/>
      <c r="L489" s="38"/>
      <c r="M489" s="38"/>
      <c r="N489" s="38"/>
      <c r="O489" s="38"/>
      <c r="P489" s="38"/>
      <c r="Q489" s="38"/>
      <c r="R489" s="38"/>
    </row>
    <row r="490" spans="1:18" s="39" customFormat="1">
      <c r="A490" s="46"/>
      <c r="B490" s="47"/>
      <c r="C490" s="47"/>
      <c r="D490" s="48"/>
      <c r="E490" s="46"/>
      <c r="F490" s="46"/>
      <c r="G490" s="46"/>
      <c r="H490" s="49"/>
      <c r="I490" s="54"/>
      <c r="K490" s="38"/>
      <c r="L490" s="38"/>
      <c r="M490" s="38"/>
      <c r="N490" s="38"/>
      <c r="O490" s="38"/>
      <c r="P490" s="38"/>
      <c r="Q490" s="38"/>
      <c r="R490" s="38"/>
    </row>
    <row r="491" spans="1:18" s="39" customFormat="1">
      <c r="A491" s="46"/>
      <c r="B491" s="47"/>
      <c r="C491" s="47"/>
      <c r="D491" s="48"/>
      <c r="E491" s="46"/>
      <c r="F491" s="46"/>
      <c r="G491" s="46"/>
      <c r="H491" s="49"/>
      <c r="I491" s="54"/>
      <c r="K491" s="38"/>
      <c r="L491" s="38"/>
      <c r="M491" s="38"/>
      <c r="N491" s="38"/>
      <c r="O491" s="38"/>
      <c r="P491" s="38"/>
      <c r="Q491" s="38"/>
      <c r="R491" s="38"/>
    </row>
    <row r="492" spans="1:18" s="39" customFormat="1">
      <c r="A492" s="46"/>
      <c r="B492" s="47"/>
      <c r="C492" s="47"/>
      <c r="D492" s="48"/>
      <c r="E492" s="46"/>
      <c r="F492" s="46"/>
      <c r="G492" s="46"/>
      <c r="H492" s="49"/>
      <c r="I492" s="54"/>
      <c r="K492" s="38"/>
      <c r="L492" s="38"/>
      <c r="M492" s="38"/>
      <c r="N492" s="38"/>
      <c r="O492" s="38"/>
      <c r="P492" s="38"/>
      <c r="Q492" s="38"/>
      <c r="R492" s="38"/>
    </row>
    <row r="493" spans="1:18" s="39" customFormat="1">
      <c r="A493" s="46"/>
      <c r="B493" s="47"/>
      <c r="C493" s="47"/>
      <c r="D493" s="48"/>
      <c r="E493" s="46"/>
      <c r="F493" s="46"/>
      <c r="G493" s="46"/>
      <c r="H493" s="49"/>
      <c r="I493" s="54"/>
      <c r="K493" s="38"/>
      <c r="L493" s="38"/>
      <c r="M493" s="38"/>
      <c r="N493" s="38"/>
      <c r="O493" s="38"/>
      <c r="P493" s="38"/>
      <c r="Q493" s="38"/>
      <c r="R493" s="38"/>
    </row>
    <row r="494" spans="1:18" s="39" customFormat="1">
      <c r="A494" s="46"/>
      <c r="B494" s="47"/>
      <c r="C494" s="47"/>
      <c r="D494" s="48"/>
      <c r="E494" s="46"/>
      <c r="F494" s="46"/>
      <c r="G494" s="46"/>
      <c r="H494" s="49"/>
      <c r="I494" s="54"/>
      <c r="K494" s="38"/>
      <c r="L494" s="38"/>
      <c r="M494" s="38"/>
      <c r="N494" s="38"/>
      <c r="O494" s="38"/>
      <c r="P494" s="38"/>
      <c r="Q494" s="38"/>
      <c r="R494" s="38"/>
    </row>
    <row r="495" spans="1:18" s="39" customFormat="1">
      <c r="A495" s="46"/>
      <c r="B495" s="47"/>
      <c r="C495" s="47"/>
      <c r="D495" s="48"/>
      <c r="E495" s="46"/>
      <c r="F495" s="46"/>
      <c r="G495" s="46"/>
      <c r="H495" s="49"/>
      <c r="I495" s="54"/>
      <c r="K495" s="38"/>
      <c r="L495" s="38"/>
      <c r="M495" s="38"/>
      <c r="N495" s="38"/>
      <c r="O495" s="38"/>
      <c r="P495" s="38"/>
      <c r="Q495" s="38"/>
      <c r="R495" s="38"/>
    </row>
    <row r="496" spans="1:18" s="39" customFormat="1">
      <c r="A496" s="46"/>
      <c r="B496" s="47"/>
      <c r="C496" s="47"/>
      <c r="D496" s="48"/>
      <c r="E496" s="46"/>
      <c r="F496" s="46"/>
      <c r="G496" s="46"/>
      <c r="H496" s="49"/>
      <c r="I496" s="54"/>
      <c r="K496" s="38"/>
      <c r="L496" s="38"/>
      <c r="M496" s="38"/>
      <c r="N496" s="38"/>
      <c r="O496" s="38"/>
      <c r="P496" s="38"/>
      <c r="Q496" s="38"/>
      <c r="R496" s="38"/>
    </row>
    <row r="497" spans="1:18" s="39" customFormat="1">
      <c r="A497" s="46"/>
      <c r="B497" s="47"/>
      <c r="C497" s="47"/>
      <c r="D497" s="48"/>
      <c r="E497" s="46"/>
      <c r="F497" s="46"/>
      <c r="G497" s="46"/>
      <c r="H497" s="49"/>
      <c r="I497" s="54"/>
      <c r="K497" s="38"/>
      <c r="L497" s="38"/>
      <c r="M497" s="38"/>
      <c r="N497" s="38"/>
      <c r="O497" s="38"/>
      <c r="P497" s="38"/>
      <c r="Q497" s="38"/>
      <c r="R497" s="38"/>
    </row>
    <row r="498" spans="1:18" s="39" customFormat="1">
      <c r="A498" s="46"/>
      <c r="B498" s="47"/>
      <c r="C498" s="47"/>
      <c r="D498" s="48"/>
      <c r="E498" s="46"/>
      <c r="F498" s="46"/>
      <c r="G498" s="46"/>
      <c r="H498" s="49"/>
      <c r="I498" s="54"/>
      <c r="K498" s="38"/>
      <c r="L498" s="38"/>
      <c r="M498" s="38"/>
      <c r="N498" s="38"/>
      <c r="O498" s="38"/>
      <c r="P498" s="38"/>
      <c r="Q498" s="38"/>
      <c r="R498" s="38"/>
    </row>
    <row r="499" spans="1:18" s="39" customFormat="1">
      <c r="A499" s="46"/>
      <c r="B499" s="47"/>
      <c r="C499" s="47"/>
      <c r="D499" s="48"/>
      <c r="E499" s="46"/>
      <c r="F499" s="46"/>
      <c r="G499" s="46"/>
      <c r="H499" s="49"/>
      <c r="I499" s="54"/>
      <c r="K499" s="38"/>
      <c r="L499" s="38"/>
      <c r="M499" s="38"/>
      <c r="N499" s="38"/>
      <c r="O499" s="38"/>
      <c r="P499" s="38"/>
      <c r="Q499" s="38"/>
      <c r="R499" s="38"/>
    </row>
    <row r="500" spans="1:18" s="39" customFormat="1">
      <c r="A500" s="46"/>
      <c r="B500" s="47"/>
      <c r="C500" s="47"/>
      <c r="D500" s="48"/>
      <c r="E500" s="46"/>
      <c r="F500" s="46"/>
      <c r="G500" s="46"/>
      <c r="H500" s="49"/>
      <c r="I500" s="54"/>
      <c r="K500" s="38"/>
      <c r="L500" s="38"/>
      <c r="M500" s="38"/>
      <c r="N500" s="38"/>
      <c r="O500" s="38"/>
      <c r="P500" s="38"/>
      <c r="Q500" s="38"/>
      <c r="R500" s="38"/>
    </row>
    <row r="501" spans="1:18" s="39" customFormat="1">
      <c r="A501" s="46"/>
      <c r="B501" s="47"/>
      <c r="C501" s="47"/>
      <c r="D501" s="48"/>
      <c r="E501" s="46"/>
      <c r="F501" s="46"/>
      <c r="G501" s="46"/>
      <c r="H501" s="49"/>
      <c r="I501" s="54"/>
      <c r="K501" s="38"/>
      <c r="L501" s="38"/>
      <c r="M501" s="38"/>
      <c r="N501" s="38"/>
      <c r="O501" s="38"/>
      <c r="P501" s="38"/>
      <c r="Q501" s="38"/>
      <c r="R501" s="38"/>
    </row>
    <row r="502" spans="1:18" s="39" customFormat="1">
      <c r="A502" s="46"/>
      <c r="B502" s="47"/>
      <c r="C502" s="47"/>
      <c r="D502" s="48"/>
      <c r="E502" s="46"/>
      <c r="F502" s="46"/>
      <c r="G502" s="46"/>
      <c r="H502" s="49"/>
      <c r="I502" s="54"/>
      <c r="K502" s="38"/>
      <c r="L502" s="38"/>
      <c r="M502" s="38"/>
      <c r="N502" s="38"/>
      <c r="O502" s="38"/>
      <c r="P502" s="38"/>
      <c r="Q502" s="38"/>
      <c r="R502" s="38"/>
    </row>
    <row r="503" spans="1:18" s="39" customFormat="1">
      <c r="A503" s="46"/>
      <c r="B503" s="47"/>
      <c r="C503" s="47"/>
      <c r="D503" s="48"/>
      <c r="E503" s="46"/>
      <c r="F503" s="46"/>
      <c r="G503" s="46"/>
      <c r="H503" s="49"/>
      <c r="I503" s="54"/>
      <c r="K503" s="38"/>
      <c r="L503" s="38"/>
      <c r="M503" s="38"/>
      <c r="N503" s="38"/>
      <c r="O503" s="38"/>
      <c r="P503" s="38"/>
      <c r="Q503" s="38"/>
      <c r="R503" s="38"/>
    </row>
    <row r="504" spans="1:18" s="39" customFormat="1">
      <c r="A504" s="46"/>
      <c r="B504" s="47"/>
      <c r="C504" s="47"/>
      <c r="D504" s="48"/>
      <c r="E504" s="46"/>
      <c r="F504" s="46"/>
      <c r="G504" s="46"/>
      <c r="H504" s="49"/>
      <c r="I504" s="54"/>
      <c r="K504" s="38"/>
      <c r="L504" s="38"/>
      <c r="M504" s="38"/>
      <c r="N504" s="38"/>
      <c r="O504" s="38"/>
      <c r="P504" s="38"/>
      <c r="Q504" s="38"/>
      <c r="R504" s="38"/>
    </row>
    <row r="505" spans="1:18" s="39" customFormat="1">
      <c r="A505" s="46"/>
      <c r="B505" s="47"/>
      <c r="C505" s="47"/>
      <c r="D505" s="48"/>
      <c r="E505" s="46"/>
      <c r="F505" s="46"/>
      <c r="G505" s="46"/>
      <c r="H505" s="49"/>
      <c r="I505" s="54"/>
      <c r="K505" s="38"/>
      <c r="L505" s="38"/>
      <c r="M505" s="38"/>
      <c r="N505" s="38"/>
      <c r="O505" s="38"/>
      <c r="P505" s="38"/>
      <c r="Q505" s="38"/>
      <c r="R505" s="38"/>
    </row>
    <row r="506" spans="1:18" s="39" customFormat="1">
      <c r="A506" s="46"/>
      <c r="B506" s="47"/>
      <c r="C506" s="47"/>
      <c r="D506" s="48"/>
      <c r="E506" s="46"/>
      <c r="F506" s="46"/>
      <c r="G506" s="46"/>
      <c r="H506" s="49"/>
      <c r="I506" s="54"/>
      <c r="K506" s="38"/>
      <c r="L506" s="38"/>
      <c r="M506" s="38"/>
      <c r="N506" s="38"/>
      <c r="O506" s="38"/>
      <c r="P506" s="38"/>
      <c r="Q506" s="38"/>
      <c r="R506" s="38"/>
    </row>
    <row r="507" spans="1:18" s="39" customFormat="1">
      <c r="A507" s="46"/>
      <c r="B507" s="47"/>
      <c r="C507" s="47"/>
      <c r="D507" s="48"/>
      <c r="E507" s="46"/>
      <c r="F507" s="46"/>
      <c r="G507" s="46"/>
      <c r="H507" s="49"/>
      <c r="I507" s="54"/>
      <c r="K507" s="38"/>
      <c r="L507" s="38"/>
      <c r="M507" s="38"/>
      <c r="N507" s="38"/>
      <c r="O507" s="38"/>
      <c r="P507" s="38"/>
      <c r="Q507" s="38"/>
      <c r="R507" s="38"/>
    </row>
    <row r="508" spans="1:18" s="39" customFormat="1">
      <c r="A508" s="46"/>
      <c r="B508" s="47"/>
      <c r="C508" s="47"/>
      <c r="D508" s="48"/>
      <c r="E508" s="46"/>
      <c r="F508" s="46"/>
      <c r="G508" s="46"/>
      <c r="H508" s="49"/>
      <c r="I508" s="54"/>
      <c r="K508" s="38"/>
      <c r="L508" s="38"/>
      <c r="M508" s="38"/>
      <c r="N508" s="38"/>
      <c r="O508" s="38"/>
      <c r="P508" s="38"/>
      <c r="Q508" s="38"/>
      <c r="R508" s="38"/>
    </row>
    <row r="509" spans="1:18" s="39" customFormat="1">
      <c r="A509" s="46"/>
      <c r="B509" s="47"/>
      <c r="C509" s="47"/>
      <c r="D509" s="48"/>
      <c r="E509" s="46"/>
      <c r="F509" s="46"/>
      <c r="G509" s="46"/>
      <c r="H509" s="49"/>
      <c r="I509" s="54"/>
      <c r="K509" s="38"/>
      <c r="L509" s="38"/>
      <c r="M509" s="38"/>
      <c r="N509" s="38"/>
      <c r="O509" s="38"/>
      <c r="P509" s="38"/>
      <c r="Q509" s="38"/>
      <c r="R509" s="38"/>
    </row>
    <row r="510" spans="1:18" s="39" customFormat="1">
      <c r="A510" s="46"/>
      <c r="B510" s="47"/>
      <c r="C510" s="47"/>
      <c r="D510" s="48"/>
      <c r="E510" s="46"/>
      <c r="F510" s="46"/>
      <c r="G510" s="46"/>
      <c r="H510" s="49"/>
      <c r="I510" s="54"/>
      <c r="K510" s="38"/>
      <c r="L510" s="38"/>
      <c r="M510" s="38"/>
      <c r="N510" s="38"/>
      <c r="O510" s="38"/>
      <c r="P510" s="38"/>
      <c r="Q510" s="38"/>
      <c r="R510" s="38"/>
    </row>
    <row r="511" spans="1:18" s="39" customFormat="1">
      <c r="A511" s="46"/>
      <c r="B511" s="47"/>
      <c r="C511" s="47"/>
      <c r="D511" s="48"/>
      <c r="E511" s="46"/>
      <c r="F511" s="46"/>
      <c r="G511" s="46"/>
      <c r="H511" s="49"/>
      <c r="I511" s="54"/>
      <c r="K511" s="38"/>
      <c r="L511" s="38"/>
      <c r="M511" s="38"/>
      <c r="N511" s="38"/>
      <c r="O511" s="38"/>
      <c r="P511" s="38"/>
      <c r="Q511" s="38"/>
      <c r="R511" s="38"/>
    </row>
    <row r="512" spans="1:18" s="39" customFormat="1">
      <c r="A512" s="46"/>
      <c r="B512" s="47"/>
      <c r="C512" s="47"/>
      <c r="D512" s="48"/>
      <c r="E512" s="46"/>
      <c r="F512" s="46"/>
      <c r="G512" s="46"/>
      <c r="H512" s="49"/>
      <c r="I512" s="54"/>
      <c r="K512" s="38"/>
      <c r="L512" s="38"/>
      <c r="M512" s="38"/>
      <c r="N512" s="38"/>
      <c r="O512" s="38"/>
      <c r="P512" s="38"/>
      <c r="Q512" s="38"/>
      <c r="R512" s="38"/>
    </row>
    <row r="513" spans="1:18" s="39" customFormat="1">
      <c r="A513" s="46"/>
      <c r="B513" s="47"/>
      <c r="C513" s="47"/>
      <c r="D513" s="48"/>
      <c r="E513" s="46"/>
      <c r="F513" s="46"/>
      <c r="G513" s="46"/>
      <c r="H513" s="49"/>
      <c r="I513" s="54"/>
      <c r="K513" s="38"/>
      <c r="L513" s="38"/>
      <c r="M513" s="38"/>
      <c r="N513" s="38"/>
      <c r="O513" s="38"/>
      <c r="P513" s="38"/>
      <c r="Q513" s="38"/>
      <c r="R513" s="38"/>
    </row>
    <row r="514" spans="1:18" s="39" customFormat="1">
      <c r="A514" s="46"/>
      <c r="B514" s="47"/>
      <c r="C514" s="47"/>
      <c r="D514" s="48"/>
      <c r="E514" s="46"/>
      <c r="F514" s="46"/>
      <c r="G514" s="46"/>
      <c r="H514" s="49"/>
      <c r="I514" s="54"/>
      <c r="K514" s="38"/>
      <c r="L514" s="38"/>
      <c r="M514" s="38"/>
      <c r="N514" s="38"/>
      <c r="O514" s="38"/>
      <c r="P514" s="38"/>
      <c r="Q514" s="38"/>
      <c r="R514" s="38"/>
    </row>
    <row r="515" spans="1:18" s="39" customFormat="1">
      <c r="A515" s="46"/>
      <c r="B515" s="47"/>
      <c r="C515" s="47"/>
      <c r="D515" s="48"/>
      <c r="E515" s="46"/>
      <c r="F515" s="46"/>
      <c r="G515" s="46"/>
      <c r="H515" s="49"/>
      <c r="I515" s="54"/>
      <c r="K515" s="38"/>
      <c r="L515" s="38"/>
      <c r="M515" s="38"/>
      <c r="N515" s="38"/>
      <c r="O515" s="38"/>
      <c r="P515" s="38"/>
      <c r="Q515" s="38"/>
      <c r="R515" s="38"/>
    </row>
    <row r="516" spans="1:18" s="39" customFormat="1">
      <c r="A516" s="46"/>
      <c r="B516" s="47"/>
      <c r="C516" s="47"/>
      <c r="D516" s="48"/>
      <c r="E516" s="46"/>
      <c r="F516" s="46"/>
      <c r="G516" s="46"/>
      <c r="H516" s="49"/>
      <c r="I516" s="54"/>
      <c r="K516" s="38"/>
      <c r="L516" s="38"/>
      <c r="M516" s="38"/>
      <c r="N516" s="38"/>
      <c r="O516" s="38"/>
      <c r="P516" s="38"/>
      <c r="Q516" s="38"/>
      <c r="R516" s="38"/>
    </row>
    <row r="517" spans="1:18" s="39" customFormat="1">
      <c r="A517" s="46"/>
      <c r="B517" s="47"/>
      <c r="C517" s="47"/>
      <c r="D517" s="48"/>
      <c r="E517" s="46"/>
      <c r="F517" s="46"/>
      <c r="G517" s="46"/>
      <c r="H517" s="49"/>
      <c r="I517" s="54"/>
      <c r="K517" s="38"/>
      <c r="L517" s="38"/>
      <c r="M517" s="38"/>
      <c r="N517" s="38"/>
      <c r="O517" s="38"/>
      <c r="P517" s="38"/>
      <c r="Q517" s="38"/>
      <c r="R517" s="38"/>
    </row>
    <row r="518" spans="1:18" s="39" customFormat="1">
      <c r="A518" s="46"/>
      <c r="B518" s="47"/>
      <c r="C518" s="47"/>
      <c r="D518" s="48"/>
      <c r="E518" s="46"/>
      <c r="F518" s="46"/>
      <c r="G518" s="46"/>
      <c r="H518" s="49"/>
      <c r="I518" s="54"/>
      <c r="K518" s="38"/>
      <c r="L518" s="38"/>
      <c r="M518" s="38"/>
      <c r="N518" s="38"/>
      <c r="O518" s="38"/>
      <c r="P518" s="38"/>
      <c r="Q518" s="38"/>
      <c r="R518" s="38"/>
    </row>
    <row r="519" spans="1:18" s="39" customFormat="1">
      <c r="A519" s="46"/>
      <c r="B519" s="47"/>
      <c r="C519" s="47"/>
      <c r="D519" s="48"/>
      <c r="E519" s="46"/>
      <c r="F519" s="46"/>
      <c r="G519" s="46"/>
      <c r="H519" s="49"/>
      <c r="I519" s="54"/>
      <c r="K519" s="38"/>
      <c r="L519" s="38"/>
      <c r="M519" s="38"/>
      <c r="N519" s="38"/>
      <c r="O519" s="38"/>
      <c r="P519" s="38"/>
      <c r="Q519" s="38"/>
      <c r="R519" s="38"/>
    </row>
    <row r="520" spans="1:18" s="39" customFormat="1">
      <c r="A520" s="46"/>
      <c r="B520" s="47"/>
      <c r="C520" s="47"/>
      <c r="D520" s="48"/>
      <c r="E520" s="46"/>
      <c r="F520" s="46"/>
      <c r="G520" s="46"/>
      <c r="H520" s="49"/>
      <c r="I520" s="54"/>
      <c r="K520" s="38"/>
      <c r="L520" s="38"/>
      <c r="M520" s="38"/>
      <c r="N520" s="38"/>
      <c r="O520" s="38"/>
      <c r="P520" s="38"/>
      <c r="Q520" s="38"/>
      <c r="R520" s="38"/>
    </row>
    <row r="521" spans="1:18" s="39" customFormat="1">
      <c r="A521" s="46"/>
      <c r="B521" s="47"/>
      <c r="C521" s="47"/>
      <c r="D521" s="48"/>
      <c r="E521" s="46"/>
      <c r="F521" s="46"/>
      <c r="G521" s="46"/>
      <c r="H521" s="49"/>
      <c r="I521" s="54"/>
      <c r="K521" s="38"/>
      <c r="L521" s="38"/>
      <c r="M521" s="38"/>
      <c r="N521" s="38"/>
      <c r="O521" s="38"/>
      <c r="P521" s="38"/>
      <c r="Q521" s="38"/>
      <c r="R521" s="38"/>
    </row>
    <row r="522" spans="1:18" s="39" customFormat="1">
      <c r="A522" s="46"/>
      <c r="B522" s="47"/>
      <c r="C522" s="47"/>
      <c r="D522" s="48"/>
      <c r="E522" s="46"/>
      <c r="F522" s="46"/>
      <c r="G522" s="46"/>
      <c r="H522" s="49"/>
      <c r="I522" s="54"/>
      <c r="K522" s="38"/>
      <c r="L522" s="38"/>
      <c r="M522" s="38"/>
      <c r="N522" s="38"/>
      <c r="O522" s="38"/>
      <c r="P522" s="38"/>
      <c r="Q522" s="38"/>
      <c r="R522" s="38"/>
    </row>
    <row r="523" spans="1:18" s="39" customFormat="1">
      <c r="A523" s="46"/>
      <c r="B523" s="47"/>
      <c r="C523" s="47"/>
      <c r="D523" s="48"/>
      <c r="E523" s="46"/>
      <c r="F523" s="46"/>
      <c r="G523" s="46"/>
      <c r="H523" s="49"/>
      <c r="I523" s="54"/>
      <c r="K523" s="38"/>
      <c r="L523" s="38"/>
      <c r="M523" s="38"/>
      <c r="N523" s="38"/>
      <c r="O523" s="38"/>
      <c r="P523" s="38"/>
      <c r="Q523" s="38"/>
      <c r="R523" s="38"/>
    </row>
    <row r="524" spans="1:18" s="39" customFormat="1">
      <c r="A524" s="46"/>
      <c r="B524" s="47"/>
      <c r="C524" s="47"/>
      <c r="D524" s="48"/>
      <c r="E524" s="46"/>
      <c r="F524" s="46"/>
      <c r="G524" s="46"/>
      <c r="H524" s="49"/>
      <c r="I524" s="54"/>
      <c r="K524" s="38"/>
      <c r="L524" s="38"/>
      <c r="M524" s="38"/>
      <c r="N524" s="38"/>
      <c r="O524" s="38"/>
      <c r="P524" s="38"/>
      <c r="Q524" s="38"/>
      <c r="R524" s="38"/>
    </row>
    <row r="525" spans="1:18" s="39" customFormat="1">
      <c r="A525" s="46"/>
      <c r="B525" s="47"/>
      <c r="C525" s="47"/>
      <c r="D525" s="48"/>
      <c r="E525" s="46"/>
      <c r="F525" s="46"/>
      <c r="G525" s="46"/>
      <c r="H525" s="49"/>
      <c r="I525" s="54"/>
      <c r="K525" s="38"/>
      <c r="L525" s="38"/>
      <c r="M525" s="38"/>
      <c r="N525" s="38"/>
      <c r="O525" s="38"/>
      <c r="P525" s="38"/>
      <c r="Q525" s="38"/>
      <c r="R525" s="38"/>
    </row>
    <row r="526" spans="1:18" s="39" customFormat="1">
      <c r="A526" s="46"/>
      <c r="B526" s="47"/>
      <c r="C526" s="47"/>
      <c r="D526" s="48"/>
      <c r="E526" s="46"/>
      <c r="F526" s="46"/>
      <c r="G526" s="46"/>
      <c r="H526" s="49"/>
      <c r="I526" s="54"/>
      <c r="K526" s="38"/>
      <c r="L526" s="38"/>
      <c r="M526" s="38"/>
      <c r="N526" s="38"/>
      <c r="O526" s="38"/>
      <c r="P526" s="38"/>
      <c r="Q526" s="38"/>
      <c r="R526" s="38"/>
    </row>
    <row r="527" spans="1:18" s="39" customFormat="1">
      <c r="A527" s="46"/>
      <c r="B527" s="47"/>
      <c r="C527" s="47"/>
      <c r="D527" s="48"/>
      <c r="E527" s="46"/>
      <c r="F527" s="46"/>
      <c r="G527" s="46"/>
      <c r="H527" s="49"/>
      <c r="I527" s="54"/>
      <c r="K527" s="38"/>
      <c r="L527" s="38"/>
      <c r="M527" s="38"/>
      <c r="N527" s="38"/>
      <c r="O527" s="38"/>
      <c r="P527" s="38"/>
      <c r="Q527" s="38"/>
      <c r="R527" s="38"/>
    </row>
    <row r="528" spans="1:18" s="39" customFormat="1">
      <c r="A528" s="46"/>
      <c r="B528" s="47"/>
      <c r="C528" s="47"/>
      <c r="D528" s="48"/>
      <c r="E528" s="46"/>
      <c r="F528" s="46"/>
      <c r="G528" s="46"/>
      <c r="H528" s="49"/>
      <c r="I528" s="54"/>
      <c r="K528" s="38"/>
      <c r="L528" s="38"/>
      <c r="M528" s="38"/>
      <c r="N528" s="38"/>
      <c r="O528" s="38"/>
      <c r="P528" s="38"/>
      <c r="Q528" s="38"/>
      <c r="R528" s="38"/>
    </row>
    <row r="529" spans="1:18" s="39" customFormat="1">
      <c r="A529" s="46"/>
      <c r="B529" s="47"/>
      <c r="C529" s="47"/>
      <c r="D529" s="48"/>
      <c r="E529" s="46"/>
      <c r="F529" s="46"/>
      <c r="G529" s="46"/>
      <c r="H529" s="49"/>
      <c r="I529" s="54"/>
      <c r="K529" s="38"/>
      <c r="L529" s="38"/>
      <c r="M529" s="38"/>
      <c r="N529" s="38"/>
      <c r="O529" s="38"/>
      <c r="P529" s="38"/>
      <c r="Q529" s="38"/>
      <c r="R529" s="38"/>
    </row>
    <row r="530" spans="1:18" s="39" customFormat="1">
      <c r="A530" s="46"/>
      <c r="B530" s="47"/>
      <c r="C530" s="47"/>
      <c r="D530" s="48"/>
      <c r="E530" s="46"/>
      <c r="F530" s="46"/>
      <c r="G530" s="46"/>
      <c r="H530" s="49"/>
      <c r="I530" s="54"/>
      <c r="K530" s="38"/>
      <c r="L530" s="38"/>
      <c r="M530" s="38"/>
      <c r="N530" s="38"/>
      <c r="O530" s="38"/>
      <c r="P530" s="38"/>
      <c r="Q530" s="38"/>
      <c r="R530" s="38"/>
    </row>
    <row r="531" spans="1:18" s="39" customFormat="1">
      <c r="A531" s="46"/>
      <c r="B531" s="47"/>
      <c r="C531" s="47"/>
      <c r="D531" s="48"/>
      <c r="E531" s="46"/>
      <c r="F531" s="46"/>
      <c r="G531" s="46"/>
      <c r="H531" s="49"/>
      <c r="I531" s="54"/>
      <c r="K531" s="38"/>
      <c r="L531" s="38"/>
      <c r="M531" s="38"/>
      <c r="N531" s="38"/>
      <c r="O531" s="38"/>
      <c r="P531" s="38"/>
      <c r="Q531" s="38"/>
      <c r="R531" s="38"/>
    </row>
    <row r="532" spans="1:18" s="39" customFormat="1">
      <c r="A532" s="46"/>
      <c r="B532" s="47"/>
      <c r="C532" s="47"/>
      <c r="D532" s="48"/>
      <c r="E532" s="46"/>
      <c r="F532" s="46"/>
      <c r="G532" s="46"/>
      <c r="H532" s="49"/>
      <c r="I532" s="54"/>
      <c r="K532" s="38"/>
      <c r="L532" s="38"/>
      <c r="M532" s="38"/>
      <c r="N532" s="38"/>
      <c r="O532" s="38"/>
      <c r="P532" s="38"/>
      <c r="Q532" s="38"/>
      <c r="R532" s="38"/>
    </row>
    <row r="533" spans="1:18" s="39" customFormat="1">
      <c r="A533" s="46"/>
      <c r="B533" s="47"/>
      <c r="C533" s="47"/>
      <c r="D533" s="48"/>
      <c r="E533" s="46"/>
      <c r="F533" s="46"/>
      <c r="G533" s="46"/>
      <c r="H533" s="49"/>
      <c r="I533" s="54"/>
      <c r="K533" s="38"/>
      <c r="L533" s="38"/>
      <c r="M533" s="38"/>
      <c r="N533" s="38"/>
      <c r="O533" s="38"/>
      <c r="P533" s="38"/>
      <c r="Q533" s="38"/>
      <c r="R533" s="38"/>
    </row>
    <row r="534" spans="1:18" s="39" customFormat="1">
      <c r="A534" s="46"/>
      <c r="B534" s="47"/>
      <c r="C534" s="47"/>
      <c r="D534" s="48"/>
      <c r="E534" s="46"/>
      <c r="F534" s="46"/>
      <c r="G534" s="46"/>
      <c r="H534" s="49"/>
      <c r="I534" s="54"/>
      <c r="K534" s="38"/>
      <c r="L534" s="38"/>
      <c r="M534" s="38"/>
      <c r="N534" s="38"/>
      <c r="O534" s="38"/>
      <c r="P534" s="38"/>
      <c r="Q534" s="38"/>
      <c r="R534" s="38"/>
    </row>
    <row r="535" spans="1:18" s="39" customFormat="1">
      <c r="A535" s="46"/>
      <c r="B535" s="47"/>
      <c r="C535" s="47"/>
      <c r="D535" s="48"/>
      <c r="E535" s="46"/>
      <c r="F535" s="46"/>
      <c r="G535" s="46"/>
      <c r="H535" s="49"/>
      <c r="I535" s="54"/>
      <c r="K535" s="38"/>
      <c r="L535" s="38"/>
      <c r="M535" s="38"/>
      <c r="N535" s="38"/>
      <c r="O535" s="38"/>
      <c r="P535" s="38"/>
      <c r="Q535" s="38"/>
      <c r="R535" s="38"/>
    </row>
    <row r="536" spans="1:18" s="39" customFormat="1">
      <c r="A536" s="46"/>
      <c r="B536" s="47"/>
      <c r="C536" s="47"/>
      <c r="D536" s="48"/>
      <c r="E536" s="46"/>
      <c r="F536" s="46"/>
      <c r="G536" s="46"/>
      <c r="H536" s="49"/>
      <c r="I536" s="54"/>
      <c r="K536" s="38"/>
      <c r="L536" s="38"/>
      <c r="M536" s="38"/>
      <c r="N536" s="38"/>
      <c r="O536" s="38"/>
      <c r="P536" s="38"/>
      <c r="Q536" s="38"/>
      <c r="R536" s="38"/>
    </row>
    <row r="537" spans="1:18" s="39" customFormat="1">
      <c r="A537" s="46"/>
      <c r="B537" s="47"/>
      <c r="C537" s="47"/>
      <c r="D537" s="48"/>
      <c r="E537" s="46"/>
      <c r="F537" s="46"/>
      <c r="G537" s="46"/>
      <c r="H537" s="49"/>
      <c r="I537" s="54"/>
      <c r="K537" s="38"/>
      <c r="L537" s="38"/>
      <c r="M537" s="38"/>
      <c r="N537" s="38"/>
      <c r="O537" s="38"/>
      <c r="P537" s="38"/>
      <c r="Q537" s="38"/>
      <c r="R537" s="38"/>
    </row>
    <row r="538" spans="1:18" s="39" customFormat="1">
      <c r="A538" s="46"/>
      <c r="B538" s="47"/>
      <c r="C538" s="47"/>
      <c r="D538" s="48"/>
      <c r="E538" s="46"/>
      <c r="F538" s="46"/>
      <c r="G538" s="46"/>
      <c r="H538" s="49"/>
      <c r="I538" s="54"/>
      <c r="K538" s="38"/>
      <c r="L538" s="38"/>
      <c r="M538" s="38"/>
      <c r="N538" s="38"/>
      <c r="O538" s="38"/>
      <c r="P538" s="38"/>
      <c r="Q538" s="38"/>
      <c r="R538" s="38"/>
    </row>
    <row r="539" spans="1:18" s="39" customFormat="1">
      <c r="A539" s="46"/>
      <c r="B539" s="47"/>
      <c r="C539" s="47"/>
      <c r="D539" s="48"/>
      <c r="E539" s="46"/>
      <c r="F539" s="46"/>
      <c r="G539" s="46"/>
      <c r="H539" s="49"/>
      <c r="I539" s="54"/>
      <c r="K539" s="38"/>
      <c r="L539" s="38"/>
      <c r="M539" s="38"/>
      <c r="N539" s="38"/>
      <c r="O539" s="38"/>
      <c r="P539" s="38"/>
      <c r="Q539" s="38"/>
      <c r="R539" s="38"/>
    </row>
    <row r="540" spans="1:18" s="39" customFormat="1">
      <c r="A540" s="46"/>
      <c r="B540" s="47"/>
      <c r="C540" s="47"/>
      <c r="D540" s="48"/>
      <c r="E540" s="46"/>
      <c r="F540" s="46"/>
      <c r="G540" s="46"/>
      <c r="H540" s="49"/>
      <c r="I540" s="54"/>
      <c r="K540" s="38"/>
      <c r="L540" s="38"/>
      <c r="M540" s="38"/>
      <c r="N540" s="38"/>
      <c r="O540" s="38"/>
      <c r="P540" s="38"/>
      <c r="Q540" s="38"/>
      <c r="R540" s="38"/>
    </row>
    <row r="541" spans="1:18" s="39" customFormat="1">
      <c r="A541" s="46"/>
      <c r="B541" s="47"/>
      <c r="C541" s="47"/>
      <c r="D541" s="48"/>
      <c r="E541" s="46"/>
      <c r="F541" s="46"/>
      <c r="G541" s="46"/>
      <c r="H541" s="49"/>
      <c r="I541" s="54"/>
      <c r="K541" s="38"/>
      <c r="L541" s="38"/>
      <c r="M541" s="38"/>
      <c r="N541" s="38"/>
      <c r="O541" s="38"/>
      <c r="P541" s="38"/>
      <c r="Q541" s="38"/>
      <c r="R541" s="38"/>
    </row>
    <row r="542" spans="1:18" s="39" customFormat="1">
      <c r="A542" s="46"/>
      <c r="B542" s="47"/>
      <c r="C542" s="47"/>
      <c r="D542" s="48"/>
      <c r="E542" s="46"/>
      <c r="F542" s="46"/>
      <c r="G542" s="46"/>
      <c r="H542" s="49"/>
      <c r="I542" s="54"/>
      <c r="K542" s="38"/>
      <c r="L542" s="38"/>
      <c r="M542" s="38"/>
      <c r="N542" s="38"/>
      <c r="O542" s="38"/>
      <c r="P542" s="38"/>
      <c r="Q542" s="38"/>
      <c r="R542" s="38"/>
    </row>
    <row r="543" spans="1:18" s="39" customFormat="1">
      <c r="A543" s="46"/>
      <c r="B543" s="47"/>
      <c r="C543" s="47"/>
      <c r="D543" s="48"/>
      <c r="E543" s="46"/>
      <c r="F543" s="46"/>
      <c r="G543" s="46"/>
      <c r="H543" s="49"/>
      <c r="I543" s="54"/>
      <c r="K543" s="38"/>
      <c r="L543" s="38"/>
      <c r="M543" s="38"/>
      <c r="N543" s="38"/>
      <c r="O543" s="38"/>
      <c r="P543" s="38"/>
      <c r="Q543" s="38"/>
      <c r="R543" s="38"/>
    </row>
    <row r="544" spans="1:18" s="39" customFormat="1">
      <c r="A544" s="46"/>
      <c r="B544" s="47"/>
      <c r="C544" s="47"/>
      <c r="D544" s="48"/>
      <c r="E544" s="46"/>
      <c r="F544" s="46"/>
      <c r="G544" s="46"/>
      <c r="H544" s="49"/>
      <c r="I544" s="54"/>
      <c r="K544" s="38"/>
      <c r="L544" s="38"/>
      <c r="M544" s="38"/>
      <c r="N544" s="38"/>
      <c r="O544" s="38"/>
      <c r="P544" s="38"/>
      <c r="Q544" s="38"/>
      <c r="R544" s="38"/>
    </row>
    <row r="545" spans="1:18" s="39" customFormat="1">
      <c r="A545" s="46"/>
      <c r="B545" s="47"/>
      <c r="C545" s="47"/>
      <c r="D545" s="48"/>
      <c r="E545" s="46"/>
      <c r="F545" s="46"/>
      <c r="G545" s="46"/>
      <c r="H545" s="49"/>
      <c r="I545" s="54"/>
      <c r="K545" s="38"/>
      <c r="L545" s="38"/>
      <c r="M545" s="38"/>
      <c r="N545" s="38"/>
      <c r="O545" s="38"/>
      <c r="P545" s="38"/>
      <c r="Q545" s="38"/>
      <c r="R545" s="38"/>
    </row>
    <row r="546" spans="1:18" s="39" customFormat="1">
      <c r="A546" s="46"/>
      <c r="B546" s="47"/>
      <c r="C546" s="47"/>
      <c r="D546" s="48"/>
      <c r="E546" s="46"/>
      <c r="F546" s="46"/>
      <c r="G546" s="46"/>
      <c r="H546" s="49"/>
      <c r="I546" s="54"/>
      <c r="K546" s="38"/>
      <c r="L546" s="38"/>
      <c r="M546" s="38"/>
      <c r="N546" s="38"/>
      <c r="O546" s="38"/>
      <c r="P546" s="38"/>
      <c r="Q546" s="38"/>
      <c r="R546" s="38"/>
    </row>
    <row r="547" spans="1:18" s="39" customFormat="1">
      <c r="A547" s="46"/>
      <c r="B547" s="47"/>
      <c r="C547" s="47"/>
      <c r="D547" s="48"/>
      <c r="E547" s="46"/>
      <c r="F547" s="46"/>
      <c r="G547" s="46"/>
      <c r="H547" s="49"/>
      <c r="I547" s="54"/>
      <c r="K547" s="38"/>
      <c r="L547" s="38"/>
      <c r="M547" s="38"/>
      <c r="N547" s="38"/>
      <c r="O547" s="38"/>
      <c r="P547" s="38"/>
      <c r="Q547" s="38"/>
      <c r="R547" s="38"/>
    </row>
    <row r="548" spans="1:18" s="39" customFormat="1">
      <c r="A548" s="46"/>
      <c r="B548" s="47"/>
      <c r="C548" s="47"/>
      <c r="D548" s="48"/>
      <c r="E548" s="46"/>
      <c r="F548" s="46"/>
      <c r="G548" s="46"/>
      <c r="H548" s="49"/>
      <c r="I548" s="54"/>
      <c r="K548" s="38"/>
      <c r="L548" s="38"/>
      <c r="M548" s="38"/>
      <c r="N548" s="38"/>
      <c r="O548" s="38"/>
      <c r="P548" s="38"/>
      <c r="Q548" s="38"/>
      <c r="R548" s="38"/>
    </row>
    <row r="549" spans="1:18" s="39" customFormat="1">
      <c r="A549" s="46"/>
      <c r="B549" s="47"/>
      <c r="C549" s="47"/>
      <c r="D549" s="48"/>
      <c r="E549" s="46"/>
      <c r="F549" s="46"/>
      <c r="G549" s="46"/>
      <c r="H549" s="49"/>
      <c r="I549" s="54"/>
      <c r="K549" s="38"/>
      <c r="L549" s="38"/>
      <c r="M549" s="38"/>
      <c r="N549" s="38"/>
      <c r="O549" s="38"/>
      <c r="P549" s="38"/>
      <c r="Q549" s="38"/>
      <c r="R549" s="38"/>
    </row>
    <row r="550" spans="1:18" s="39" customFormat="1">
      <c r="A550" s="46"/>
      <c r="B550" s="47"/>
      <c r="C550" s="47"/>
      <c r="D550" s="48"/>
      <c r="E550" s="46"/>
      <c r="F550" s="46"/>
      <c r="G550" s="46"/>
      <c r="H550" s="49"/>
      <c r="I550" s="54"/>
      <c r="K550" s="38"/>
      <c r="L550" s="38"/>
      <c r="M550" s="38"/>
      <c r="N550" s="38"/>
      <c r="O550" s="38"/>
      <c r="P550" s="38"/>
      <c r="Q550" s="38"/>
      <c r="R550" s="38"/>
    </row>
    <row r="551" spans="1:18" s="39" customFormat="1">
      <c r="A551" s="46"/>
      <c r="B551" s="47"/>
      <c r="C551" s="47"/>
      <c r="D551" s="48"/>
      <c r="E551" s="46"/>
      <c r="F551" s="46"/>
      <c r="G551" s="46"/>
      <c r="H551" s="49"/>
      <c r="I551" s="54"/>
      <c r="K551" s="38"/>
      <c r="L551" s="38"/>
      <c r="M551" s="38"/>
      <c r="N551" s="38"/>
      <c r="O551" s="38"/>
      <c r="P551" s="38"/>
      <c r="Q551" s="38"/>
      <c r="R551" s="38"/>
    </row>
    <row r="552" spans="1:18" s="39" customFormat="1">
      <c r="A552" s="46"/>
      <c r="B552" s="47"/>
      <c r="C552" s="47"/>
      <c r="D552" s="48"/>
      <c r="E552" s="46"/>
      <c r="F552" s="46"/>
      <c r="G552" s="46"/>
      <c r="H552" s="49"/>
      <c r="I552" s="54"/>
      <c r="K552" s="38"/>
      <c r="L552" s="38"/>
      <c r="M552" s="38"/>
      <c r="N552" s="38"/>
      <c r="O552" s="38"/>
      <c r="P552" s="38"/>
      <c r="Q552" s="38"/>
      <c r="R552" s="38"/>
    </row>
    <row r="553" spans="1:18" s="39" customFormat="1">
      <c r="A553" s="46"/>
      <c r="B553" s="47"/>
      <c r="C553" s="47"/>
      <c r="D553" s="48"/>
      <c r="E553" s="46"/>
      <c r="F553" s="46"/>
      <c r="G553" s="46"/>
      <c r="H553" s="49"/>
      <c r="I553" s="54"/>
      <c r="K553" s="38"/>
      <c r="L553" s="38"/>
      <c r="M553" s="38"/>
      <c r="N553" s="38"/>
      <c r="O553" s="38"/>
      <c r="P553" s="38"/>
      <c r="Q553" s="38"/>
      <c r="R553" s="38"/>
    </row>
    <row r="554" spans="1:18" s="39" customFormat="1">
      <c r="A554" s="46"/>
      <c r="B554" s="47"/>
      <c r="C554" s="47"/>
      <c r="D554" s="48"/>
      <c r="E554" s="46"/>
      <c r="F554" s="46"/>
      <c r="G554" s="46"/>
      <c r="H554" s="49"/>
      <c r="I554" s="54"/>
      <c r="K554" s="38"/>
      <c r="L554" s="38"/>
      <c r="M554" s="38"/>
      <c r="N554" s="38"/>
      <c r="O554" s="38"/>
      <c r="P554" s="38"/>
      <c r="Q554" s="38"/>
      <c r="R554" s="38"/>
    </row>
    <row r="555" spans="1:18" s="39" customFormat="1">
      <c r="A555" s="46"/>
      <c r="B555" s="47"/>
      <c r="C555" s="47"/>
      <c r="D555" s="48"/>
      <c r="E555" s="46"/>
      <c r="F555" s="46"/>
      <c r="G555" s="46"/>
      <c r="H555" s="49"/>
      <c r="I555" s="54"/>
      <c r="K555" s="38"/>
      <c r="L555" s="38"/>
      <c r="M555" s="38"/>
      <c r="N555" s="38"/>
      <c r="O555" s="38"/>
      <c r="P555" s="38"/>
      <c r="Q555" s="38"/>
      <c r="R555" s="38"/>
    </row>
    <row r="556" spans="1:18" s="39" customFormat="1">
      <c r="A556" s="46"/>
      <c r="B556" s="47"/>
      <c r="C556" s="47"/>
      <c r="D556" s="48"/>
      <c r="E556" s="46"/>
      <c r="F556" s="46"/>
      <c r="G556" s="46"/>
      <c r="H556" s="49"/>
      <c r="I556" s="54"/>
      <c r="K556" s="38"/>
      <c r="L556" s="38"/>
      <c r="M556" s="38"/>
      <c r="N556" s="38"/>
      <c r="O556" s="38"/>
      <c r="P556" s="38"/>
      <c r="Q556" s="38"/>
      <c r="R556" s="38"/>
    </row>
    <row r="557" spans="1:18" s="39" customFormat="1">
      <c r="A557" s="46"/>
      <c r="B557" s="47"/>
      <c r="C557" s="47"/>
      <c r="D557" s="48"/>
      <c r="E557" s="46"/>
      <c r="F557" s="46"/>
      <c r="G557" s="46"/>
      <c r="H557" s="49"/>
      <c r="I557" s="54"/>
      <c r="K557" s="38"/>
      <c r="L557" s="38"/>
      <c r="M557" s="38"/>
      <c r="N557" s="38"/>
      <c r="O557" s="38"/>
      <c r="P557" s="38"/>
      <c r="Q557" s="38"/>
      <c r="R557" s="38"/>
    </row>
    <row r="558" spans="1:18" s="39" customFormat="1">
      <c r="A558" s="46"/>
      <c r="B558" s="47"/>
      <c r="C558" s="47"/>
      <c r="D558" s="48"/>
      <c r="E558" s="46"/>
      <c r="F558" s="46"/>
      <c r="G558" s="46"/>
      <c r="H558" s="49"/>
      <c r="I558" s="54"/>
      <c r="K558" s="38"/>
      <c r="L558" s="38"/>
      <c r="M558" s="38"/>
      <c r="N558" s="38"/>
      <c r="O558" s="38"/>
      <c r="P558" s="38"/>
      <c r="Q558" s="38"/>
      <c r="R558" s="38"/>
    </row>
    <row r="559" spans="1:18" s="39" customFormat="1">
      <c r="A559" s="46"/>
      <c r="B559" s="47"/>
      <c r="C559" s="47"/>
      <c r="D559" s="48"/>
      <c r="E559" s="46"/>
      <c r="F559" s="46"/>
      <c r="G559" s="46"/>
      <c r="H559" s="49"/>
      <c r="I559" s="54"/>
      <c r="K559" s="38"/>
      <c r="L559" s="38"/>
      <c r="M559" s="38"/>
      <c r="N559" s="38"/>
      <c r="O559" s="38"/>
      <c r="P559" s="38"/>
      <c r="Q559" s="38"/>
      <c r="R559" s="38"/>
    </row>
    <row r="560" spans="1:18" s="39" customFormat="1">
      <c r="A560" s="46"/>
      <c r="B560" s="47"/>
      <c r="C560" s="47"/>
      <c r="D560" s="48"/>
      <c r="E560" s="46"/>
      <c r="F560" s="46"/>
      <c r="G560" s="46"/>
      <c r="H560" s="49"/>
      <c r="I560" s="54"/>
      <c r="K560" s="38"/>
      <c r="L560" s="38"/>
      <c r="M560" s="38"/>
      <c r="N560" s="38"/>
      <c r="O560" s="38"/>
      <c r="P560" s="38"/>
      <c r="Q560" s="38"/>
      <c r="R560" s="38"/>
    </row>
    <row r="561" spans="1:18" s="39" customFormat="1">
      <c r="A561" s="46"/>
      <c r="B561" s="47"/>
      <c r="C561" s="47"/>
      <c r="D561" s="48"/>
      <c r="E561" s="46"/>
      <c r="F561" s="46"/>
      <c r="G561" s="46"/>
      <c r="H561" s="49"/>
      <c r="I561" s="54"/>
      <c r="K561" s="38"/>
      <c r="L561" s="38"/>
      <c r="M561" s="38"/>
      <c r="N561" s="38"/>
      <c r="O561" s="38"/>
      <c r="P561" s="38"/>
      <c r="Q561" s="38"/>
      <c r="R561" s="38"/>
    </row>
    <row r="562" spans="1:18" s="39" customFormat="1">
      <c r="A562" s="46"/>
      <c r="B562" s="47"/>
      <c r="C562" s="47"/>
      <c r="D562" s="48"/>
      <c r="E562" s="46"/>
      <c r="F562" s="46"/>
      <c r="G562" s="46"/>
      <c r="H562" s="49"/>
      <c r="I562" s="54"/>
      <c r="K562" s="38"/>
      <c r="L562" s="38"/>
      <c r="M562" s="38"/>
      <c r="N562" s="38"/>
      <c r="O562" s="38"/>
      <c r="P562" s="38"/>
      <c r="Q562" s="38"/>
      <c r="R562" s="38"/>
    </row>
    <row r="563" spans="1:18" s="39" customFormat="1">
      <c r="A563" s="46"/>
      <c r="B563" s="47"/>
      <c r="C563" s="47"/>
      <c r="D563" s="48"/>
      <c r="E563" s="46"/>
      <c r="F563" s="46"/>
      <c r="G563" s="46"/>
      <c r="H563" s="49"/>
      <c r="I563" s="54"/>
      <c r="K563" s="38"/>
      <c r="L563" s="38"/>
      <c r="M563" s="38"/>
      <c r="N563" s="38"/>
      <c r="O563" s="38"/>
      <c r="P563" s="38"/>
      <c r="Q563" s="38"/>
      <c r="R563" s="38"/>
    </row>
    <row r="564" spans="1:18" s="39" customFormat="1">
      <c r="A564" s="46"/>
      <c r="B564" s="47"/>
      <c r="C564" s="47"/>
      <c r="D564" s="48"/>
      <c r="E564" s="46"/>
      <c r="F564" s="46"/>
      <c r="G564" s="46"/>
      <c r="H564" s="49"/>
      <c r="I564" s="54"/>
      <c r="K564" s="38"/>
      <c r="L564" s="38"/>
      <c r="M564" s="38"/>
      <c r="N564" s="38"/>
      <c r="O564" s="38"/>
      <c r="P564" s="38"/>
      <c r="Q564" s="38"/>
      <c r="R564" s="38"/>
    </row>
    <row r="565" spans="1:18" s="39" customFormat="1">
      <c r="A565" s="46"/>
      <c r="B565" s="47"/>
      <c r="C565" s="47"/>
      <c r="D565" s="48"/>
      <c r="E565" s="46"/>
      <c r="F565" s="46"/>
      <c r="G565" s="46"/>
      <c r="H565" s="49"/>
      <c r="I565" s="54"/>
      <c r="K565" s="38"/>
      <c r="L565" s="38"/>
      <c r="M565" s="38"/>
      <c r="N565" s="38"/>
      <c r="O565" s="38"/>
      <c r="P565" s="38"/>
      <c r="Q565" s="38"/>
      <c r="R565" s="38"/>
    </row>
    <row r="566" spans="1:18" s="39" customFormat="1">
      <c r="A566" s="46"/>
      <c r="B566" s="47"/>
      <c r="C566" s="47"/>
      <c r="D566" s="48"/>
      <c r="E566" s="46"/>
      <c r="F566" s="46"/>
      <c r="G566" s="46"/>
      <c r="H566" s="49"/>
      <c r="I566" s="54"/>
      <c r="K566" s="38"/>
      <c r="L566" s="38"/>
      <c r="M566" s="38"/>
      <c r="N566" s="38"/>
      <c r="O566" s="38"/>
      <c r="P566" s="38"/>
      <c r="Q566" s="38"/>
      <c r="R566" s="38"/>
    </row>
    <row r="567" spans="1:18" s="39" customFormat="1">
      <c r="A567" s="46"/>
      <c r="B567" s="47"/>
      <c r="C567" s="47"/>
      <c r="D567" s="48"/>
      <c r="E567" s="46"/>
      <c r="F567" s="46"/>
      <c r="G567" s="46"/>
      <c r="H567" s="49"/>
      <c r="I567" s="54"/>
      <c r="K567" s="38"/>
      <c r="L567" s="38"/>
      <c r="M567" s="38"/>
      <c r="N567" s="38"/>
      <c r="O567" s="38"/>
      <c r="P567" s="38"/>
      <c r="Q567" s="38"/>
      <c r="R567" s="38"/>
    </row>
    <row r="568" spans="1:18" s="39" customFormat="1">
      <c r="A568" s="46"/>
      <c r="B568" s="47"/>
      <c r="C568" s="47"/>
      <c r="D568" s="48"/>
      <c r="E568" s="46"/>
      <c r="F568" s="46"/>
      <c r="G568" s="46"/>
      <c r="H568" s="49"/>
      <c r="I568" s="54"/>
      <c r="K568" s="38"/>
      <c r="L568" s="38"/>
      <c r="M568" s="38"/>
      <c r="N568" s="38"/>
      <c r="O568" s="38"/>
      <c r="P568" s="38"/>
      <c r="Q568" s="38"/>
      <c r="R568" s="38"/>
    </row>
    <row r="569" spans="1:18" s="39" customFormat="1">
      <c r="A569" s="46"/>
      <c r="B569" s="47"/>
      <c r="C569" s="47"/>
      <c r="D569" s="48"/>
      <c r="E569" s="46"/>
      <c r="F569" s="46"/>
      <c r="G569" s="46"/>
      <c r="H569" s="49"/>
      <c r="I569" s="54"/>
      <c r="K569" s="38"/>
      <c r="L569" s="38"/>
      <c r="M569" s="38"/>
      <c r="N569" s="38"/>
      <c r="O569" s="38"/>
      <c r="P569" s="38"/>
      <c r="Q569" s="38"/>
      <c r="R569" s="38"/>
    </row>
    <row r="570" spans="1:18" s="39" customFormat="1">
      <c r="A570" s="46"/>
      <c r="B570" s="47"/>
      <c r="C570" s="47"/>
      <c r="D570" s="48"/>
      <c r="E570" s="46"/>
      <c r="F570" s="46"/>
      <c r="G570" s="46"/>
      <c r="H570" s="49"/>
      <c r="I570" s="54"/>
      <c r="K570" s="38"/>
      <c r="L570" s="38"/>
      <c r="M570" s="38"/>
      <c r="N570" s="38"/>
      <c r="O570" s="38"/>
      <c r="P570" s="38"/>
      <c r="Q570" s="38"/>
      <c r="R570" s="38"/>
    </row>
    <row r="571" spans="1:18" s="39" customFormat="1">
      <c r="A571" s="46"/>
      <c r="B571" s="47"/>
      <c r="C571" s="47"/>
      <c r="D571" s="48"/>
      <c r="E571" s="46"/>
      <c r="F571" s="46"/>
      <c r="G571" s="46"/>
      <c r="H571" s="49"/>
      <c r="I571" s="54"/>
      <c r="K571" s="38"/>
      <c r="L571" s="38"/>
      <c r="M571" s="38"/>
      <c r="N571" s="38"/>
      <c r="O571" s="38"/>
      <c r="P571" s="38"/>
      <c r="Q571" s="38"/>
      <c r="R571" s="38"/>
    </row>
    <row r="572" spans="1:18" s="39" customFormat="1">
      <c r="A572" s="46"/>
      <c r="B572" s="47"/>
      <c r="C572" s="47"/>
      <c r="D572" s="48"/>
      <c r="E572" s="46"/>
      <c r="F572" s="46"/>
      <c r="G572" s="46"/>
      <c r="H572" s="49"/>
      <c r="I572" s="54"/>
      <c r="K572" s="38"/>
      <c r="L572" s="38"/>
      <c r="M572" s="38"/>
      <c r="N572" s="38"/>
      <c r="O572" s="38"/>
      <c r="P572" s="38"/>
      <c r="Q572" s="38"/>
      <c r="R572" s="38"/>
    </row>
    <row r="573" spans="1:18" s="39" customFormat="1">
      <c r="A573" s="46"/>
      <c r="B573" s="47"/>
      <c r="C573" s="47"/>
      <c r="D573" s="48"/>
      <c r="E573" s="46"/>
      <c r="F573" s="46"/>
      <c r="G573" s="46"/>
      <c r="H573" s="49"/>
      <c r="I573" s="54"/>
      <c r="K573" s="38"/>
      <c r="L573" s="38"/>
      <c r="M573" s="38"/>
      <c r="N573" s="38"/>
      <c r="O573" s="38"/>
      <c r="P573" s="38"/>
      <c r="Q573" s="38"/>
      <c r="R573" s="38"/>
    </row>
    <row r="574" spans="1:18" s="39" customFormat="1">
      <c r="A574" s="46"/>
      <c r="B574" s="47"/>
      <c r="C574" s="47"/>
      <c r="D574" s="48"/>
      <c r="E574" s="46"/>
      <c r="F574" s="46"/>
      <c r="G574" s="46"/>
      <c r="H574" s="49"/>
      <c r="I574" s="54"/>
      <c r="K574" s="38"/>
      <c r="L574" s="38"/>
      <c r="M574" s="38"/>
      <c r="N574" s="38"/>
      <c r="O574" s="38"/>
      <c r="P574" s="38"/>
      <c r="Q574" s="38"/>
      <c r="R574" s="38"/>
    </row>
    <row r="575" spans="1:18" s="39" customFormat="1">
      <c r="A575" s="46"/>
      <c r="B575" s="47"/>
      <c r="C575" s="47"/>
      <c r="D575" s="48"/>
      <c r="E575" s="46"/>
      <c r="F575" s="46"/>
      <c r="G575" s="46"/>
      <c r="H575" s="49"/>
      <c r="I575" s="54"/>
      <c r="K575" s="38"/>
      <c r="L575" s="38"/>
      <c r="M575" s="38"/>
      <c r="N575" s="38"/>
      <c r="O575" s="38"/>
      <c r="P575" s="38"/>
      <c r="Q575" s="38"/>
      <c r="R575" s="38"/>
    </row>
    <row r="576" spans="1:18" s="39" customFormat="1">
      <c r="A576" s="46"/>
      <c r="B576" s="47"/>
      <c r="C576" s="47"/>
      <c r="D576" s="48"/>
      <c r="E576" s="46"/>
      <c r="F576" s="46"/>
      <c r="G576" s="46"/>
      <c r="H576" s="49"/>
      <c r="I576" s="54"/>
      <c r="K576" s="38"/>
      <c r="L576" s="38"/>
      <c r="M576" s="38"/>
      <c r="N576" s="38"/>
      <c r="O576" s="38"/>
      <c r="P576" s="38"/>
      <c r="Q576" s="38"/>
      <c r="R576" s="38"/>
    </row>
    <row r="577" spans="1:18" s="39" customFormat="1">
      <c r="A577" s="46"/>
      <c r="B577" s="47"/>
      <c r="C577" s="47"/>
      <c r="D577" s="48"/>
      <c r="E577" s="46"/>
      <c r="F577" s="46"/>
      <c r="G577" s="46"/>
      <c r="H577" s="49"/>
      <c r="I577" s="54"/>
      <c r="K577" s="38"/>
      <c r="L577" s="38"/>
      <c r="M577" s="38"/>
      <c r="N577" s="38"/>
      <c r="O577" s="38"/>
      <c r="P577" s="38"/>
      <c r="Q577" s="38"/>
      <c r="R577" s="38"/>
    </row>
    <row r="578" spans="1:18" s="39" customFormat="1">
      <c r="A578" s="46"/>
      <c r="B578" s="47"/>
      <c r="C578" s="47"/>
      <c r="D578" s="48"/>
      <c r="E578" s="46"/>
      <c r="F578" s="46"/>
      <c r="G578" s="46"/>
      <c r="H578" s="49"/>
      <c r="I578" s="54"/>
      <c r="K578" s="38"/>
      <c r="L578" s="38"/>
      <c r="M578" s="38"/>
      <c r="N578" s="38"/>
      <c r="O578" s="38"/>
      <c r="P578" s="38"/>
      <c r="Q578" s="38"/>
      <c r="R578" s="38"/>
    </row>
    <row r="579" spans="1:18" s="39" customFormat="1">
      <c r="A579" s="46"/>
      <c r="B579" s="47"/>
      <c r="C579" s="47"/>
      <c r="D579" s="48"/>
      <c r="E579" s="46"/>
      <c r="F579" s="46"/>
      <c r="G579" s="46"/>
      <c r="H579" s="49"/>
      <c r="I579" s="54"/>
      <c r="K579" s="38"/>
      <c r="L579" s="38"/>
      <c r="M579" s="38"/>
      <c r="N579" s="38"/>
      <c r="O579" s="38"/>
      <c r="P579" s="38"/>
      <c r="Q579" s="38"/>
      <c r="R579" s="38"/>
    </row>
    <row r="580" spans="1:18" s="39" customFormat="1">
      <c r="A580" s="46"/>
      <c r="B580" s="47"/>
      <c r="C580" s="47"/>
      <c r="D580" s="48"/>
      <c r="E580" s="46"/>
      <c r="F580" s="46"/>
      <c r="G580" s="46"/>
      <c r="H580" s="49"/>
      <c r="I580" s="54"/>
      <c r="K580" s="38"/>
      <c r="L580" s="38"/>
      <c r="M580" s="38"/>
      <c r="N580" s="38"/>
      <c r="O580" s="38"/>
      <c r="P580" s="38"/>
      <c r="Q580" s="38"/>
      <c r="R580" s="38"/>
    </row>
    <row r="581" spans="1:18" s="39" customFormat="1">
      <c r="A581" s="46"/>
      <c r="B581" s="47"/>
      <c r="C581" s="47"/>
      <c r="D581" s="48"/>
      <c r="E581" s="46"/>
      <c r="F581" s="46"/>
      <c r="G581" s="46"/>
      <c r="H581" s="49"/>
      <c r="I581" s="54"/>
      <c r="K581" s="38"/>
      <c r="L581" s="38"/>
      <c r="M581" s="38"/>
      <c r="N581" s="38"/>
      <c r="O581" s="38"/>
      <c r="P581" s="38"/>
      <c r="Q581" s="38"/>
      <c r="R581" s="38"/>
    </row>
    <row r="582" spans="1:18" s="39" customFormat="1">
      <c r="A582" s="46"/>
      <c r="B582" s="47"/>
      <c r="C582" s="47"/>
      <c r="D582" s="48"/>
      <c r="E582" s="46"/>
      <c r="F582" s="46"/>
      <c r="G582" s="46"/>
      <c r="H582" s="49"/>
      <c r="I582" s="54"/>
      <c r="K582" s="38"/>
      <c r="L582" s="38"/>
      <c r="M582" s="38"/>
      <c r="N582" s="38"/>
      <c r="O582" s="38"/>
      <c r="P582" s="38"/>
      <c r="Q582" s="38"/>
      <c r="R582" s="38"/>
    </row>
    <row r="583" spans="1:18" s="39" customFormat="1">
      <c r="A583" s="46"/>
      <c r="B583" s="47"/>
      <c r="C583" s="47"/>
      <c r="D583" s="48"/>
      <c r="E583" s="46"/>
      <c r="F583" s="46"/>
      <c r="G583" s="46"/>
      <c r="H583" s="49"/>
      <c r="I583" s="54"/>
      <c r="K583" s="38"/>
      <c r="L583" s="38"/>
      <c r="M583" s="38"/>
      <c r="N583" s="38"/>
      <c r="O583" s="38"/>
      <c r="P583" s="38"/>
      <c r="Q583" s="38"/>
      <c r="R583" s="38"/>
    </row>
    <row r="584" spans="1:18" s="39" customFormat="1">
      <c r="A584" s="46"/>
      <c r="B584" s="47"/>
      <c r="C584" s="47"/>
      <c r="D584" s="48"/>
      <c r="E584" s="46"/>
      <c r="F584" s="46"/>
      <c r="G584" s="46"/>
      <c r="H584" s="49"/>
      <c r="I584" s="54"/>
      <c r="K584" s="38"/>
      <c r="L584" s="38"/>
      <c r="M584" s="38"/>
      <c r="N584" s="38"/>
      <c r="O584" s="38"/>
      <c r="P584" s="38"/>
      <c r="Q584" s="38"/>
      <c r="R584" s="38"/>
    </row>
    <row r="585" spans="1:18" s="39" customFormat="1">
      <c r="A585" s="46"/>
      <c r="B585" s="47"/>
      <c r="C585" s="47"/>
      <c r="D585" s="48"/>
      <c r="E585" s="46"/>
      <c r="F585" s="46"/>
      <c r="G585" s="46"/>
      <c r="H585" s="49"/>
      <c r="I585" s="54"/>
      <c r="K585" s="38"/>
      <c r="L585" s="38"/>
      <c r="M585" s="38"/>
      <c r="N585" s="38"/>
      <c r="O585" s="38"/>
      <c r="P585" s="38"/>
      <c r="Q585" s="38"/>
      <c r="R585" s="38"/>
    </row>
    <row r="586" spans="1:18" s="39" customFormat="1">
      <c r="A586" s="46"/>
      <c r="B586" s="47"/>
      <c r="C586" s="47"/>
      <c r="D586" s="48"/>
      <c r="E586" s="46"/>
      <c r="F586" s="46"/>
      <c r="G586" s="46"/>
      <c r="H586" s="49"/>
      <c r="I586" s="54"/>
      <c r="K586" s="38"/>
      <c r="L586" s="38"/>
      <c r="M586" s="38"/>
      <c r="N586" s="38"/>
      <c r="O586" s="38"/>
      <c r="P586" s="38"/>
      <c r="Q586" s="38"/>
      <c r="R586" s="38"/>
    </row>
    <row r="587" spans="1:18" s="39" customFormat="1">
      <c r="A587" s="46"/>
      <c r="B587" s="47"/>
      <c r="C587" s="47"/>
      <c r="D587" s="48"/>
      <c r="E587" s="46"/>
      <c r="F587" s="46"/>
      <c r="G587" s="46"/>
      <c r="H587" s="49"/>
      <c r="I587" s="54"/>
      <c r="K587" s="38"/>
      <c r="L587" s="38"/>
      <c r="M587" s="38"/>
      <c r="N587" s="38"/>
      <c r="O587" s="38"/>
      <c r="P587" s="38"/>
      <c r="Q587" s="38"/>
      <c r="R587" s="38"/>
    </row>
    <row r="588" spans="1:18" s="39" customFormat="1">
      <c r="A588" s="46"/>
      <c r="B588" s="47"/>
      <c r="C588" s="47"/>
      <c r="D588" s="48"/>
      <c r="E588" s="46"/>
      <c r="F588" s="46"/>
      <c r="G588" s="46"/>
      <c r="H588" s="49"/>
      <c r="I588" s="54"/>
      <c r="K588" s="38"/>
      <c r="L588" s="38"/>
      <c r="M588" s="38"/>
      <c r="N588" s="38"/>
      <c r="O588" s="38"/>
      <c r="P588" s="38"/>
      <c r="Q588" s="38"/>
      <c r="R588" s="38"/>
    </row>
    <row r="589" spans="1:18" s="39" customFormat="1">
      <c r="A589" s="46"/>
      <c r="B589" s="47"/>
      <c r="C589" s="47"/>
      <c r="D589" s="48"/>
      <c r="E589" s="46"/>
      <c r="F589" s="46"/>
      <c r="G589" s="46"/>
      <c r="H589" s="49"/>
      <c r="I589" s="54"/>
      <c r="K589" s="38"/>
      <c r="L589" s="38"/>
      <c r="M589" s="38"/>
      <c r="N589" s="38"/>
      <c r="O589" s="38"/>
      <c r="P589" s="38"/>
      <c r="Q589" s="38"/>
      <c r="R589" s="38"/>
    </row>
    <row r="590" spans="1:18" s="39" customFormat="1">
      <c r="A590" s="46"/>
      <c r="B590" s="47"/>
      <c r="C590" s="47"/>
      <c r="D590" s="48"/>
      <c r="E590" s="46"/>
      <c r="F590" s="46"/>
      <c r="G590" s="46"/>
      <c r="H590" s="49"/>
      <c r="I590" s="54"/>
      <c r="K590" s="38"/>
      <c r="L590" s="38"/>
      <c r="M590" s="38"/>
      <c r="N590" s="38"/>
      <c r="O590" s="38"/>
      <c r="P590" s="38"/>
      <c r="Q590" s="38"/>
      <c r="R590" s="38"/>
    </row>
    <row r="591" spans="1:18" s="39" customFormat="1">
      <c r="A591" s="46"/>
      <c r="B591" s="47"/>
      <c r="C591" s="47"/>
      <c r="D591" s="48"/>
      <c r="E591" s="46"/>
      <c r="F591" s="46"/>
      <c r="G591" s="46"/>
      <c r="H591" s="49"/>
      <c r="I591" s="54"/>
      <c r="K591" s="38"/>
      <c r="L591" s="38"/>
      <c r="M591" s="38"/>
      <c r="N591" s="38"/>
      <c r="O591" s="38"/>
      <c r="P591" s="38"/>
      <c r="Q591" s="38"/>
      <c r="R591" s="38"/>
    </row>
    <row r="592" spans="1:18" s="39" customFormat="1">
      <c r="A592" s="46"/>
      <c r="B592" s="47"/>
      <c r="C592" s="47"/>
      <c r="D592" s="48"/>
      <c r="E592" s="46"/>
      <c r="F592" s="46"/>
      <c r="G592" s="46"/>
      <c r="H592" s="49"/>
      <c r="I592" s="54"/>
      <c r="K592" s="38"/>
      <c r="L592" s="38"/>
      <c r="M592" s="38"/>
      <c r="N592" s="38"/>
      <c r="O592" s="38"/>
      <c r="P592" s="38"/>
      <c r="Q592" s="38"/>
      <c r="R592" s="38"/>
    </row>
    <row r="593" spans="1:18" s="39" customFormat="1">
      <c r="A593" s="46"/>
      <c r="B593" s="47"/>
      <c r="C593" s="47"/>
      <c r="D593" s="48"/>
      <c r="E593" s="46"/>
      <c r="F593" s="46"/>
      <c r="G593" s="46"/>
      <c r="H593" s="49"/>
      <c r="I593" s="54"/>
      <c r="K593" s="38"/>
      <c r="L593" s="38"/>
      <c r="M593" s="38"/>
      <c r="N593" s="38"/>
      <c r="O593" s="38"/>
      <c r="P593" s="38"/>
      <c r="Q593" s="38"/>
      <c r="R593" s="38"/>
    </row>
    <row r="594" spans="1:18" s="39" customFormat="1">
      <c r="A594" s="46"/>
      <c r="B594" s="47"/>
      <c r="C594" s="47"/>
      <c r="D594" s="48"/>
      <c r="E594" s="46"/>
      <c r="F594" s="46"/>
      <c r="G594" s="46"/>
      <c r="H594" s="49"/>
      <c r="I594" s="54"/>
      <c r="K594" s="38"/>
      <c r="L594" s="38"/>
      <c r="M594" s="38"/>
      <c r="N594" s="38"/>
      <c r="O594" s="38"/>
      <c r="P594" s="38"/>
      <c r="Q594" s="38"/>
      <c r="R594" s="38"/>
    </row>
    <row r="595" spans="1:18" s="39" customFormat="1">
      <c r="A595" s="46"/>
      <c r="B595" s="47"/>
      <c r="C595" s="47"/>
      <c r="D595" s="48"/>
      <c r="E595" s="46"/>
      <c r="F595" s="46"/>
      <c r="G595" s="46"/>
      <c r="H595" s="49"/>
      <c r="I595" s="54"/>
      <c r="K595" s="38"/>
      <c r="L595" s="38"/>
      <c r="M595" s="38"/>
      <c r="N595" s="38"/>
      <c r="O595" s="38"/>
      <c r="P595" s="38"/>
      <c r="Q595" s="38"/>
      <c r="R595" s="38"/>
    </row>
    <row r="596" spans="1:18" s="39" customFormat="1">
      <c r="A596" s="46"/>
      <c r="B596" s="47"/>
      <c r="C596" s="47"/>
      <c r="D596" s="48"/>
      <c r="E596" s="46"/>
      <c r="F596" s="46"/>
      <c r="G596" s="46"/>
      <c r="H596" s="49"/>
      <c r="I596" s="54"/>
      <c r="K596" s="38"/>
      <c r="L596" s="38"/>
      <c r="M596" s="38"/>
      <c r="N596" s="38"/>
      <c r="O596" s="38"/>
      <c r="P596" s="38"/>
      <c r="Q596" s="38"/>
      <c r="R596" s="38"/>
    </row>
    <row r="597" spans="1:18" s="39" customFormat="1">
      <c r="A597" s="46"/>
      <c r="B597" s="47"/>
      <c r="C597" s="47"/>
      <c r="D597" s="48"/>
      <c r="E597" s="46"/>
      <c r="F597" s="46"/>
      <c r="G597" s="46"/>
      <c r="H597" s="49"/>
      <c r="I597" s="54"/>
      <c r="K597" s="38"/>
      <c r="L597" s="38"/>
      <c r="M597" s="38"/>
      <c r="N597" s="38"/>
      <c r="O597" s="38"/>
      <c r="P597" s="38"/>
      <c r="Q597" s="38"/>
      <c r="R597" s="38"/>
    </row>
    <row r="598" spans="1:18" s="39" customFormat="1">
      <c r="A598" s="46"/>
      <c r="B598" s="47"/>
      <c r="C598" s="47"/>
      <c r="D598" s="48"/>
      <c r="E598" s="46"/>
      <c r="F598" s="46"/>
      <c r="G598" s="46"/>
      <c r="H598" s="49"/>
      <c r="I598" s="54"/>
      <c r="K598" s="38"/>
      <c r="L598" s="38"/>
      <c r="M598" s="38"/>
      <c r="N598" s="38"/>
      <c r="O598" s="38"/>
      <c r="P598" s="38"/>
      <c r="Q598" s="38"/>
      <c r="R598" s="38"/>
    </row>
    <row r="599" spans="1:18" s="39" customFormat="1">
      <c r="A599" s="46"/>
      <c r="B599" s="47"/>
      <c r="C599" s="47"/>
      <c r="D599" s="48"/>
      <c r="E599" s="46"/>
      <c r="F599" s="46"/>
      <c r="G599" s="46"/>
      <c r="H599" s="49"/>
      <c r="I599" s="54"/>
      <c r="K599" s="38"/>
      <c r="L599" s="38"/>
      <c r="M599" s="38"/>
      <c r="N599" s="38"/>
      <c r="O599" s="38"/>
      <c r="P599" s="38"/>
      <c r="Q599" s="38"/>
      <c r="R599" s="38"/>
    </row>
    <row r="600" spans="1:18" s="39" customFormat="1">
      <c r="A600" s="46"/>
      <c r="B600" s="47"/>
      <c r="C600" s="47"/>
      <c r="D600" s="48"/>
      <c r="E600" s="46"/>
      <c r="F600" s="46"/>
      <c r="G600" s="46"/>
      <c r="H600" s="49"/>
      <c r="I600" s="54"/>
      <c r="K600" s="38"/>
      <c r="L600" s="38"/>
      <c r="M600" s="38"/>
      <c r="N600" s="38"/>
      <c r="O600" s="38"/>
      <c r="P600" s="38"/>
      <c r="Q600" s="38"/>
      <c r="R600" s="38"/>
    </row>
    <row r="601" spans="1:18" s="39" customFormat="1">
      <c r="A601" s="46"/>
      <c r="B601" s="47"/>
      <c r="C601" s="47"/>
      <c r="D601" s="48"/>
      <c r="E601" s="46"/>
      <c r="F601" s="46"/>
      <c r="G601" s="46"/>
      <c r="H601" s="49"/>
      <c r="I601" s="54"/>
      <c r="K601" s="38"/>
      <c r="L601" s="38"/>
      <c r="M601" s="38"/>
      <c r="N601" s="38"/>
      <c r="O601" s="38"/>
      <c r="P601" s="38"/>
      <c r="Q601" s="38"/>
      <c r="R601" s="38"/>
    </row>
    <row r="602" spans="1:18" s="39" customFormat="1">
      <c r="A602" s="46"/>
      <c r="B602" s="47"/>
      <c r="C602" s="47"/>
      <c r="D602" s="48"/>
      <c r="E602" s="46"/>
      <c r="F602" s="46"/>
      <c r="G602" s="46"/>
      <c r="H602" s="49"/>
      <c r="I602" s="54"/>
      <c r="K602" s="38"/>
      <c r="L602" s="38"/>
      <c r="M602" s="38"/>
      <c r="N602" s="38"/>
      <c r="O602" s="38"/>
      <c r="P602" s="38"/>
      <c r="Q602" s="38"/>
      <c r="R602" s="38"/>
    </row>
    <row r="603" spans="1:18" s="39" customFormat="1">
      <c r="A603" s="46"/>
      <c r="B603" s="47"/>
      <c r="C603" s="47"/>
      <c r="D603" s="48"/>
      <c r="E603" s="46"/>
      <c r="F603" s="46"/>
      <c r="G603" s="46"/>
      <c r="H603" s="49"/>
      <c r="I603" s="54"/>
      <c r="K603" s="38"/>
      <c r="L603" s="38"/>
      <c r="M603" s="38"/>
      <c r="N603" s="38"/>
      <c r="O603" s="38"/>
      <c r="P603" s="38"/>
      <c r="Q603" s="38"/>
      <c r="R603" s="38"/>
    </row>
    <row r="604" spans="1:18" s="39" customFormat="1">
      <c r="A604" s="46"/>
      <c r="B604" s="47"/>
      <c r="C604" s="47"/>
      <c r="D604" s="48"/>
      <c r="E604" s="46"/>
      <c r="F604" s="46"/>
      <c r="G604" s="46"/>
      <c r="H604" s="49"/>
      <c r="I604" s="54"/>
      <c r="K604" s="38"/>
      <c r="L604" s="38"/>
      <c r="M604" s="38"/>
      <c r="N604" s="38"/>
      <c r="O604" s="38"/>
      <c r="P604" s="38"/>
      <c r="Q604" s="38"/>
      <c r="R604" s="38"/>
    </row>
    <row r="605" spans="1:18" s="39" customFormat="1">
      <c r="A605" s="46"/>
      <c r="B605" s="47"/>
      <c r="C605" s="47"/>
      <c r="D605" s="48"/>
      <c r="E605" s="46"/>
      <c r="F605" s="46"/>
      <c r="G605" s="46"/>
      <c r="H605" s="49"/>
      <c r="I605" s="54"/>
      <c r="K605" s="38"/>
      <c r="L605" s="38"/>
      <c r="M605" s="38"/>
      <c r="N605" s="38"/>
      <c r="O605" s="38"/>
      <c r="P605" s="38"/>
      <c r="Q605" s="38"/>
      <c r="R605" s="38"/>
    </row>
    <row r="606" spans="1:18" s="39" customFormat="1">
      <c r="A606" s="46"/>
      <c r="B606" s="47"/>
      <c r="C606" s="47"/>
      <c r="D606" s="48"/>
      <c r="E606" s="46"/>
      <c r="F606" s="46"/>
      <c r="G606" s="46"/>
      <c r="H606" s="49"/>
      <c r="I606" s="54"/>
      <c r="K606" s="38"/>
      <c r="L606" s="38"/>
      <c r="M606" s="38"/>
      <c r="N606" s="38"/>
      <c r="O606" s="38"/>
      <c r="P606" s="38"/>
      <c r="Q606" s="38"/>
      <c r="R606" s="38"/>
    </row>
    <row r="607" spans="1:18" s="39" customFormat="1">
      <c r="A607" s="46"/>
      <c r="B607" s="47"/>
      <c r="C607" s="47"/>
      <c r="D607" s="48"/>
      <c r="E607" s="46"/>
      <c r="F607" s="46"/>
      <c r="G607" s="46"/>
      <c r="H607" s="49"/>
      <c r="I607" s="54"/>
      <c r="K607" s="38"/>
      <c r="L607" s="38"/>
      <c r="M607" s="38"/>
      <c r="N607" s="38"/>
      <c r="O607" s="38"/>
      <c r="P607" s="38"/>
      <c r="Q607" s="38"/>
      <c r="R607" s="38"/>
    </row>
    <row r="608" spans="1:18" s="39" customFormat="1">
      <c r="A608" s="46"/>
      <c r="B608" s="47"/>
      <c r="C608" s="47"/>
      <c r="D608" s="48"/>
      <c r="E608" s="46"/>
      <c r="F608" s="46"/>
      <c r="G608" s="46"/>
      <c r="H608" s="49"/>
      <c r="I608" s="54"/>
      <c r="K608" s="38"/>
      <c r="L608" s="38"/>
      <c r="M608" s="38"/>
      <c r="N608" s="38"/>
      <c r="O608" s="38"/>
      <c r="P608" s="38"/>
      <c r="Q608" s="38"/>
      <c r="R608" s="38"/>
    </row>
    <row r="609" spans="1:18" s="39" customFormat="1">
      <c r="A609" s="46"/>
      <c r="B609" s="47"/>
      <c r="C609" s="47"/>
      <c r="D609" s="48"/>
      <c r="E609" s="46"/>
      <c r="F609" s="46"/>
      <c r="G609" s="46"/>
      <c r="H609" s="49"/>
      <c r="I609" s="54"/>
      <c r="K609" s="38"/>
      <c r="L609" s="38"/>
      <c r="M609" s="38"/>
      <c r="N609" s="38"/>
      <c r="O609" s="38"/>
      <c r="P609" s="38"/>
      <c r="Q609" s="38"/>
      <c r="R609" s="38"/>
    </row>
    <row r="610" spans="1:18" s="39" customFormat="1">
      <c r="A610" s="46"/>
      <c r="B610" s="47"/>
      <c r="C610" s="47"/>
      <c r="D610" s="48"/>
      <c r="E610" s="46"/>
      <c r="F610" s="46"/>
      <c r="G610" s="46"/>
      <c r="H610" s="49"/>
      <c r="I610" s="54"/>
      <c r="K610" s="38"/>
      <c r="L610" s="38"/>
      <c r="M610" s="38"/>
      <c r="N610" s="38"/>
      <c r="O610" s="38"/>
      <c r="P610" s="38"/>
      <c r="Q610" s="38"/>
      <c r="R610" s="38"/>
    </row>
    <row r="611" spans="1:18" s="39" customFormat="1">
      <c r="A611" s="46"/>
      <c r="B611" s="47"/>
      <c r="C611" s="47"/>
      <c r="D611" s="48"/>
      <c r="E611" s="46"/>
      <c r="F611" s="46"/>
      <c r="G611" s="46"/>
      <c r="H611" s="49"/>
      <c r="I611" s="54"/>
      <c r="K611" s="38"/>
      <c r="L611" s="38"/>
      <c r="M611" s="38"/>
      <c r="N611" s="38"/>
      <c r="O611" s="38"/>
      <c r="P611" s="38"/>
      <c r="Q611" s="38"/>
      <c r="R611" s="38"/>
    </row>
    <row r="612" spans="1:18" s="39" customFormat="1">
      <c r="A612" s="46"/>
      <c r="B612" s="47"/>
      <c r="C612" s="47"/>
      <c r="D612" s="48"/>
      <c r="E612" s="46"/>
      <c r="F612" s="46"/>
      <c r="G612" s="46"/>
      <c r="H612" s="49"/>
      <c r="I612" s="54"/>
      <c r="K612" s="38"/>
      <c r="L612" s="38"/>
      <c r="M612" s="38"/>
      <c r="N612" s="38"/>
      <c r="O612" s="38"/>
      <c r="P612" s="38"/>
      <c r="Q612" s="38"/>
      <c r="R612" s="38"/>
    </row>
    <row r="613" spans="1:18" s="39" customFormat="1">
      <c r="A613" s="46"/>
      <c r="B613" s="47"/>
      <c r="C613" s="47"/>
      <c r="D613" s="48"/>
      <c r="E613" s="46"/>
      <c r="F613" s="46"/>
      <c r="G613" s="46"/>
      <c r="H613" s="49"/>
      <c r="I613" s="54"/>
      <c r="K613" s="38"/>
      <c r="L613" s="38"/>
      <c r="M613" s="38"/>
      <c r="N613" s="38"/>
      <c r="O613" s="38"/>
      <c r="P613" s="38"/>
      <c r="Q613" s="38"/>
      <c r="R613" s="38"/>
    </row>
    <row r="614" spans="1:18" s="39" customFormat="1">
      <c r="A614" s="46"/>
      <c r="B614" s="47"/>
      <c r="C614" s="47"/>
      <c r="D614" s="48"/>
      <c r="E614" s="46"/>
      <c r="F614" s="46"/>
      <c r="G614" s="46"/>
      <c r="H614" s="49"/>
      <c r="I614" s="54"/>
      <c r="K614" s="38"/>
      <c r="L614" s="38"/>
      <c r="M614" s="38"/>
      <c r="N614" s="38"/>
      <c r="O614" s="38"/>
      <c r="P614" s="38"/>
      <c r="Q614" s="38"/>
      <c r="R614" s="38"/>
    </row>
    <row r="615" spans="1:18" s="39" customFormat="1">
      <c r="A615" s="46"/>
      <c r="B615" s="47"/>
      <c r="C615" s="47"/>
      <c r="D615" s="48"/>
      <c r="E615" s="46"/>
      <c r="F615" s="46"/>
      <c r="G615" s="46"/>
      <c r="H615" s="49"/>
      <c r="I615" s="54"/>
      <c r="K615" s="38"/>
      <c r="L615" s="38"/>
      <c r="M615" s="38"/>
      <c r="N615" s="38"/>
      <c r="O615" s="38"/>
      <c r="P615" s="38"/>
      <c r="Q615" s="38"/>
      <c r="R615" s="38"/>
    </row>
    <row r="616" spans="1:18" s="39" customFormat="1">
      <c r="A616" s="46"/>
      <c r="B616" s="47"/>
      <c r="C616" s="47"/>
      <c r="D616" s="48"/>
      <c r="E616" s="46"/>
      <c r="F616" s="46"/>
      <c r="G616" s="46"/>
      <c r="H616" s="49"/>
      <c r="I616" s="54"/>
      <c r="K616" s="38"/>
      <c r="L616" s="38"/>
      <c r="M616" s="38"/>
      <c r="N616" s="38"/>
      <c r="O616" s="38"/>
      <c r="P616" s="38"/>
      <c r="Q616" s="38"/>
      <c r="R616" s="38"/>
    </row>
    <row r="617" spans="1:18" s="39" customFormat="1">
      <c r="A617" s="46"/>
      <c r="B617" s="47"/>
      <c r="C617" s="47"/>
      <c r="D617" s="48"/>
      <c r="E617" s="46"/>
      <c r="F617" s="46"/>
      <c r="G617" s="46"/>
      <c r="H617" s="49"/>
      <c r="I617" s="54"/>
      <c r="K617" s="38"/>
      <c r="L617" s="38"/>
      <c r="M617" s="38"/>
      <c r="N617" s="38"/>
      <c r="O617" s="38"/>
      <c r="P617" s="38"/>
      <c r="Q617" s="38"/>
      <c r="R617" s="38"/>
    </row>
    <row r="618" spans="1:18" s="39" customFormat="1">
      <c r="A618" s="46"/>
      <c r="B618" s="47"/>
      <c r="C618" s="47"/>
      <c r="D618" s="48"/>
      <c r="E618" s="46"/>
      <c r="F618" s="46"/>
      <c r="G618" s="46"/>
      <c r="H618" s="49"/>
      <c r="I618" s="54"/>
      <c r="K618" s="38"/>
      <c r="L618" s="38"/>
      <c r="M618" s="38"/>
      <c r="N618" s="38"/>
      <c r="O618" s="38"/>
      <c r="P618" s="38"/>
      <c r="Q618" s="38"/>
      <c r="R618" s="38"/>
    </row>
    <row r="619" spans="1:18" s="39" customFormat="1">
      <c r="A619" s="46"/>
      <c r="B619" s="47"/>
      <c r="C619" s="47"/>
      <c r="D619" s="48"/>
      <c r="E619" s="46"/>
      <c r="F619" s="46"/>
      <c r="G619" s="46"/>
      <c r="H619" s="49"/>
      <c r="I619" s="54"/>
      <c r="K619" s="38"/>
      <c r="L619" s="38"/>
      <c r="M619" s="38"/>
      <c r="N619" s="38"/>
      <c r="O619" s="38"/>
      <c r="P619" s="38"/>
      <c r="Q619" s="38"/>
      <c r="R619" s="38"/>
    </row>
    <row r="620" spans="1:18" s="39" customFormat="1">
      <c r="A620" s="46"/>
      <c r="B620" s="47"/>
      <c r="C620" s="47"/>
      <c r="D620" s="48"/>
      <c r="E620" s="46"/>
      <c r="F620" s="46"/>
      <c r="G620" s="46"/>
      <c r="H620" s="49"/>
      <c r="I620" s="54"/>
      <c r="K620" s="38"/>
      <c r="L620" s="38"/>
      <c r="M620" s="38"/>
      <c r="N620" s="38"/>
      <c r="O620" s="38"/>
      <c r="P620" s="38"/>
      <c r="Q620" s="38"/>
      <c r="R620" s="38"/>
    </row>
    <row r="621" spans="1:18" s="39" customFormat="1">
      <c r="A621" s="46"/>
      <c r="B621" s="47"/>
      <c r="C621" s="47"/>
      <c r="D621" s="48"/>
      <c r="E621" s="46"/>
      <c r="F621" s="46"/>
      <c r="G621" s="46"/>
      <c r="H621" s="49"/>
      <c r="I621" s="54"/>
      <c r="K621" s="38"/>
      <c r="L621" s="38"/>
      <c r="M621" s="38"/>
      <c r="N621" s="38"/>
      <c r="O621" s="38"/>
      <c r="P621" s="38"/>
      <c r="Q621" s="38"/>
      <c r="R621" s="38"/>
    </row>
    <row r="622" spans="1:18" s="39" customFormat="1">
      <c r="A622" s="46"/>
      <c r="B622" s="47"/>
      <c r="C622" s="47"/>
      <c r="D622" s="48"/>
      <c r="E622" s="46"/>
      <c r="F622" s="46"/>
      <c r="G622" s="46"/>
      <c r="H622" s="49"/>
      <c r="I622" s="54"/>
      <c r="K622" s="38"/>
      <c r="L622" s="38"/>
      <c r="M622" s="38"/>
      <c r="N622" s="38"/>
      <c r="O622" s="38"/>
      <c r="P622" s="38"/>
      <c r="Q622" s="38"/>
      <c r="R622" s="38"/>
    </row>
    <row r="623" spans="1:18" s="39" customFormat="1">
      <c r="A623" s="46"/>
      <c r="B623" s="47"/>
      <c r="C623" s="47"/>
      <c r="D623" s="48"/>
      <c r="E623" s="46"/>
      <c r="F623" s="46"/>
      <c r="G623" s="46"/>
      <c r="H623" s="49"/>
      <c r="I623" s="54"/>
      <c r="K623" s="38"/>
      <c r="L623" s="38"/>
      <c r="M623" s="38"/>
      <c r="N623" s="38"/>
      <c r="O623" s="38"/>
      <c r="P623" s="38"/>
      <c r="Q623" s="38"/>
      <c r="R623" s="38"/>
    </row>
    <row r="624" spans="1:18" s="39" customFormat="1">
      <c r="A624" s="46"/>
      <c r="B624" s="47"/>
      <c r="C624" s="47"/>
      <c r="D624" s="48"/>
      <c r="E624" s="46"/>
      <c r="F624" s="46"/>
      <c r="G624" s="46"/>
      <c r="H624" s="49"/>
      <c r="I624" s="54"/>
      <c r="K624" s="38"/>
      <c r="L624" s="38"/>
      <c r="M624" s="38"/>
      <c r="N624" s="38"/>
      <c r="O624" s="38"/>
      <c r="P624" s="38"/>
      <c r="Q624" s="38"/>
      <c r="R624" s="38"/>
    </row>
    <row r="625" spans="1:18" s="39" customFormat="1">
      <c r="A625" s="46"/>
      <c r="B625" s="47"/>
      <c r="C625" s="47"/>
      <c r="D625" s="48"/>
      <c r="E625" s="46"/>
      <c r="F625" s="46"/>
      <c r="G625" s="46"/>
      <c r="H625" s="49"/>
      <c r="I625" s="54"/>
      <c r="K625" s="38"/>
      <c r="L625" s="38"/>
      <c r="M625" s="38"/>
      <c r="N625" s="38"/>
      <c r="O625" s="38"/>
      <c r="P625" s="38"/>
      <c r="Q625" s="38"/>
      <c r="R625" s="38"/>
    </row>
    <row r="626" spans="1:18" s="39" customFormat="1">
      <c r="A626" s="46"/>
      <c r="B626" s="47"/>
      <c r="C626" s="47"/>
      <c r="D626" s="48"/>
      <c r="E626" s="46"/>
      <c r="F626" s="46"/>
      <c r="G626" s="46"/>
      <c r="H626" s="49"/>
      <c r="I626" s="54"/>
      <c r="K626" s="38"/>
      <c r="L626" s="38"/>
      <c r="M626" s="38"/>
      <c r="N626" s="38"/>
      <c r="O626" s="38"/>
      <c r="P626" s="38"/>
      <c r="Q626" s="38"/>
      <c r="R626" s="38"/>
    </row>
    <row r="627" spans="1:18" s="39" customFormat="1">
      <c r="A627" s="46"/>
      <c r="B627" s="47"/>
      <c r="C627" s="47"/>
      <c r="D627" s="48"/>
      <c r="E627" s="46"/>
      <c r="F627" s="46"/>
      <c r="G627" s="46"/>
      <c r="H627" s="49"/>
      <c r="I627" s="54"/>
      <c r="K627" s="38"/>
      <c r="L627" s="38"/>
      <c r="M627" s="38"/>
      <c r="N627" s="38"/>
      <c r="O627" s="38"/>
      <c r="P627" s="38"/>
      <c r="Q627" s="38"/>
      <c r="R627" s="38"/>
    </row>
    <row r="628" spans="1:18" s="39" customFormat="1">
      <c r="A628" s="46"/>
      <c r="B628" s="47"/>
      <c r="C628" s="47"/>
      <c r="D628" s="48"/>
      <c r="E628" s="46"/>
      <c r="F628" s="46"/>
      <c r="G628" s="46"/>
      <c r="H628" s="49"/>
      <c r="I628" s="54"/>
      <c r="K628" s="38"/>
      <c r="L628" s="38"/>
      <c r="M628" s="38"/>
      <c r="N628" s="38"/>
      <c r="O628" s="38"/>
      <c r="P628" s="38"/>
      <c r="Q628" s="38"/>
      <c r="R628" s="38"/>
    </row>
    <row r="629" spans="1:18" s="39" customFormat="1">
      <c r="A629" s="46"/>
      <c r="B629" s="47"/>
      <c r="C629" s="47"/>
      <c r="D629" s="48"/>
      <c r="E629" s="46"/>
      <c r="F629" s="46"/>
      <c r="G629" s="46"/>
      <c r="H629" s="49"/>
      <c r="I629" s="54"/>
      <c r="K629" s="38"/>
      <c r="L629" s="38"/>
      <c r="M629" s="38"/>
      <c r="N629" s="38"/>
      <c r="O629" s="38"/>
      <c r="P629" s="38"/>
      <c r="Q629" s="38"/>
      <c r="R629" s="38"/>
    </row>
    <row r="630" spans="1:18" s="39" customFormat="1">
      <c r="A630" s="46"/>
      <c r="B630" s="47"/>
      <c r="C630" s="47"/>
      <c r="D630" s="48"/>
      <c r="E630" s="46"/>
      <c r="F630" s="46"/>
      <c r="G630" s="46"/>
      <c r="H630" s="49"/>
      <c r="I630" s="54"/>
      <c r="K630" s="38"/>
      <c r="L630" s="38"/>
      <c r="M630" s="38"/>
      <c r="N630" s="38"/>
      <c r="O630" s="38"/>
      <c r="P630" s="38"/>
      <c r="Q630" s="38"/>
      <c r="R630" s="38"/>
    </row>
    <row r="631" spans="1:18" s="39" customFormat="1">
      <c r="A631" s="46"/>
      <c r="B631" s="47"/>
      <c r="C631" s="47"/>
      <c r="D631" s="48"/>
      <c r="E631" s="46"/>
      <c r="F631" s="46"/>
      <c r="G631" s="46"/>
      <c r="H631" s="49"/>
      <c r="I631" s="54"/>
      <c r="K631" s="38"/>
      <c r="L631" s="38"/>
      <c r="M631" s="38"/>
      <c r="N631" s="38"/>
      <c r="O631" s="38"/>
      <c r="P631" s="38"/>
      <c r="Q631" s="38"/>
      <c r="R631" s="38"/>
    </row>
    <row r="632" spans="1:18" s="39" customFormat="1">
      <c r="A632" s="46"/>
      <c r="B632" s="47"/>
      <c r="C632" s="47"/>
      <c r="D632" s="48"/>
      <c r="E632" s="46"/>
      <c r="F632" s="46"/>
      <c r="G632" s="46"/>
      <c r="H632" s="49"/>
      <c r="I632" s="54"/>
      <c r="K632" s="38"/>
      <c r="L632" s="38"/>
      <c r="M632" s="38"/>
      <c r="N632" s="38"/>
      <c r="O632" s="38"/>
      <c r="P632" s="38"/>
      <c r="Q632" s="38"/>
      <c r="R632" s="38"/>
    </row>
    <row r="633" spans="1:18" s="39" customFormat="1">
      <c r="A633" s="46"/>
      <c r="B633" s="47"/>
      <c r="C633" s="47"/>
      <c r="D633" s="48"/>
      <c r="E633" s="46"/>
      <c r="F633" s="46"/>
      <c r="G633" s="46"/>
      <c r="H633" s="49"/>
      <c r="I633" s="54"/>
      <c r="K633" s="38"/>
      <c r="L633" s="38"/>
      <c r="M633" s="38"/>
      <c r="N633" s="38"/>
      <c r="O633" s="38"/>
      <c r="P633" s="38"/>
      <c r="Q633" s="38"/>
      <c r="R633" s="38"/>
    </row>
    <row r="634" spans="1:18" s="39" customFormat="1">
      <c r="A634" s="46"/>
      <c r="B634" s="47"/>
      <c r="C634" s="47"/>
      <c r="D634" s="48"/>
      <c r="E634" s="46"/>
      <c r="F634" s="46"/>
      <c r="G634" s="46"/>
      <c r="H634" s="49"/>
      <c r="I634" s="54"/>
      <c r="K634" s="38"/>
      <c r="L634" s="38"/>
      <c r="M634" s="38"/>
      <c r="N634" s="38"/>
      <c r="O634" s="38"/>
      <c r="P634" s="38"/>
      <c r="Q634" s="38"/>
      <c r="R634" s="38"/>
    </row>
    <row r="635" spans="1:18" s="39" customFormat="1">
      <c r="A635" s="46"/>
      <c r="B635" s="47"/>
      <c r="C635" s="47"/>
      <c r="D635" s="48"/>
      <c r="E635" s="46"/>
      <c r="F635" s="46"/>
      <c r="G635" s="46"/>
      <c r="H635" s="49"/>
      <c r="I635" s="54"/>
      <c r="K635" s="38"/>
      <c r="L635" s="38"/>
      <c r="M635" s="38"/>
      <c r="N635" s="38"/>
      <c r="O635" s="38"/>
      <c r="P635" s="38"/>
      <c r="Q635" s="38"/>
      <c r="R635" s="38"/>
    </row>
    <row r="636" spans="1:18" s="39" customFormat="1">
      <c r="A636" s="46"/>
      <c r="B636" s="47"/>
      <c r="C636" s="47"/>
      <c r="D636" s="48"/>
      <c r="E636" s="46"/>
      <c r="F636" s="46"/>
      <c r="G636" s="46"/>
      <c r="H636" s="49"/>
      <c r="I636" s="54"/>
      <c r="K636" s="38"/>
      <c r="L636" s="38"/>
      <c r="M636" s="38"/>
      <c r="N636" s="38"/>
      <c r="O636" s="38"/>
      <c r="P636" s="38"/>
      <c r="Q636" s="38"/>
      <c r="R636" s="38"/>
    </row>
    <row r="637" spans="1:18" s="39" customFormat="1">
      <c r="A637" s="46"/>
      <c r="B637" s="47"/>
      <c r="C637" s="47"/>
      <c r="D637" s="48"/>
      <c r="E637" s="46"/>
      <c r="F637" s="46"/>
      <c r="G637" s="46"/>
      <c r="H637" s="49"/>
      <c r="I637" s="54"/>
      <c r="K637" s="38"/>
      <c r="L637" s="38"/>
      <c r="M637" s="38"/>
      <c r="N637" s="38"/>
      <c r="O637" s="38"/>
      <c r="P637" s="38"/>
      <c r="Q637" s="38"/>
      <c r="R637" s="38"/>
    </row>
    <row r="638" spans="1:18" s="39" customFormat="1">
      <c r="A638" s="46"/>
      <c r="B638" s="47"/>
      <c r="C638" s="47"/>
      <c r="D638" s="48"/>
      <c r="E638" s="46"/>
      <c r="F638" s="46"/>
      <c r="G638" s="46"/>
      <c r="H638" s="49"/>
      <c r="I638" s="54"/>
      <c r="K638" s="38"/>
      <c r="L638" s="38"/>
      <c r="M638" s="38"/>
      <c r="N638" s="38"/>
      <c r="O638" s="38"/>
      <c r="P638" s="38"/>
      <c r="Q638" s="38"/>
      <c r="R638" s="38"/>
    </row>
    <row r="639" spans="1:18" s="39" customFormat="1">
      <c r="A639" s="46"/>
      <c r="B639" s="47"/>
      <c r="C639" s="47"/>
      <c r="D639" s="48"/>
      <c r="E639" s="46"/>
      <c r="F639" s="46"/>
      <c r="G639" s="46"/>
      <c r="H639" s="49"/>
      <c r="I639" s="54"/>
      <c r="K639" s="38"/>
      <c r="L639" s="38"/>
      <c r="M639" s="38"/>
      <c r="N639" s="38"/>
      <c r="O639" s="38"/>
      <c r="P639" s="38"/>
      <c r="Q639" s="38"/>
      <c r="R639" s="38"/>
    </row>
    <row r="640" spans="1:18" s="39" customFormat="1">
      <c r="A640" s="46"/>
      <c r="B640" s="47"/>
      <c r="C640" s="47"/>
      <c r="D640" s="48"/>
      <c r="E640" s="46"/>
      <c r="F640" s="46"/>
      <c r="G640" s="46"/>
      <c r="H640" s="49"/>
      <c r="I640" s="54"/>
      <c r="K640" s="38"/>
      <c r="L640" s="38"/>
      <c r="M640" s="38"/>
      <c r="N640" s="38"/>
      <c r="O640" s="38"/>
      <c r="P640" s="38"/>
      <c r="Q640" s="38"/>
      <c r="R640" s="38"/>
    </row>
    <row r="641" spans="1:18" s="39" customFormat="1">
      <c r="A641" s="46"/>
      <c r="B641" s="47"/>
      <c r="C641" s="47"/>
      <c r="D641" s="48"/>
      <c r="E641" s="46"/>
      <c r="F641" s="46"/>
      <c r="G641" s="46"/>
      <c r="H641" s="49"/>
      <c r="I641" s="54"/>
      <c r="K641" s="38"/>
      <c r="L641" s="38"/>
      <c r="M641" s="38"/>
      <c r="N641" s="38"/>
      <c r="O641" s="38"/>
      <c r="P641" s="38"/>
      <c r="Q641" s="38"/>
      <c r="R641" s="38"/>
    </row>
    <row r="642" spans="1:18" s="39" customFormat="1">
      <c r="A642" s="46"/>
      <c r="B642" s="47"/>
      <c r="C642" s="47"/>
      <c r="D642" s="48"/>
      <c r="E642" s="46"/>
      <c r="F642" s="46"/>
      <c r="G642" s="46"/>
      <c r="H642" s="49"/>
      <c r="I642" s="54"/>
      <c r="K642" s="38"/>
      <c r="L642" s="38"/>
      <c r="M642" s="38"/>
      <c r="N642" s="38"/>
      <c r="O642" s="38"/>
      <c r="P642" s="38"/>
      <c r="Q642" s="38"/>
      <c r="R642" s="38"/>
    </row>
    <row r="643" spans="1:18" s="39" customFormat="1">
      <c r="A643" s="46"/>
      <c r="B643" s="47"/>
      <c r="C643" s="47"/>
      <c r="D643" s="48"/>
      <c r="E643" s="46"/>
      <c r="F643" s="46"/>
      <c r="G643" s="46"/>
      <c r="H643" s="49"/>
      <c r="I643" s="54"/>
      <c r="K643" s="38"/>
      <c r="L643" s="38"/>
      <c r="M643" s="38"/>
      <c r="N643" s="38"/>
      <c r="O643" s="38"/>
      <c r="P643" s="38"/>
      <c r="Q643" s="38"/>
      <c r="R643" s="38"/>
    </row>
    <row r="644" spans="1:18" s="39" customFormat="1">
      <c r="A644" s="46"/>
      <c r="B644" s="47"/>
      <c r="C644" s="47"/>
      <c r="D644" s="48"/>
      <c r="E644" s="46"/>
      <c r="F644" s="46"/>
      <c r="G644" s="46"/>
      <c r="H644" s="49"/>
      <c r="I644" s="54"/>
      <c r="K644" s="38"/>
      <c r="L644" s="38"/>
      <c r="M644" s="38"/>
      <c r="N644" s="38"/>
      <c r="O644" s="38"/>
      <c r="P644" s="38"/>
      <c r="Q644" s="38"/>
      <c r="R644" s="38"/>
    </row>
    <row r="645" spans="1:18" s="39" customFormat="1">
      <c r="A645" s="46"/>
      <c r="B645" s="47"/>
      <c r="C645" s="47"/>
      <c r="D645" s="48"/>
      <c r="E645" s="46"/>
      <c r="F645" s="46"/>
      <c r="G645" s="46"/>
      <c r="H645" s="49"/>
      <c r="I645" s="54"/>
      <c r="K645" s="38"/>
      <c r="L645" s="38"/>
      <c r="M645" s="38"/>
      <c r="N645" s="38"/>
      <c r="O645" s="38"/>
      <c r="P645" s="38"/>
      <c r="Q645" s="38"/>
      <c r="R645" s="38"/>
    </row>
    <row r="646" spans="1:18" s="39" customFormat="1">
      <c r="A646" s="46"/>
      <c r="B646" s="47"/>
      <c r="C646" s="47"/>
      <c r="D646" s="48"/>
      <c r="E646" s="46"/>
      <c r="F646" s="46"/>
      <c r="G646" s="46"/>
      <c r="H646" s="49"/>
      <c r="I646" s="54"/>
      <c r="K646" s="38"/>
      <c r="L646" s="38"/>
      <c r="M646" s="38"/>
      <c r="N646" s="38"/>
      <c r="O646" s="38"/>
      <c r="P646" s="38"/>
      <c r="Q646" s="38"/>
      <c r="R646" s="38"/>
    </row>
    <row r="647" spans="1:18" s="39" customFormat="1">
      <c r="A647" s="46"/>
      <c r="B647" s="47"/>
      <c r="C647" s="47"/>
      <c r="D647" s="48"/>
      <c r="E647" s="46"/>
      <c r="F647" s="46"/>
      <c r="G647" s="46"/>
      <c r="H647" s="49"/>
      <c r="I647" s="54"/>
      <c r="K647" s="38"/>
      <c r="L647" s="38"/>
      <c r="M647" s="38"/>
      <c r="N647" s="38"/>
      <c r="O647" s="38"/>
      <c r="P647" s="38"/>
      <c r="Q647" s="38"/>
      <c r="R647" s="38"/>
    </row>
    <row r="648" spans="1:18" s="39" customFormat="1">
      <c r="A648" s="46"/>
      <c r="B648" s="47"/>
      <c r="C648" s="47"/>
      <c r="D648" s="48"/>
      <c r="E648" s="46"/>
      <c r="F648" s="46"/>
      <c r="G648" s="46"/>
      <c r="H648" s="49"/>
      <c r="I648" s="54"/>
      <c r="K648" s="38"/>
      <c r="L648" s="38"/>
      <c r="M648" s="38"/>
      <c r="N648" s="38"/>
      <c r="O648" s="38"/>
      <c r="P648" s="38"/>
      <c r="Q648" s="38"/>
      <c r="R648" s="38"/>
    </row>
    <row r="649" spans="1:18" s="39" customFormat="1">
      <c r="A649" s="46"/>
      <c r="B649" s="47"/>
      <c r="C649" s="47"/>
      <c r="D649" s="48"/>
      <c r="E649" s="46"/>
      <c r="F649" s="46"/>
      <c r="G649" s="46"/>
      <c r="H649" s="49"/>
      <c r="I649" s="54"/>
      <c r="K649" s="38"/>
      <c r="L649" s="38"/>
      <c r="M649" s="38"/>
      <c r="N649" s="38"/>
      <c r="O649" s="38"/>
      <c r="P649" s="38"/>
      <c r="Q649" s="38"/>
      <c r="R649" s="38"/>
    </row>
    <row r="650" spans="1:18" s="39" customFormat="1">
      <c r="A650" s="46"/>
      <c r="B650" s="47"/>
      <c r="C650" s="47"/>
      <c r="D650" s="48"/>
      <c r="E650" s="46"/>
      <c r="F650" s="46"/>
      <c r="G650" s="46"/>
      <c r="H650" s="49"/>
      <c r="I650" s="54"/>
      <c r="K650" s="38"/>
      <c r="L650" s="38"/>
      <c r="M650" s="38"/>
      <c r="N650" s="38"/>
      <c r="O650" s="38"/>
      <c r="P650" s="38"/>
      <c r="Q650" s="38"/>
      <c r="R650" s="38"/>
    </row>
    <row r="651" spans="1:18" s="39" customFormat="1">
      <c r="A651" s="46"/>
      <c r="B651" s="47"/>
      <c r="C651" s="47"/>
      <c r="D651" s="48"/>
      <c r="E651" s="46"/>
      <c r="F651" s="46"/>
      <c r="G651" s="46"/>
      <c r="H651" s="49"/>
      <c r="I651" s="54"/>
      <c r="K651" s="38"/>
      <c r="L651" s="38"/>
      <c r="M651" s="38"/>
      <c r="N651" s="38"/>
      <c r="O651" s="38"/>
      <c r="P651" s="38"/>
      <c r="Q651" s="38"/>
      <c r="R651" s="38"/>
    </row>
    <row r="652" spans="1:18" s="39" customFormat="1">
      <c r="A652" s="46"/>
      <c r="B652" s="47"/>
      <c r="C652" s="47"/>
      <c r="D652" s="48"/>
      <c r="E652" s="46"/>
      <c r="F652" s="46"/>
      <c r="G652" s="46"/>
      <c r="H652" s="49"/>
      <c r="I652" s="54"/>
      <c r="K652" s="38"/>
      <c r="L652" s="38"/>
      <c r="M652" s="38"/>
      <c r="N652" s="38"/>
      <c r="O652" s="38"/>
      <c r="P652" s="38"/>
      <c r="Q652" s="38"/>
      <c r="R652" s="38"/>
    </row>
    <row r="653" spans="1:18" s="39" customFormat="1">
      <c r="A653" s="46"/>
      <c r="B653" s="47"/>
      <c r="C653" s="47"/>
      <c r="D653" s="48"/>
      <c r="E653" s="46"/>
      <c r="F653" s="46"/>
      <c r="G653" s="46"/>
      <c r="H653" s="49"/>
      <c r="I653" s="54"/>
      <c r="K653" s="38"/>
      <c r="L653" s="38"/>
      <c r="M653" s="38"/>
      <c r="N653" s="38"/>
      <c r="O653" s="38"/>
      <c r="P653" s="38"/>
      <c r="Q653" s="38"/>
      <c r="R653" s="38"/>
    </row>
    <row r="654" spans="1:18" s="39" customFormat="1">
      <c r="A654" s="46"/>
      <c r="B654" s="47"/>
      <c r="C654" s="47"/>
      <c r="D654" s="48"/>
      <c r="E654" s="46"/>
      <c r="F654" s="46"/>
      <c r="G654" s="46"/>
      <c r="H654" s="49"/>
      <c r="I654" s="54"/>
      <c r="K654" s="38"/>
      <c r="L654" s="38"/>
      <c r="M654" s="38"/>
      <c r="N654" s="38"/>
      <c r="O654" s="38"/>
      <c r="P654" s="38"/>
      <c r="Q654" s="38"/>
      <c r="R654" s="38"/>
    </row>
    <row r="655" spans="1:18" s="39" customFormat="1">
      <c r="A655" s="46"/>
      <c r="B655" s="47"/>
      <c r="C655" s="47"/>
      <c r="D655" s="48"/>
      <c r="E655" s="46"/>
      <c r="F655" s="46"/>
      <c r="G655" s="46"/>
      <c r="H655" s="49"/>
      <c r="I655" s="54"/>
      <c r="K655" s="38"/>
      <c r="L655" s="38"/>
      <c r="M655" s="38"/>
      <c r="N655" s="38"/>
      <c r="O655" s="38"/>
      <c r="P655" s="38"/>
      <c r="Q655" s="38"/>
      <c r="R655" s="38"/>
    </row>
    <row r="656" spans="1:18" s="39" customFormat="1">
      <c r="A656" s="46"/>
      <c r="B656" s="47"/>
      <c r="C656" s="47"/>
      <c r="D656" s="48"/>
      <c r="E656" s="46"/>
      <c r="F656" s="46"/>
      <c r="G656" s="46"/>
      <c r="H656" s="49"/>
      <c r="I656" s="54"/>
      <c r="K656" s="38"/>
      <c r="L656" s="38"/>
      <c r="M656" s="38"/>
      <c r="N656" s="38"/>
      <c r="O656" s="38"/>
      <c r="P656" s="38"/>
      <c r="Q656" s="38"/>
      <c r="R656" s="38"/>
    </row>
    <row r="657" spans="1:18" s="39" customFormat="1">
      <c r="A657" s="46"/>
      <c r="B657" s="47"/>
      <c r="C657" s="47"/>
      <c r="D657" s="48"/>
      <c r="E657" s="46"/>
      <c r="F657" s="46"/>
      <c r="G657" s="46"/>
      <c r="H657" s="49"/>
      <c r="I657" s="54"/>
      <c r="K657" s="38"/>
      <c r="L657" s="38"/>
      <c r="M657" s="38"/>
      <c r="N657" s="38"/>
      <c r="O657" s="38"/>
      <c r="P657" s="38"/>
      <c r="Q657" s="38"/>
      <c r="R657" s="38"/>
    </row>
    <row r="658" spans="1:18" s="39" customFormat="1">
      <c r="A658" s="46"/>
      <c r="B658" s="47"/>
      <c r="C658" s="47"/>
      <c r="D658" s="48"/>
      <c r="E658" s="46"/>
      <c r="F658" s="46"/>
      <c r="G658" s="46"/>
      <c r="H658" s="49"/>
      <c r="I658" s="54"/>
      <c r="K658" s="38"/>
      <c r="L658" s="38"/>
      <c r="M658" s="38"/>
      <c r="N658" s="38"/>
      <c r="O658" s="38"/>
      <c r="P658" s="38"/>
      <c r="Q658" s="38"/>
      <c r="R658" s="38"/>
    </row>
    <row r="659" spans="1:18" s="39" customFormat="1">
      <c r="A659" s="46"/>
      <c r="B659" s="47"/>
      <c r="C659" s="47"/>
      <c r="D659" s="48"/>
      <c r="E659" s="46"/>
      <c r="F659" s="46"/>
      <c r="G659" s="46"/>
      <c r="H659" s="49"/>
      <c r="I659" s="54"/>
      <c r="K659" s="38"/>
      <c r="L659" s="38"/>
      <c r="M659" s="38"/>
      <c r="N659" s="38"/>
      <c r="O659" s="38"/>
      <c r="P659" s="38"/>
      <c r="Q659" s="38"/>
      <c r="R659" s="38"/>
    </row>
    <row r="660" spans="1:18" s="39" customFormat="1">
      <c r="A660" s="46"/>
      <c r="B660" s="47"/>
      <c r="C660" s="47"/>
      <c r="D660" s="48"/>
      <c r="E660" s="46"/>
      <c r="F660" s="46"/>
      <c r="G660" s="46"/>
      <c r="H660" s="49"/>
      <c r="I660" s="54"/>
      <c r="K660" s="38"/>
      <c r="L660" s="38"/>
      <c r="M660" s="38"/>
      <c r="N660" s="38"/>
      <c r="O660" s="38"/>
      <c r="P660" s="38"/>
      <c r="Q660" s="38"/>
      <c r="R660" s="38"/>
    </row>
    <row r="661" spans="1:18" s="39" customFormat="1">
      <c r="A661" s="46"/>
      <c r="B661" s="47"/>
      <c r="C661" s="47"/>
      <c r="D661" s="48"/>
      <c r="E661" s="46"/>
      <c r="F661" s="46"/>
      <c r="G661" s="46"/>
      <c r="H661" s="49"/>
      <c r="I661" s="54"/>
      <c r="K661" s="38"/>
      <c r="L661" s="38"/>
      <c r="M661" s="38"/>
      <c r="N661" s="38"/>
      <c r="O661" s="38"/>
      <c r="P661" s="38"/>
      <c r="Q661" s="38"/>
      <c r="R661" s="38"/>
    </row>
    <row r="662" spans="1:18" s="39" customFormat="1">
      <c r="A662" s="46"/>
      <c r="B662" s="47"/>
      <c r="C662" s="47"/>
      <c r="D662" s="48"/>
      <c r="E662" s="46"/>
      <c r="F662" s="46"/>
      <c r="G662" s="46"/>
      <c r="H662" s="49"/>
      <c r="I662" s="54"/>
      <c r="K662" s="38"/>
      <c r="L662" s="38"/>
      <c r="M662" s="38"/>
      <c r="N662" s="38"/>
      <c r="O662" s="38"/>
      <c r="P662" s="38"/>
      <c r="Q662" s="38"/>
      <c r="R662" s="38"/>
    </row>
    <row r="663" spans="1:18" s="39" customFormat="1">
      <c r="A663" s="46"/>
      <c r="B663" s="47"/>
      <c r="C663" s="47"/>
      <c r="D663" s="48"/>
      <c r="E663" s="46"/>
      <c r="F663" s="46"/>
      <c r="G663" s="46"/>
      <c r="H663" s="49"/>
      <c r="I663" s="54"/>
      <c r="K663" s="38"/>
      <c r="L663" s="38"/>
      <c r="M663" s="38"/>
      <c r="N663" s="38"/>
      <c r="O663" s="38"/>
      <c r="P663" s="38"/>
      <c r="Q663" s="38"/>
      <c r="R663" s="38"/>
    </row>
    <row r="664" spans="1:18" s="39" customFormat="1">
      <c r="A664" s="46"/>
      <c r="B664" s="47"/>
      <c r="C664" s="47"/>
      <c r="D664" s="48"/>
      <c r="E664" s="46"/>
      <c r="F664" s="46"/>
      <c r="G664" s="46"/>
      <c r="H664" s="49"/>
      <c r="I664" s="54"/>
      <c r="K664" s="38"/>
      <c r="L664" s="38"/>
      <c r="M664" s="38"/>
      <c r="N664" s="38"/>
      <c r="O664" s="38"/>
      <c r="P664" s="38"/>
      <c r="Q664" s="38"/>
      <c r="R664" s="38"/>
    </row>
    <row r="665" spans="1:18" s="39" customFormat="1">
      <c r="A665" s="46"/>
      <c r="B665" s="47"/>
      <c r="C665" s="47"/>
      <c r="D665" s="48"/>
      <c r="E665" s="46"/>
      <c r="F665" s="46"/>
      <c r="G665" s="46"/>
      <c r="H665" s="49"/>
      <c r="I665" s="54"/>
      <c r="K665" s="38"/>
      <c r="L665" s="38"/>
      <c r="M665" s="38"/>
      <c r="N665" s="38"/>
      <c r="O665" s="38"/>
      <c r="P665" s="38"/>
      <c r="Q665" s="38"/>
      <c r="R665" s="38"/>
    </row>
    <row r="666" spans="1:18" s="39" customFormat="1">
      <c r="A666" s="46"/>
      <c r="B666" s="47"/>
      <c r="C666" s="47"/>
      <c r="D666" s="48"/>
      <c r="E666" s="46"/>
      <c r="F666" s="46"/>
      <c r="G666" s="46"/>
      <c r="H666" s="49"/>
      <c r="I666" s="54"/>
      <c r="K666" s="38"/>
      <c r="L666" s="38"/>
      <c r="M666" s="38"/>
      <c r="N666" s="38"/>
      <c r="O666" s="38"/>
      <c r="P666" s="38"/>
      <c r="Q666" s="38"/>
      <c r="R666" s="38"/>
    </row>
    <row r="667" spans="1:18" s="39" customFormat="1">
      <c r="A667" s="46"/>
      <c r="B667" s="47"/>
      <c r="C667" s="47"/>
      <c r="D667" s="48"/>
      <c r="E667" s="46"/>
      <c r="F667" s="46"/>
      <c r="G667" s="46"/>
      <c r="H667" s="49"/>
      <c r="I667" s="54"/>
      <c r="K667" s="38"/>
      <c r="L667" s="38"/>
      <c r="M667" s="38"/>
      <c r="N667" s="38"/>
      <c r="O667" s="38"/>
      <c r="P667" s="38"/>
      <c r="Q667" s="38"/>
      <c r="R667" s="38"/>
    </row>
    <row r="668" spans="1:18" s="39" customFormat="1">
      <c r="A668" s="46"/>
      <c r="B668" s="47"/>
      <c r="C668" s="47"/>
      <c r="D668" s="48"/>
      <c r="E668" s="46"/>
      <c r="F668" s="46"/>
      <c r="G668" s="46"/>
      <c r="H668" s="49"/>
      <c r="I668" s="54"/>
      <c r="K668" s="38"/>
      <c r="L668" s="38"/>
      <c r="M668" s="38"/>
      <c r="N668" s="38"/>
      <c r="O668" s="38"/>
      <c r="P668" s="38"/>
      <c r="Q668" s="38"/>
      <c r="R668" s="38"/>
    </row>
    <row r="669" spans="1:18" s="39" customFormat="1">
      <c r="A669" s="46"/>
      <c r="B669" s="47"/>
      <c r="C669" s="47"/>
      <c r="D669" s="48"/>
      <c r="E669" s="46"/>
      <c r="F669" s="46"/>
      <c r="G669" s="46"/>
      <c r="H669" s="49"/>
      <c r="I669" s="54"/>
      <c r="K669" s="38"/>
      <c r="L669" s="38"/>
      <c r="M669" s="38"/>
      <c r="N669" s="38"/>
      <c r="O669" s="38"/>
      <c r="P669" s="38"/>
      <c r="Q669" s="38"/>
      <c r="R669" s="38"/>
    </row>
    <row r="670" spans="1:18" s="39" customFormat="1">
      <c r="A670" s="46"/>
      <c r="B670" s="47"/>
      <c r="C670" s="47"/>
      <c r="D670" s="48"/>
      <c r="E670" s="46"/>
      <c r="F670" s="46"/>
      <c r="G670" s="46"/>
      <c r="H670" s="49"/>
      <c r="I670" s="54"/>
      <c r="K670" s="38"/>
      <c r="L670" s="38"/>
      <c r="M670" s="38"/>
      <c r="N670" s="38"/>
      <c r="O670" s="38"/>
      <c r="P670" s="38"/>
      <c r="Q670" s="38"/>
      <c r="R670" s="38"/>
    </row>
    <row r="671" spans="1:18" s="39" customFormat="1">
      <c r="A671" s="46"/>
      <c r="B671" s="47"/>
      <c r="C671" s="47"/>
      <c r="D671" s="48"/>
      <c r="E671" s="46"/>
      <c r="F671" s="46"/>
      <c r="G671" s="46"/>
      <c r="H671" s="49"/>
      <c r="I671" s="54"/>
      <c r="K671" s="38"/>
      <c r="L671" s="38"/>
      <c r="M671" s="38"/>
      <c r="N671" s="38"/>
      <c r="O671" s="38"/>
      <c r="P671" s="38"/>
      <c r="Q671" s="38"/>
      <c r="R671" s="38"/>
    </row>
    <row r="672" spans="1:18" s="39" customFormat="1">
      <c r="A672" s="46"/>
      <c r="B672" s="47"/>
      <c r="C672" s="47"/>
      <c r="D672" s="48"/>
      <c r="E672" s="46"/>
      <c r="F672" s="46"/>
      <c r="G672" s="46"/>
      <c r="H672" s="49"/>
      <c r="I672" s="54"/>
      <c r="K672" s="38"/>
      <c r="L672" s="38"/>
      <c r="M672" s="38"/>
      <c r="N672" s="38"/>
      <c r="O672" s="38"/>
      <c r="P672" s="38"/>
      <c r="Q672" s="38"/>
      <c r="R672" s="38"/>
    </row>
    <row r="673" spans="1:18" s="39" customFormat="1">
      <c r="A673" s="46"/>
      <c r="B673" s="47"/>
      <c r="C673" s="47"/>
      <c r="D673" s="48"/>
      <c r="E673" s="46"/>
      <c r="F673" s="46"/>
      <c r="G673" s="46"/>
      <c r="H673" s="49"/>
      <c r="I673" s="54"/>
      <c r="K673" s="38"/>
      <c r="L673" s="38"/>
      <c r="M673" s="38"/>
      <c r="N673" s="38"/>
      <c r="O673" s="38"/>
      <c r="P673" s="38"/>
      <c r="Q673" s="38"/>
      <c r="R673" s="38"/>
    </row>
    <row r="674" spans="1:18" s="39" customFormat="1">
      <c r="A674" s="46"/>
      <c r="B674" s="47"/>
      <c r="C674" s="47"/>
      <c r="D674" s="48"/>
      <c r="E674" s="46"/>
      <c r="F674" s="46"/>
      <c r="G674" s="46"/>
      <c r="H674" s="49"/>
      <c r="I674" s="54"/>
      <c r="K674" s="38"/>
      <c r="L674" s="38"/>
      <c r="M674" s="38"/>
      <c r="N674" s="38"/>
      <c r="O674" s="38"/>
      <c r="P674" s="38"/>
      <c r="Q674" s="38"/>
      <c r="R674" s="38"/>
    </row>
    <row r="675" spans="1:18" s="39" customFormat="1">
      <c r="A675" s="46"/>
      <c r="B675" s="47"/>
      <c r="C675" s="47"/>
      <c r="D675" s="48"/>
      <c r="E675" s="46"/>
      <c r="F675" s="46"/>
      <c r="G675" s="46"/>
      <c r="H675" s="49"/>
      <c r="I675" s="54"/>
      <c r="K675" s="38"/>
      <c r="L675" s="38"/>
      <c r="M675" s="38"/>
      <c r="N675" s="38"/>
      <c r="O675" s="38"/>
      <c r="P675" s="38"/>
      <c r="Q675" s="38"/>
      <c r="R675" s="38"/>
    </row>
    <row r="676" spans="1:18" s="39" customFormat="1">
      <c r="A676" s="46"/>
      <c r="B676" s="47"/>
      <c r="C676" s="47"/>
      <c r="D676" s="48"/>
      <c r="E676" s="46"/>
      <c r="F676" s="46"/>
      <c r="G676" s="46"/>
      <c r="H676" s="49"/>
      <c r="I676" s="54"/>
      <c r="K676" s="38"/>
      <c r="L676" s="38"/>
      <c r="M676" s="38"/>
      <c r="N676" s="38"/>
      <c r="O676" s="38"/>
      <c r="P676" s="38"/>
      <c r="Q676" s="38"/>
      <c r="R676" s="38"/>
    </row>
    <row r="677" spans="1:18" s="39" customFormat="1">
      <c r="A677" s="46"/>
      <c r="B677" s="47"/>
      <c r="C677" s="47"/>
      <c r="D677" s="48"/>
      <c r="E677" s="46"/>
      <c r="F677" s="46"/>
      <c r="G677" s="46"/>
      <c r="H677" s="49"/>
      <c r="I677" s="54"/>
      <c r="K677" s="38"/>
      <c r="L677" s="38"/>
      <c r="M677" s="38"/>
      <c r="N677" s="38"/>
      <c r="O677" s="38"/>
      <c r="P677" s="38"/>
      <c r="Q677" s="38"/>
      <c r="R677" s="38"/>
    </row>
    <row r="678" spans="1:18" s="39" customFormat="1">
      <c r="A678" s="46"/>
      <c r="B678" s="47"/>
      <c r="C678" s="47"/>
      <c r="D678" s="48"/>
      <c r="E678" s="46"/>
      <c r="F678" s="46"/>
      <c r="G678" s="46"/>
      <c r="H678" s="49"/>
      <c r="I678" s="54"/>
      <c r="K678" s="38"/>
      <c r="L678" s="38"/>
      <c r="M678" s="38"/>
      <c r="N678" s="38"/>
      <c r="O678" s="38"/>
      <c r="P678" s="38"/>
      <c r="Q678" s="38"/>
      <c r="R678" s="38"/>
    </row>
    <row r="679" spans="1:18" s="39" customFormat="1">
      <c r="A679" s="46"/>
      <c r="B679" s="47"/>
      <c r="C679" s="47"/>
      <c r="D679" s="48"/>
      <c r="E679" s="46"/>
      <c r="F679" s="46"/>
      <c r="G679" s="46"/>
      <c r="H679" s="49"/>
      <c r="I679" s="54"/>
      <c r="K679" s="38"/>
      <c r="L679" s="38"/>
      <c r="M679" s="38"/>
      <c r="N679" s="38"/>
      <c r="O679" s="38"/>
      <c r="P679" s="38"/>
      <c r="Q679" s="38"/>
      <c r="R679" s="38"/>
    </row>
    <row r="680" spans="1:18" s="39" customFormat="1">
      <c r="A680" s="46"/>
      <c r="B680" s="47"/>
      <c r="C680" s="47"/>
      <c r="D680" s="48"/>
      <c r="E680" s="46"/>
      <c r="F680" s="46"/>
      <c r="G680" s="46"/>
      <c r="H680" s="49"/>
      <c r="I680" s="54"/>
      <c r="K680" s="38"/>
      <c r="L680" s="38"/>
      <c r="M680" s="38"/>
      <c r="N680" s="38"/>
      <c r="O680" s="38"/>
      <c r="P680" s="38"/>
      <c r="Q680" s="38"/>
      <c r="R680" s="38"/>
    </row>
    <row r="681" spans="1:18" s="39" customFormat="1">
      <c r="A681" s="46"/>
      <c r="B681" s="47"/>
      <c r="C681" s="47"/>
      <c r="D681" s="48"/>
      <c r="E681" s="46"/>
      <c r="F681" s="46"/>
      <c r="G681" s="46"/>
      <c r="H681" s="49"/>
      <c r="I681" s="54"/>
      <c r="K681" s="38"/>
      <c r="L681" s="38"/>
      <c r="M681" s="38"/>
      <c r="N681" s="38"/>
      <c r="O681" s="38"/>
      <c r="P681" s="38"/>
      <c r="Q681" s="38"/>
      <c r="R681" s="38"/>
    </row>
    <row r="682" spans="1:18" s="39" customFormat="1">
      <c r="A682" s="46"/>
      <c r="B682" s="47"/>
      <c r="C682" s="47"/>
      <c r="D682" s="48"/>
      <c r="E682" s="46"/>
      <c r="F682" s="46"/>
      <c r="G682" s="46"/>
      <c r="H682" s="49"/>
      <c r="I682" s="54"/>
      <c r="K682" s="38"/>
      <c r="L682" s="38"/>
      <c r="M682" s="38"/>
      <c r="N682" s="38"/>
      <c r="O682" s="38"/>
      <c r="P682" s="38"/>
      <c r="Q682" s="38"/>
      <c r="R682" s="38"/>
    </row>
    <row r="683" spans="1:18" s="39" customFormat="1">
      <c r="A683" s="46"/>
      <c r="B683" s="47"/>
      <c r="C683" s="47"/>
      <c r="D683" s="48"/>
      <c r="E683" s="46"/>
      <c r="F683" s="46"/>
      <c r="G683" s="46"/>
      <c r="H683" s="49"/>
      <c r="I683" s="54"/>
      <c r="K683" s="38"/>
      <c r="L683" s="38"/>
      <c r="M683" s="38"/>
      <c r="N683" s="38"/>
      <c r="O683" s="38"/>
      <c r="P683" s="38"/>
      <c r="Q683" s="38"/>
      <c r="R683" s="38"/>
    </row>
    <row r="684" spans="1:18" s="39" customFormat="1">
      <c r="A684" s="46"/>
      <c r="B684" s="47"/>
      <c r="C684" s="47"/>
      <c r="D684" s="48"/>
      <c r="E684" s="46"/>
      <c r="F684" s="46"/>
      <c r="G684" s="46"/>
      <c r="H684" s="49"/>
      <c r="I684" s="54"/>
      <c r="K684" s="38"/>
      <c r="L684" s="38"/>
      <c r="M684" s="38"/>
      <c r="N684" s="38"/>
      <c r="O684" s="38"/>
      <c r="P684" s="38"/>
      <c r="Q684" s="38"/>
      <c r="R684" s="38"/>
    </row>
    <row r="685" spans="1:18" s="39" customFormat="1">
      <c r="A685" s="46"/>
      <c r="B685" s="47"/>
      <c r="C685" s="47"/>
      <c r="D685" s="48"/>
      <c r="E685" s="46"/>
      <c r="F685" s="46"/>
      <c r="G685" s="46"/>
      <c r="H685" s="49"/>
      <c r="I685" s="54"/>
      <c r="K685" s="38"/>
      <c r="L685" s="38"/>
      <c r="M685" s="38"/>
      <c r="N685" s="38"/>
      <c r="O685" s="38"/>
      <c r="P685" s="38"/>
      <c r="Q685" s="38"/>
      <c r="R685" s="38"/>
    </row>
    <row r="686" spans="1:18" s="39" customFormat="1">
      <c r="A686" s="46"/>
      <c r="B686" s="47"/>
      <c r="C686" s="47"/>
      <c r="D686" s="48"/>
      <c r="E686" s="46"/>
      <c r="F686" s="46"/>
      <c r="G686" s="46"/>
      <c r="H686" s="49"/>
      <c r="I686" s="54"/>
      <c r="K686" s="38"/>
      <c r="L686" s="38"/>
      <c r="M686" s="38"/>
      <c r="N686" s="38"/>
      <c r="O686" s="38"/>
      <c r="P686" s="38"/>
      <c r="Q686" s="38"/>
      <c r="R686" s="38"/>
    </row>
    <row r="687" spans="1:18" s="39" customFormat="1">
      <c r="A687" s="46"/>
      <c r="B687" s="47"/>
      <c r="C687" s="47"/>
      <c r="D687" s="48"/>
      <c r="E687" s="46"/>
      <c r="F687" s="46"/>
      <c r="G687" s="46"/>
      <c r="H687" s="49"/>
      <c r="I687" s="54"/>
      <c r="K687" s="38"/>
      <c r="L687" s="38"/>
      <c r="M687" s="38"/>
      <c r="N687" s="38"/>
      <c r="O687" s="38"/>
      <c r="P687" s="38"/>
      <c r="Q687" s="38"/>
      <c r="R687" s="38"/>
    </row>
    <row r="688" spans="1:18" s="39" customFormat="1">
      <c r="A688" s="46"/>
      <c r="B688" s="47"/>
      <c r="C688" s="47"/>
      <c r="D688" s="48"/>
      <c r="E688" s="46"/>
      <c r="F688" s="46"/>
      <c r="G688" s="46"/>
      <c r="H688" s="49"/>
      <c r="I688" s="54"/>
      <c r="K688" s="38"/>
      <c r="L688" s="38"/>
      <c r="M688" s="38"/>
      <c r="N688" s="38"/>
      <c r="O688" s="38"/>
      <c r="P688" s="38"/>
      <c r="Q688" s="38"/>
      <c r="R688" s="38"/>
    </row>
    <row r="689" spans="1:18" s="39" customFormat="1">
      <c r="A689" s="46"/>
      <c r="B689" s="47"/>
      <c r="C689" s="47"/>
      <c r="D689" s="48"/>
      <c r="E689" s="46"/>
      <c r="F689" s="46"/>
      <c r="G689" s="46"/>
      <c r="H689" s="49"/>
      <c r="I689" s="54"/>
      <c r="K689" s="38"/>
      <c r="L689" s="38"/>
      <c r="M689" s="38"/>
      <c r="N689" s="38"/>
      <c r="O689" s="38"/>
      <c r="P689" s="38"/>
      <c r="Q689" s="38"/>
      <c r="R689" s="38"/>
    </row>
    <row r="690" spans="1:18" s="39" customFormat="1">
      <c r="A690" s="46"/>
      <c r="B690" s="47"/>
      <c r="C690" s="47"/>
      <c r="D690" s="48"/>
      <c r="E690" s="46"/>
      <c r="F690" s="46"/>
      <c r="G690" s="46"/>
      <c r="H690" s="49"/>
      <c r="I690" s="54"/>
      <c r="K690" s="38"/>
      <c r="L690" s="38"/>
      <c r="M690" s="38"/>
      <c r="N690" s="38"/>
      <c r="O690" s="38"/>
      <c r="P690" s="38"/>
      <c r="Q690" s="38"/>
      <c r="R690" s="38"/>
    </row>
    <row r="691" spans="1:18" s="39" customFormat="1">
      <c r="A691" s="46"/>
      <c r="B691" s="47"/>
      <c r="C691" s="47"/>
      <c r="D691" s="48"/>
      <c r="E691" s="46"/>
      <c r="F691" s="46"/>
      <c r="G691" s="46"/>
      <c r="H691" s="49"/>
      <c r="I691" s="54"/>
      <c r="K691" s="38"/>
      <c r="L691" s="38"/>
      <c r="M691" s="38"/>
      <c r="N691" s="38"/>
      <c r="O691" s="38"/>
      <c r="P691" s="38"/>
      <c r="Q691" s="38"/>
      <c r="R691" s="38"/>
    </row>
    <row r="692" spans="1:18" s="39" customFormat="1">
      <c r="A692" s="46"/>
      <c r="B692" s="47"/>
      <c r="C692" s="47"/>
      <c r="D692" s="48"/>
      <c r="E692" s="46"/>
      <c r="F692" s="46"/>
      <c r="G692" s="46"/>
      <c r="H692" s="49"/>
      <c r="I692" s="54"/>
      <c r="K692" s="38"/>
      <c r="L692" s="38"/>
      <c r="M692" s="38"/>
      <c r="N692" s="38"/>
      <c r="O692" s="38"/>
      <c r="P692" s="38"/>
      <c r="Q692" s="38"/>
      <c r="R692" s="38"/>
    </row>
    <row r="693" spans="1:18" s="39" customFormat="1">
      <c r="A693" s="46"/>
      <c r="B693" s="47"/>
      <c r="C693" s="47"/>
      <c r="D693" s="48"/>
      <c r="E693" s="46"/>
      <c r="F693" s="46"/>
      <c r="G693" s="46"/>
      <c r="H693" s="49"/>
      <c r="I693" s="54"/>
      <c r="K693" s="38"/>
      <c r="L693" s="38"/>
      <c r="M693" s="38"/>
      <c r="N693" s="38"/>
      <c r="O693" s="38"/>
      <c r="P693" s="38"/>
      <c r="Q693" s="38"/>
      <c r="R693" s="38"/>
    </row>
    <row r="694" spans="1:18" s="39" customFormat="1">
      <c r="A694" s="46"/>
      <c r="B694" s="47"/>
      <c r="C694" s="47"/>
      <c r="D694" s="48"/>
      <c r="E694" s="46"/>
      <c r="F694" s="46"/>
      <c r="G694" s="46"/>
      <c r="H694" s="49"/>
      <c r="I694" s="54"/>
      <c r="K694" s="38"/>
      <c r="L694" s="38"/>
      <c r="M694" s="38"/>
      <c r="N694" s="38"/>
      <c r="O694" s="38"/>
      <c r="P694" s="38"/>
      <c r="Q694" s="38"/>
      <c r="R694" s="38"/>
    </row>
    <row r="695" spans="1:18" s="39" customFormat="1">
      <c r="A695" s="46"/>
      <c r="B695" s="47"/>
      <c r="C695" s="47"/>
      <c r="D695" s="48"/>
      <c r="E695" s="46"/>
      <c r="F695" s="46"/>
      <c r="G695" s="46"/>
      <c r="H695" s="49"/>
      <c r="I695" s="54"/>
      <c r="K695" s="38"/>
      <c r="L695" s="38"/>
      <c r="M695" s="38"/>
      <c r="N695" s="38"/>
      <c r="O695" s="38"/>
      <c r="P695" s="38"/>
      <c r="Q695" s="38"/>
      <c r="R695" s="38"/>
    </row>
    <row r="696" spans="1:18" s="39" customFormat="1">
      <c r="A696" s="46"/>
      <c r="B696" s="47"/>
      <c r="C696" s="47"/>
      <c r="D696" s="48"/>
      <c r="E696" s="46"/>
      <c r="F696" s="46"/>
      <c r="G696" s="46"/>
      <c r="H696" s="49"/>
      <c r="I696" s="54"/>
      <c r="K696" s="38"/>
      <c r="L696" s="38"/>
      <c r="M696" s="38"/>
      <c r="N696" s="38"/>
      <c r="O696" s="38"/>
      <c r="P696" s="38"/>
      <c r="Q696" s="38"/>
      <c r="R696" s="38"/>
    </row>
    <row r="697" spans="1:18" s="39" customFormat="1">
      <c r="A697" s="46"/>
      <c r="B697" s="47"/>
      <c r="C697" s="47"/>
      <c r="D697" s="48"/>
      <c r="E697" s="46"/>
      <c r="F697" s="46"/>
      <c r="G697" s="46"/>
      <c r="H697" s="49"/>
      <c r="I697" s="54"/>
      <c r="K697" s="38"/>
      <c r="L697" s="38"/>
      <c r="M697" s="38"/>
      <c r="N697" s="38"/>
      <c r="O697" s="38"/>
      <c r="P697" s="38"/>
      <c r="Q697" s="38"/>
      <c r="R697" s="38"/>
    </row>
    <row r="698" spans="1:18" s="39" customFormat="1">
      <c r="A698" s="46"/>
      <c r="B698" s="47"/>
      <c r="C698" s="47"/>
      <c r="D698" s="48"/>
      <c r="E698" s="46"/>
      <c r="F698" s="46"/>
      <c r="G698" s="46"/>
      <c r="H698" s="49"/>
      <c r="I698" s="54"/>
      <c r="K698" s="38"/>
      <c r="L698" s="38"/>
      <c r="M698" s="38"/>
      <c r="N698" s="38"/>
      <c r="O698" s="38"/>
      <c r="P698" s="38"/>
      <c r="Q698" s="38"/>
      <c r="R698" s="38"/>
    </row>
    <row r="699" spans="1:18" s="39" customFormat="1">
      <c r="A699" s="46"/>
      <c r="B699" s="47"/>
      <c r="C699" s="47"/>
      <c r="D699" s="48"/>
      <c r="E699" s="46"/>
      <c r="F699" s="46"/>
      <c r="G699" s="46"/>
      <c r="H699" s="49"/>
      <c r="I699" s="54"/>
      <c r="K699" s="38"/>
      <c r="L699" s="38"/>
      <c r="M699" s="38"/>
      <c r="N699" s="38"/>
      <c r="O699" s="38"/>
      <c r="P699" s="38"/>
      <c r="Q699" s="38"/>
      <c r="R699" s="38"/>
    </row>
    <row r="700" spans="1:18" s="39" customFormat="1">
      <c r="A700" s="46"/>
      <c r="B700" s="47"/>
      <c r="C700" s="47"/>
      <c r="D700" s="48"/>
      <c r="E700" s="46"/>
      <c r="F700" s="46"/>
      <c r="G700" s="46"/>
      <c r="H700" s="49"/>
      <c r="I700" s="54"/>
      <c r="K700" s="38"/>
      <c r="L700" s="38"/>
      <c r="M700" s="38"/>
      <c r="N700" s="38"/>
      <c r="O700" s="38"/>
      <c r="P700" s="38"/>
      <c r="Q700" s="38"/>
      <c r="R700" s="38"/>
    </row>
    <row r="701" spans="1:18" s="39" customFormat="1">
      <c r="A701" s="46"/>
      <c r="B701" s="47"/>
      <c r="C701" s="47"/>
      <c r="D701" s="48"/>
      <c r="E701" s="46"/>
      <c r="F701" s="46"/>
      <c r="G701" s="46"/>
      <c r="H701" s="49"/>
      <c r="I701" s="54"/>
      <c r="K701" s="38"/>
      <c r="L701" s="38"/>
      <c r="M701" s="38"/>
      <c r="N701" s="38"/>
      <c r="O701" s="38"/>
      <c r="P701" s="38"/>
      <c r="Q701" s="38"/>
      <c r="R701" s="38"/>
    </row>
    <row r="702" spans="1:18" s="39" customFormat="1">
      <c r="A702" s="46"/>
      <c r="B702" s="47"/>
      <c r="C702" s="47"/>
      <c r="D702" s="48"/>
      <c r="E702" s="46"/>
      <c r="F702" s="46"/>
      <c r="G702" s="46"/>
      <c r="H702" s="49"/>
      <c r="I702" s="54"/>
      <c r="K702" s="38"/>
      <c r="L702" s="38"/>
      <c r="M702" s="38"/>
      <c r="N702" s="38"/>
      <c r="O702" s="38"/>
      <c r="P702" s="38"/>
      <c r="Q702" s="38"/>
      <c r="R702" s="38"/>
    </row>
    <row r="703" spans="1:18" s="39" customFormat="1">
      <c r="A703" s="46"/>
      <c r="B703" s="47"/>
      <c r="C703" s="47"/>
      <c r="D703" s="48"/>
      <c r="E703" s="46"/>
      <c r="F703" s="46"/>
      <c r="G703" s="46"/>
      <c r="H703" s="49"/>
      <c r="I703" s="54"/>
      <c r="K703" s="38"/>
      <c r="L703" s="38"/>
      <c r="M703" s="38"/>
      <c r="N703" s="38"/>
      <c r="O703" s="38"/>
      <c r="P703" s="38"/>
      <c r="Q703" s="38"/>
      <c r="R703" s="38"/>
    </row>
    <row r="704" spans="1:18" s="39" customFormat="1">
      <c r="A704" s="46"/>
      <c r="B704" s="47"/>
      <c r="C704" s="47"/>
      <c r="D704" s="48"/>
      <c r="E704" s="46"/>
      <c r="F704" s="46"/>
      <c r="G704" s="46"/>
      <c r="H704" s="49"/>
      <c r="I704" s="54"/>
      <c r="K704" s="38"/>
      <c r="L704" s="38"/>
      <c r="M704" s="38"/>
      <c r="N704" s="38"/>
      <c r="O704" s="38"/>
      <c r="P704" s="38"/>
      <c r="Q704" s="38"/>
      <c r="R704" s="38"/>
    </row>
    <row r="705" spans="1:18" s="39" customFormat="1">
      <c r="A705" s="46"/>
      <c r="B705" s="47"/>
      <c r="C705" s="47"/>
      <c r="D705" s="48"/>
      <c r="E705" s="46"/>
      <c r="F705" s="46"/>
      <c r="G705" s="46"/>
      <c r="H705" s="49"/>
      <c r="I705" s="54"/>
      <c r="K705" s="38"/>
      <c r="L705" s="38"/>
      <c r="M705" s="38"/>
      <c r="N705" s="38"/>
      <c r="O705" s="38"/>
      <c r="P705" s="38"/>
      <c r="Q705" s="38"/>
      <c r="R705" s="38"/>
    </row>
    <row r="706" spans="1:18" s="39" customFormat="1">
      <c r="A706" s="46"/>
      <c r="B706" s="47"/>
      <c r="C706" s="47"/>
      <c r="D706" s="48"/>
      <c r="E706" s="46"/>
      <c r="F706" s="46"/>
      <c r="G706" s="46"/>
      <c r="H706" s="49"/>
      <c r="I706" s="54"/>
      <c r="K706" s="38"/>
      <c r="L706" s="38"/>
      <c r="M706" s="38"/>
      <c r="N706" s="38"/>
      <c r="O706" s="38"/>
      <c r="P706" s="38"/>
      <c r="Q706" s="38"/>
      <c r="R706" s="38"/>
    </row>
    <row r="707" spans="1:18" s="39" customFormat="1">
      <c r="A707" s="46"/>
      <c r="B707" s="47"/>
      <c r="C707" s="47"/>
      <c r="D707" s="48"/>
      <c r="E707" s="46"/>
      <c r="F707" s="46"/>
      <c r="G707" s="46"/>
      <c r="H707" s="49"/>
      <c r="I707" s="54"/>
      <c r="K707" s="38"/>
      <c r="L707" s="38"/>
      <c r="M707" s="38"/>
      <c r="N707" s="38"/>
      <c r="O707" s="38"/>
      <c r="P707" s="38"/>
      <c r="Q707" s="38"/>
      <c r="R707" s="38"/>
    </row>
    <row r="708" spans="1:18" s="39" customFormat="1">
      <c r="A708" s="46"/>
      <c r="B708" s="47"/>
      <c r="C708" s="47"/>
      <c r="D708" s="48"/>
      <c r="E708" s="46"/>
      <c r="F708" s="46"/>
      <c r="G708" s="46"/>
      <c r="H708" s="49"/>
      <c r="I708" s="54"/>
      <c r="K708" s="38"/>
      <c r="L708" s="38"/>
      <c r="M708" s="38"/>
      <c r="N708" s="38"/>
      <c r="O708" s="38"/>
      <c r="P708" s="38"/>
      <c r="Q708" s="38"/>
      <c r="R708" s="38"/>
    </row>
    <row r="709" spans="1:18" s="39" customFormat="1">
      <c r="A709" s="46"/>
      <c r="B709" s="47"/>
      <c r="C709" s="47"/>
      <c r="D709" s="48"/>
      <c r="E709" s="46"/>
      <c r="F709" s="46"/>
      <c r="G709" s="46"/>
      <c r="H709" s="49"/>
      <c r="I709" s="54"/>
      <c r="K709" s="38"/>
      <c r="L709" s="38"/>
      <c r="M709" s="38"/>
      <c r="N709" s="38"/>
      <c r="O709" s="38"/>
      <c r="P709" s="38"/>
      <c r="Q709" s="38"/>
      <c r="R709" s="38"/>
    </row>
    <row r="710" spans="1:18" s="39" customFormat="1">
      <c r="A710" s="46"/>
      <c r="B710" s="47"/>
      <c r="C710" s="47"/>
      <c r="D710" s="48"/>
      <c r="E710" s="46"/>
      <c r="F710" s="46"/>
      <c r="G710" s="46"/>
      <c r="H710" s="49"/>
      <c r="I710" s="54"/>
      <c r="K710" s="38"/>
      <c r="L710" s="38"/>
      <c r="M710" s="38"/>
      <c r="N710" s="38"/>
      <c r="O710" s="38"/>
      <c r="P710" s="38"/>
      <c r="Q710" s="38"/>
      <c r="R710" s="38"/>
    </row>
    <row r="711" spans="1:18" s="39" customFormat="1">
      <c r="A711" s="46"/>
      <c r="B711" s="47"/>
      <c r="C711" s="47"/>
      <c r="D711" s="48"/>
      <c r="E711" s="46"/>
      <c r="F711" s="46"/>
      <c r="G711" s="46"/>
      <c r="H711" s="49"/>
      <c r="I711" s="54"/>
      <c r="K711" s="38"/>
      <c r="L711" s="38"/>
      <c r="M711" s="38"/>
      <c r="N711" s="38"/>
      <c r="O711" s="38"/>
      <c r="P711" s="38"/>
      <c r="Q711" s="38"/>
      <c r="R711" s="38"/>
    </row>
    <row r="712" spans="1:18" s="39" customFormat="1">
      <c r="A712" s="46"/>
      <c r="B712" s="47"/>
      <c r="C712" s="47"/>
      <c r="D712" s="48"/>
      <c r="E712" s="46"/>
      <c r="F712" s="46"/>
      <c r="G712" s="46"/>
      <c r="H712" s="49"/>
      <c r="I712" s="54"/>
      <c r="K712" s="38"/>
      <c r="L712" s="38"/>
      <c r="M712" s="38"/>
      <c r="N712" s="38"/>
      <c r="O712" s="38"/>
      <c r="P712" s="38"/>
      <c r="Q712" s="38"/>
      <c r="R712" s="38"/>
    </row>
    <row r="713" spans="1:18" s="39" customFormat="1">
      <c r="A713" s="46"/>
      <c r="B713" s="47"/>
      <c r="C713" s="47"/>
      <c r="D713" s="48"/>
      <c r="E713" s="46"/>
      <c r="F713" s="46"/>
      <c r="G713" s="46"/>
      <c r="H713" s="49"/>
      <c r="I713" s="54"/>
      <c r="K713" s="38"/>
      <c r="L713" s="38"/>
      <c r="M713" s="38"/>
      <c r="N713" s="38"/>
      <c r="O713" s="38"/>
      <c r="P713" s="38"/>
      <c r="Q713" s="38"/>
      <c r="R713" s="38"/>
    </row>
    <row r="714" spans="1:18" s="39" customFormat="1">
      <c r="A714" s="46"/>
      <c r="B714" s="47"/>
      <c r="C714" s="47"/>
      <c r="D714" s="48"/>
      <c r="E714" s="46"/>
      <c r="F714" s="46"/>
      <c r="G714" s="46"/>
      <c r="H714" s="49"/>
      <c r="I714" s="54"/>
      <c r="K714" s="38"/>
      <c r="L714" s="38"/>
      <c r="M714" s="38"/>
      <c r="N714" s="38"/>
      <c r="O714" s="38"/>
      <c r="P714" s="38"/>
      <c r="Q714" s="38"/>
      <c r="R714" s="38"/>
    </row>
    <row r="715" spans="1:18" s="39" customFormat="1">
      <c r="A715" s="46"/>
      <c r="B715" s="47"/>
      <c r="C715" s="47"/>
      <c r="D715" s="48"/>
      <c r="E715" s="46"/>
      <c r="F715" s="46"/>
      <c r="G715" s="46"/>
      <c r="H715" s="49"/>
      <c r="I715" s="54"/>
      <c r="K715" s="38"/>
      <c r="L715" s="38"/>
      <c r="M715" s="38"/>
      <c r="N715" s="38"/>
      <c r="O715" s="38"/>
      <c r="P715" s="38"/>
      <c r="Q715" s="38"/>
      <c r="R715" s="38"/>
    </row>
    <row r="716" spans="1:18" s="39" customFormat="1">
      <c r="A716" s="46"/>
      <c r="B716" s="47"/>
      <c r="C716" s="47"/>
      <c r="D716" s="48"/>
      <c r="E716" s="46"/>
      <c r="F716" s="46"/>
      <c r="G716" s="46"/>
      <c r="H716" s="49"/>
      <c r="I716" s="54"/>
      <c r="K716" s="38"/>
      <c r="L716" s="38"/>
      <c r="M716" s="38"/>
      <c r="N716" s="38"/>
      <c r="O716" s="38"/>
      <c r="P716" s="38"/>
      <c r="Q716" s="38"/>
      <c r="R716" s="38"/>
    </row>
    <row r="717" spans="1:18" s="39" customFormat="1">
      <c r="A717" s="46"/>
      <c r="B717" s="47"/>
      <c r="C717" s="47"/>
      <c r="D717" s="48"/>
      <c r="E717" s="46"/>
      <c r="F717" s="46"/>
      <c r="G717" s="46"/>
      <c r="H717" s="49"/>
      <c r="I717" s="54"/>
      <c r="K717" s="38"/>
      <c r="L717" s="38"/>
      <c r="M717" s="38"/>
      <c r="N717" s="38"/>
      <c r="O717" s="38"/>
      <c r="P717" s="38"/>
      <c r="Q717" s="38"/>
      <c r="R717" s="38"/>
    </row>
    <row r="718" spans="1:18" s="39" customFormat="1">
      <c r="A718" s="46"/>
      <c r="B718" s="47"/>
      <c r="C718" s="47"/>
      <c r="D718" s="48"/>
      <c r="E718" s="46"/>
      <c r="F718" s="46"/>
      <c r="G718" s="46"/>
      <c r="H718" s="49"/>
      <c r="I718" s="54"/>
      <c r="K718" s="38"/>
      <c r="L718" s="38"/>
      <c r="M718" s="38"/>
      <c r="N718" s="38"/>
      <c r="O718" s="38"/>
      <c r="P718" s="38"/>
      <c r="Q718" s="38"/>
      <c r="R718" s="38"/>
    </row>
    <row r="719" spans="1:18" s="39" customFormat="1">
      <c r="A719" s="46"/>
      <c r="B719" s="47"/>
      <c r="C719" s="47"/>
      <c r="D719" s="48"/>
      <c r="E719" s="46"/>
      <c r="F719" s="46"/>
      <c r="G719" s="46"/>
      <c r="H719" s="49"/>
      <c r="I719" s="54"/>
      <c r="K719" s="38"/>
      <c r="L719" s="38"/>
      <c r="M719" s="38"/>
      <c r="N719" s="38"/>
      <c r="O719" s="38"/>
      <c r="P719" s="38"/>
      <c r="Q719" s="38"/>
      <c r="R719" s="38"/>
    </row>
    <row r="720" spans="1:18" s="39" customFormat="1">
      <c r="A720" s="46"/>
      <c r="B720" s="47"/>
      <c r="C720" s="47"/>
      <c r="D720" s="48"/>
      <c r="E720" s="46"/>
      <c r="F720" s="46"/>
      <c r="G720" s="46"/>
      <c r="H720" s="49"/>
      <c r="I720" s="54"/>
      <c r="K720" s="38"/>
      <c r="L720" s="38"/>
      <c r="M720" s="38"/>
      <c r="N720" s="38"/>
      <c r="O720" s="38"/>
      <c r="P720" s="38"/>
      <c r="Q720" s="38"/>
      <c r="R720" s="38"/>
    </row>
    <row r="721" spans="1:18" s="39" customFormat="1">
      <c r="A721" s="46"/>
      <c r="B721" s="47"/>
      <c r="C721" s="47"/>
      <c r="D721" s="48"/>
      <c r="E721" s="46"/>
      <c r="F721" s="46"/>
      <c r="G721" s="46"/>
      <c r="H721" s="49"/>
      <c r="I721" s="54"/>
      <c r="K721" s="38"/>
      <c r="L721" s="38"/>
      <c r="M721" s="38"/>
      <c r="N721" s="38"/>
      <c r="O721" s="38"/>
      <c r="P721" s="38"/>
      <c r="Q721" s="38"/>
      <c r="R721" s="38"/>
    </row>
    <row r="722" spans="1:18" s="39" customFormat="1">
      <c r="A722" s="46"/>
      <c r="B722" s="47"/>
      <c r="C722" s="47"/>
      <c r="D722" s="48"/>
      <c r="E722" s="46"/>
      <c r="F722" s="46"/>
      <c r="G722" s="46"/>
      <c r="H722" s="49"/>
      <c r="I722" s="54"/>
      <c r="K722" s="38"/>
      <c r="L722" s="38"/>
      <c r="M722" s="38"/>
      <c r="N722" s="38"/>
      <c r="O722" s="38"/>
      <c r="P722" s="38"/>
      <c r="Q722" s="38"/>
      <c r="R722" s="38"/>
    </row>
    <row r="723" spans="1:18" s="39" customFormat="1">
      <c r="A723" s="46"/>
      <c r="B723" s="47"/>
      <c r="C723" s="47"/>
      <c r="D723" s="48"/>
      <c r="E723" s="46"/>
      <c r="F723" s="46"/>
      <c r="G723" s="46"/>
      <c r="H723" s="49"/>
      <c r="I723" s="54"/>
      <c r="K723" s="38"/>
      <c r="L723" s="38"/>
      <c r="M723" s="38"/>
      <c r="N723" s="38"/>
      <c r="O723" s="38"/>
      <c r="P723" s="38"/>
      <c r="Q723" s="38"/>
      <c r="R723" s="38"/>
    </row>
    <row r="724" spans="1:18" s="39" customFormat="1">
      <c r="A724" s="46"/>
      <c r="B724" s="47"/>
      <c r="C724" s="47"/>
      <c r="D724" s="48"/>
      <c r="E724" s="46"/>
      <c r="F724" s="46"/>
      <c r="G724" s="46"/>
      <c r="H724" s="49"/>
      <c r="I724" s="54"/>
      <c r="K724" s="38"/>
      <c r="L724" s="38"/>
      <c r="M724" s="38"/>
      <c r="N724" s="38"/>
      <c r="O724" s="38"/>
      <c r="P724" s="38"/>
      <c r="Q724" s="38"/>
      <c r="R724" s="38"/>
    </row>
    <row r="725" spans="1:18" s="39" customFormat="1">
      <c r="A725" s="46"/>
      <c r="B725" s="47"/>
      <c r="C725" s="47"/>
      <c r="D725" s="48"/>
      <c r="E725" s="46"/>
      <c r="F725" s="46"/>
      <c r="G725" s="46"/>
      <c r="H725" s="49"/>
      <c r="I725" s="54"/>
      <c r="K725" s="38"/>
      <c r="L725" s="38"/>
      <c r="M725" s="38"/>
      <c r="N725" s="38"/>
      <c r="O725" s="38"/>
      <c r="P725" s="38"/>
      <c r="Q725" s="38"/>
      <c r="R725" s="38"/>
    </row>
    <row r="726" spans="1:18" s="39" customFormat="1">
      <c r="A726" s="46"/>
      <c r="B726" s="47"/>
      <c r="C726" s="47"/>
      <c r="D726" s="48"/>
      <c r="E726" s="46"/>
      <c r="F726" s="46"/>
      <c r="G726" s="46"/>
      <c r="H726" s="49"/>
      <c r="I726" s="54"/>
      <c r="K726" s="38"/>
      <c r="L726" s="38"/>
      <c r="M726" s="38"/>
      <c r="N726" s="38"/>
      <c r="O726" s="38"/>
      <c r="P726" s="38"/>
      <c r="Q726" s="38"/>
      <c r="R726" s="38"/>
    </row>
    <row r="727" spans="1:18" s="39" customFormat="1">
      <c r="A727" s="46"/>
      <c r="B727" s="47"/>
      <c r="C727" s="47"/>
      <c r="D727" s="48"/>
      <c r="E727" s="46"/>
      <c r="F727" s="46"/>
      <c r="G727" s="46"/>
      <c r="H727" s="49"/>
      <c r="I727" s="54"/>
      <c r="K727" s="38"/>
      <c r="L727" s="38"/>
      <c r="M727" s="38"/>
      <c r="N727" s="38"/>
      <c r="O727" s="38"/>
      <c r="P727" s="38"/>
      <c r="Q727" s="38"/>
      <c r="R727" s="38"/>
    </row>
    <row r="728" spans="1:18" s="39" customFormat="1">
      <c r="A728" s="46"/>
      <c r="B728" s="47"/>
      <c r="C728" s="47"/>
      <c r="D728" s="48"/>
      <c r="E728" s="46"/>
      <c r="F728" s="46"/>
      <c r="G728" s="46"/>
      <c r="H728" s="49"/>
      <c r="I728" s="54"/>
      <c r="K728" s="38"/>
      <c r="L728" s="38"/>
      <c r="M728" s="38"/>
      <c r="N728" s="38"/>
      <c r="O728" s="38"/>
      <c r="P728" s="38"/>
      <c r="Q728" s="38"/>
      <c r="R728" s="38"/>
    </row>
    <row r="729" spans="1:18" s="39" customFormat="1">
      <c r="A729" s="46"/>
      <c r="B729" s="47"/>
      <c r="C729" s="47"/>
      <c r="D729" s="48"/>
      <c r="E729" s="46"/>
      <c r="F729" s="46"/>
      <c r="G729" s="46"/>
      <c r="H729" s="49"/>
      <c r="I729" s="54"/>
      <c r="K729" s="38"/>
      <c r="L729" s="38"/>
      <c r="M729" s="38"/>
      <c r="N729" s="38"/>
      <c r="O729" s="38"/>
      <c r="P729" s="38"/>
      <c r="Q729" s="38"/>
      <c r="R729" s="38"/>
    </row>
    <row r="730" spans="1:18" s="39" customFormat="1">
      <c r="A730" s="46"/>
      <c r="B730" s="47"/>
      <c r="C730" s="47"/>
      <c r="D730" s="48"/>
      <c r="E730" s="46"/>
      <c r="F730" s="46"/>
      <c r="G730" s="46"/>
      <c r="H730" s="49"/>
      <c r="I730" s="54"/>
      <c r="K730" s="38"/>
      <c r="L730" s="38"/>
      <c r="M730" s="38"/>
      <c r="N730" s="38"/>
      <c r="O730" s="38"/>
      <c r="P730" s="38"/>
      <c r="Q730" s="38"/>
      <c r="R730" s="38"/>
    </row>
    <row r="731" spans="1:18" s="39" customFormat="1">
      <c r="A731" s="46"/>
      <c r="B731" s="47"/>
      <c r="C731" s="47"/>
      <c r="D731" s="48"/>
      <c r="E731" s="46"/>
      <c r="F731" s="46"/>
      <c r="G731" s="46"/>
      <c r="H731" s="49"/>
      <c r="I731" s="54"/>
      <c r="K731" s="38"/>
      <c r="L731" s="38"/>
      <c r="M731" s="38"/>
      <c r="N731" s="38"/>
      <c r="O731" s="38"/>
      <c r="P731" s="38"/>
      <c r="Q731" s="38"/>
      <c r="R731" s="38"/>
    </row>
    <row r="732" spans="1:18" s="39" customFormat="1">
      <c r="A732" s="46"/>
      <c r="B732" s="47"/>
      <c r="C732" s="47"/>
      <c r="D732" s="48"/>
      <c r="E732" s="46"/>
      <c r="F732" s="46"/>
      <c r="G732" s="46"/>
      <c r="H732" s="49"/>
      <c r="I732" s="54"/>
      <c r="K732" s="38"/>
      <c r="L732" s="38"/>
      <c r="M732" s="38"/>
      <c r="N732" s="38"/>
      <c r="O732" s="38"/>
      <c r="P732" s="38"/>
      <c r="Q732" s="38"/>
      <c r="R732" s="38"/>
    </row>
    <row r="733" spans="1:18" s="39" customFormat="1">
      <c r="A733" s="46"/>
      <c r="B733" s="47"/>
      <c r="C733" s="47"/>
      <c r="D733" s="48"/>
      <c r="E733" s="46"/>
      <c r="F733" s="46"/>
      <c r="G733" s="46"/>
      <c r="H733" s="49"/>
      <c r="I733" s="54"/>
      <c r="K733" s="38"/>
      <c r="L733" s="38"/>
      <c r="M733" s="38"/>
      <c r="N733" s="38"/>
      <c r="O733" s="38"/>
      <c r="P733" s="38"/>
      <c r="Q733" s="38"/>
      <c r="R733" s="38"/>
    </row>
    <row r="734" spans="1:18" s="39" customFormat="1">
      <c r="A734" s="46"/>
      <c r="B734" s="47"/>
      <c r="C734" s="47"/>
      <c r="D734" s="48"/>
      <c r="E734" s="46"/>
      <c r="F734" s="46"/>
      <c r="G734" s="46"/>
      <c r="H734" s="49"/>
      <c r="I734" s="54"/>
      <c r="K734" s="38"/>
      <c r="L734" s="38"/>
      <c r="M734" s="38"/>
      <c r="N734" s="38"/>
      <c r="O734" s="38"/>
      <c r="P734" s="38"/>
      <c r="Q734" s="38"/>
      <c r="R734" s="38"/>
    </row>
    <row r="735" spans="1:18" s="39" customFormat="1">
      <c r="A735" s="46"/>
      <c r="B735" s="47"/>
      <c r="C735" s="47"/>
      <c r="D735" s="48"/>
      <c r="E735" s="46"/>
      <c r="F735" s="46"/>
      <c r="G735" s="46"/>
      <c r="H735" s="49"/>
      <c r="I735" s="54"/>
      <c r="K735" s="38"/>
      <c r="L735" s="38"/>
      <c r="M735" s="38"/>
      <c r="N735" s="38"/>
      <c r="O735" s="38"/>
      <c r="P735" s="38"/>
      <c r="Q735" s="38"/>
      <c r="R735" s="38"/>
    </row>
    <row r="736" spans="1:18" s="39" customFormat="1">
      <c r="A736" s="46"/>
      <c r="B736" s="47"/>
      <c r="C736" s="47"/>
      <c r="D736" s="48"/>
      <c r="E736" s="46"/>
      <c r="F736" s="46"/>
      <c r="G736" s="46"/>
      <c r="H736" s="49"/>
      <c r="I736" s="54"/>
      <c r="K736" s="38"/>
      <c r="L736" s="38"/>
      <c r="M736" s="38"/>
      <c r="N736" s="38"/>
      <c r="O736" s="38"/>
      <c r="P736" s="38"/>
      <c r="Q736" s="38"/>
      <c r="R736" s="38"/>
    </row>
    <row r="737" spans="1:18" s="39" customFormat="1">
      <c r="A737" s="46"/>
      <c r="B737" s="47"/>
      <c r="C737" s="47"/>
      <c r="D737" s="48"/>
      <c r="E737" s="46"/>
      <c r="F737" s="46"/>
      <c r="G737" s="46"/>
      <c r="H737" s="49"/>
      <c r="I737" s="54"/>
      <c r="K737" s="38"/>
      <c r="L737" s="38"/>
      <c r="M737" s="38"/>
      <c r="N737" s="38"/>
      <c r="O737" s="38"/>
      <c r="P737" s="38"/>
      <c r="Q737" s="38"/>
      <c r="R737" s="38"/>
    </row>
    <row r="738" spans="1:18" s="39" customFormat="1">
      <c r="A738" s="46"/>
      <c r="B738" s="47"/>
      <c r="C738" s="47"/>
      <c r="D738" s="48"/>
      <c r="E738" s="46"/>
      <c r="F738" s="46"/>
      <c r="G738" s="46"/>
      <c r="H738" s="49"/>
      <c r="I738" s="54"/>
      <c r="K738" s="38"/>
      <c r="L738" s="38"/>
      <c r="M738" s="38"/>
      <c r="N738" s="38"/>
      <c r="O738" s="38"/>
      <c r="P738" s="38"/>
      <c r="Q738" s="38"/>
      <c r="R738" s="38"/>
    </row>
    <row r="739" spans="1:18" s="39" customFormat="1">
      <c r="A739" s="46"/>
      <c r="B739" s="47"/>
      <c r="C739" s="47"/>
      <c r="D739" s="48"/>
      <c r="E739" s="46"/>
      <c r="F739" s="46"/>
      <c r="G739" s="46"/>
      <c r="H739" s="49"/>
      <c r="I739" s="54"/>
      <c r="K739" s="38"/>
      <c r="L739" s="38"/>
      <c r="M739" s="38"/>
      <c r="N739" s="38"/>
      <c r="O739" s="38"/>
      <c r="P739" s="38"/>
      <c r="Q739" s="38"/>
      <c r="R739" s="38"/>
    </row>
    <row r="740" spans="1:18" s="39" customFormat="1">
      <c r="A740" s="46"/>
      <c r="B740" s="47"/>
      <c r="C740" s="47"/>
      <c r="D740" s="48"/>
      <c r="E740" s="46"/>
      <c r="F740" s="46"/>
      <c r="G740" s="46"/>
      <c r="H740" s="49"/>
      <c r="I740" s="54"/>
      <c r="K740" s="38"/>
      <c r="L740" s="38"/>
      <c r="M740" s="38"/>
      <c r="N740" s="38"/>
      <c r="O740" s="38"/>
      <c r="P740" s="38"/>
      <c r="Q740" s="38"/>
      <c r="R740" s="38"/>
    </row>
    <row r="741" spans="1:18" s="39" customFormat="1">
      <c r="A741" s="46"/>
      <c r="B741" s="47"/>
      <c r="C741" s="47"/>
      <c r="D741" s="48"/>
      <c r="E741" s="46"/>
      <c r="F741" s="46"/>
      <c r="G741" s="46"/>
      <c r="H741" s="49"/>
      <c r="I741" s="54"/>
      <c r="K741" s="38"/>
      <c r="L741" s="38"/>
      <c r="M741" s="38"/>
      <c r="N741" s="38"/>
      <c r="O741" s="38"/>
      <c r="P741" s="38"/>
      <c r="Q741" s="38"/>
      <c r="R741" s="38"/>
    </row>
    <row r="742" spans="1:18" s="39" customFormat="1">
      <c r="A742" s="46"/>
      <c r="B742" s="47"/>
      <c r="C742" s="47"/>
      <c r="D742" s="48"/>
      <c r="E742" s="46"/>
      <c r="F742" s="46"/>
      <c r="G742" s="46"/>
      <c r="H742" s="49"/>
      <c r="I742" s="54"/>
      <c r="K742" s="38"/>
      <c r="L742" s="38"/>
      <c r="M742" s="38"/>
      <c r="N742" s="38"/>
      <c r="O742" s="38"/>
      <c r="P742" s="38"/>
      <c r="Q742" s="38"/>
      <c r="R742" s="38"/>
    </row>
    <row r="743" spans="1:18" s="39" customFormat="1">
      <c r="A743" s="46"/>
      <c r="B743" s="47"/>
      <c r="C743" s="47"/>
      <c r="D743" s="48"/>
      <c r="E743" s="46"/>
      <c r="F743" s="46"/>
      <c r="G743" s="46"/>
      <c r="H743" s="49"/>
      <c r="I743" s="54"/>
      <c r="K743" s="38"/>
      <c r="L743" s="38"/>
      <c r="M743" s="38"/>
      <c r="N743" s="38"/>
      <c r="O743" s="38"/>
      <c r="P743" s="38"/>
      <c r="Q743" s="38"/>
      <c r="R743" s="38"/>
    </row>
    <row r="744" spans="1:18" s="39" customFormat="1">
      <c r="A744" s="46"/>
      <c r="B744" s="47"/>
      <c r="C744" s="47"/>
      <c r="D744" s="48"/>
      <c r="E744" s="46"/>
      <c r="F744" s="46"/>
      <c r="G744" s="46"/>
      <c r="H744" s="49"/>
      <c r="I744" s="54"/>
      <c r="K744" s="38"/>
      <c r="L744" s="38"/>
      <c r="M744" s="38"/>
      <c r="N744" s="38"/>
      <c r="O744" s="38"/>
      <c r="P744" s="38"/>
      <c r="Q744" s="38"/>
      <c r="R744" s="38"/>
    </row>
    <row r="745" spans="1:18" s="39" customFormat="1">
      <c r="A745" s="46"/>
      <c r="B745" s="47"/>
      <c r="C745" s="47"/>
      <c r="D745" s="48"/>
      <c r="E745" s="46"/>
      <c r="F745" s="46"/>
      <c r="G745" s="46"/>
      <c r="H745" s="49"/>
      <c r="I745" s="54"/>
      <c r="K745" s="38"/>
      <c r="L745" s="38"/>
      <c r="M745" s="38"/>
      <c r="N745" s="38"/>
      <c r="O745" s="38"/>
      <c r="P745" s="38"/>
      <c r="Q745" s="38"/>
      <c r="R745" s="38"/>
    </row>
    <row r="746" spans="1:18" s="39" customFormat="1">
      <c r="A746" s="46"/>
      <c r="B746" s="47"/>
      <c r="C746" s="47"/>
      <c r="D746" s="48"/>
      <c r="E746" s="46"/>
      <c r="F746" s="46"/>
      <c r="G746" s="46"/>
      <c r="H746" s="49"/>
      <c r="I746" s="54"/>
      <c r="K746" s="38"/>
      <c r="L746" s="38"/>
      <c r="M746" s="38"/>
      <c r="N746" s="38"/>
      <c r="O746" s="38"/>
      <c r="P746" s="38"/>
      <c r="Q746" s="38"/>
      <c r="R746" s="38"/>
    </row>
    <row r="747" spans="1:18" s="39" customFormat="1">
      <c r="A747" s="46"/>
      <c r="B747" s="47"/>
      <c r="C747" s="47"/>
      <c r="D747" s="48"/>
      <c r="E747" s="46"/>
      <c r="F747" s="46"/>
      <c r="G747" s="46"/>
      <c r="H747" s="49"/>
      <c r="I747" s="54"/>
      <c r="K747" s="38"/>
      <c r="L747" s="38"/>
      <c r="M747" s="38"/>
      <c r="N747" s="38"/>
      <c r="O747" s="38"/>
      <c r="P747" s="38"/>
      <c r="Q747" s="38"/>
      <c r="R747" s="38"/>
    </row>
    <row r="748" spans="1:18" s="39" customFormat="1">
      <c r="A748" s="46"/>
      <c r="B748" s="47"/>
      <c r="C748" s="47"/>
      <c r="D748" s="48"/>
      <c r="E748" s="46"/>
      <c r="F748" s="46"/>
      <c r="G748" s="46"/>
      <c r="H748" s="49"/>
      <c r="I748" s="54"/>
      <c r="K748" s="38"/>
      <c r="L748" s="38"/>
      <c r="M748" s="38"/>
      <c r="N748" s="38"/>
      <c r="O748" s="38"/>
      <c r="P748" s="38"/>
      <c r="Q748" s="38"/>
      <c r="R748" s="38"/>
    </row>
    <row r="749" spans="1:18" s="39" customFormat="1">
      <c r="A749" s="46"/>
      <c r="B749" s="47"/>
      <c r="C749" s="47"/>
      <c r="D749" s="48"/>
      <c r="E749" s="46"/>
      <c r="F749" s="46"/>
      <c r="G749" s="46"/>
      <c r="H749" s="49"/>
      <c r="I749" s="54"/>
      <c r="K749" s="38"/>
      <c r="L749" s="38"/>
      <c r="M749" s="38"/>
      <c r="N749" s="38"/>
      <c r="O749" s="38"/>
      <c r="P749" s="38"/>
      <c r="Q749" s="38"/>
      <c r="R749" s="38"/>
    </row>
    <row r="750" spans="1:18" s="39" customFormat="1">
      <c r="A750" s="46"/>
      <c r="B750" s="47"/>
      <c r="C750" s="47"/>
      <c r="D750" s="48"/>
      <c r="E750" s="46"/>
      <c r="F750" s="46"/>
      <c r="G750" s="46"/>
      <c r="H750" s="49"/>
      <c r="I750" s="54"/>
      <c r="K750" s="38"/>
      <c r="L750" s="38"/>
      <c r="M750" s="38"/>
      <c r="N750" s="38"/>
      <c r="O750" s="38"/>
      <c r="P750" s="38"/>
      <c r="Q750" s="38"/>
      <c r="R750" s="38"/>
    </row>
    <row r="751" spans="1:18" s="39" customFormat="1">
      <c r="A751" s="46"/>
      <c r="B751" s="47"/>
      <c r="C751" s="47"/>
      <c r="D751" s="48"/>
      <c r="E751" s="46"/>
      <c r="F751" s="46"/>
      <c r="G751" s="46"/>
      <c r="H751" s="49"/>
      <c r="I751" s="54"/>
      <c r="K751" s="38"/>
      <c r="L751" s="38"/>
      <c r="M751" s="38"/>
      <c r="N751" s="38"/>
      <c r="O751" s="38"/>
      <c r="P751" s="38"/>
      <c r="Q751" s="38"/>
      <c r="R751" s="38"/>
    </row>
    <row r="752" spans="1:18" s="39" customFormat="1">
      <c r="A752" s="46"/>
      <c r="B752" s="47"/>
      <c r="C752" s="47"/>
      <c r="D752" s="48"/>
      <c r="E752" s="46"/>
      <c r="F752" s="46"/>
      <c r="G752" s="46"/>
      <c r="H752" s="49"/>
      <c r="I752" s="54"/>
      <c r="K752" s="38"/>
      <c r="L752" s="38"/>
      <c r="M752" s="38"/>
      <c r="N752" s="38"/>
      <c r="O752" s="38"/>
      <c r="P752" s="38"/>
      <c r="Q752" s="38"/>
      <c r="R752" s="38"/>
    </row>
    <row r="753" spans="1:18" s="39" customFormat="1">
      <c r="A753" s="46"/>
      <c r="B753" s="47"/>
      <c r="C753" s="47"/>
      <c r="D753" s="48"/>
      <c r="E753" s="46"/>
      <c r="F753" s="46"/>
      <c r="G753" s="46"/>
      <c r="H753" s="49"/>
      <c r="I753" s="54"/>
      <c r="K753" s="38"/>
      <c r="L753" s="38"/>
      <c r="M753" s="38"/>
      <c r="N753" s="38"/>
      <c r="O753" s="38"/>
      <c r="P753" s="38"/>
      <c r="Q753" s="38"/>
      <c r="R753" s="38"/>
    </row>
    <row r="754" spans="1:18" s="39" customFormat="1">
      <c r="A754" s="46"/>
      <c r="B754" s="47"/>
      <c r="C754" s="47"/>
      <c r="D754" s="48"/>
      <c r="E754" s="46"/>
      <c r="F754" s="46"/>
      <c r="G754" s="46"/>
      <c r="H754" s="49"/>
      <c r="I754" s="54"/>
      <c r="K754" s="38"/>
      <c r="L754" s="38"/>
      <c r="M754" s="38"/>
      <c r="N754" s="38"/>
      <c r="O754" s="38"/>
      <c r="P754" s="38"/>
      <c r="Q754" s="38"/>
      <c r="R754" s="38"/>
    </row>
    <row r="755" spans="1:18" s="39" customFormat="1">
      <c r="A755" s="46"/>
      <c r="B755" s="47"/>
      <c r="C755" s="47"/>
      <c r="D755" s="48"/>
      <c r="E755" s="46"/>
      <c r="F755" s="46"/>
      <c r="G755" s="46"/>
      <c r="H755" s="49"/>
      <c r="I755" s="54"/>
      <c r="K755" s="38"/>
      <c r="L755" s="38"/>
      <c r="M755" s="38"/>
      <c r="N755" s="38"/>
      <c r="O755" s="38"/>
      <c r="P755" s="38"/>
      <c r="Q755" s="38"/>
      <c r="R755" s="38"/>
    </row>
    <row r="756" spans="1:18" s="39" customFormat="1">
      <c r="A756" s="46"/>
      <c r="B756" s="47"/>
      <c r="C756" s="47"/>
      <c r="D756" s="48"/>
      <c r="E756" s="46"/>
      <c r="F756" s="46"/>
      <c r="G756" s="46"/>
      <c r="H756" s="49"/>
      <c r="I756" s="54"/>
      <c r="K756" s="38"/>
      <c r="L756" s="38"/>
      <c r="M756" s="38"/>
      <c r="N756" s="38"/>
      <c r="O756" s="38"/>
      <c r="P756" s="38"/>
      <c r="Q756" s="38"/>
      <c r="R756" s="38"/>
    </row>
    <row r="757" spans="1:18" s="39" customFormat="1">
      <c r="A757" s="46"/>
      <c r="B757" s="47"/>
      <c r="C757" s="47"/>
      <c r="D757" s="48"/>
      <c r="E757" s="46"/>
      <c r="F757" s="46"/>
      <c r="G757" s="46"/>
      <c r="H757" s="49"/>
      <c r="I757" s="54"/>
      <c r="K757" s="38"/>
      <c r="L757" s="38"/>
      <c r="M757" s="38"/>
      <c r="N757" s="38"/>
      <c r="O757" s="38"/>
      <c r="P757" s="38"/>
      <c r="Q757" s="38"/>
      <c r="R757" s="38"/>
    </row>
    <row r="758" spans="1:18" s="39" customFormat="1">
      <c r="A758" s="46"/>
      <c r="B758" s="47"/>
      <c r="C758" s="47"/>
      <c r="D758" s="48"/>
      <c r="E758" s="46"/>
      <c r="F758" s="46"/>
      <c r="G758" s="46"/>
      <c r="H758" s="49"/>
      <c r="I758" s="54"/>
      <c r="K758" s="38"/>
      <c r="L758" s="38"/>
      <c r="M758" s="38"/>
      <c r="N758" s="38"/>
      <c r="O758" s="38"/>
      <c r="P758" s="38"/>
      <c r="Q758" s="38"/>
      <c r="R758" s="38"/>
    </row>
    <row r="759" spans="1:18" s="39" customFormat="1">
      <c r="A759" s="46"/>
      <c r="B759" s="47"/>
      <c r="C759" s="47"/>
      <c r="D759" s="48"/>
      <c r="E759" s="46"/>
      <c r="F759" s="46"/>
      <c r="G759" s="46"/>
      <c r="H759" s="49"/>
      <c r="I759" s="54"/>
      <c r="K759" s="38"/>
      <c r="L759" s="38"/>
      <c r="M759" s="38"/>
      <c r="N759" s="38"/>
      <c r="O759" s="38"/>
      <c r="P759" s="38"/>
      <c r="Q759" s="38"/>
      <c r="R759" s="38"/>
    </row>
    <row r="760" spans="1:18" s="39" customFormat="1">
      <c r="A760" s="46"/>
      <c r="B760" s="47"/>
      <c r="C760" s="47"/>
      <c r="D760" s="48"/>
      <c r="E760" s="46"/>
      <c r="F760" s="46"/>
      <c r="G760" s="46"/>
      <c r="H760" s="49"/>
      <c r="I760" s="54"/>
      <c r="K760" s="38"/>
      <c r="L760" s="38"/>
      <c r="M760" s="38"/>
      <c r="N760" s="38"/>
      <c r="O760" s="38"/>
      <c r="P760" s="38"/>
      <c r="Q760" s="38"/>
      <c r="R760" s="38"/>
    </row>
    <row r="761" spans="1:18" s="39" customFormat="1">
      <c r="A761" s="46"/>
      <c r="B761" s="47"/>
      <c r="C761" s="47"/>
      <c r="D761" s="48"/>
      <c r="E761" s="46"/>
      <c r="F761" s="46"/>
      <c r="G761" s="46"/>
      <c r="H761" s="49"/>
      <c r="I761" s="54"/>
      <c r="K761" s="38"/>
      <c r="L761" s="38"/>
      <c r="M761" s="38"/>
      <c r="N761" s="38"/>
      <c r="O761" s="38"/>
      <c r="P761" s="38"/>
      <c r="Q761" s="38"/>
      <c r="R761" s="38"/>
    </row>
    <row r="762" spans="1:18" s="39" customFormat="1">
      <c r="A762" s="46"/>
      <c r="B762" s="47"/>
      <c r="C762" s="47"/>
      <c r="D762" s="48"/>
      <c r="E762" s="46"/>
      <c r="F762" s="46"/>
      <c r="G762" s="46"/>
      <c r="H762" s="49"/>
      <c r="I762" s="54"/>
      <c r="K762" s="38"/>
      <c r="L762" s="38"/>
      <c r="M762" s="38"/>
      <c r="N762" s="38"/>
      <c r="O762" s="38"/>
      <c r="P762" s="38"/>
      <c r="Q762" s="38"/>
      <c r="R762" s="38"/>
    </row>
    <row r="763" spans="1:18" s="39" customFormat="1">
      <c r="A763" s="46"/>
      <c r="B763" s="47"/>
      <c r="C763" s="47"/>
      <c r="D763" s="48"/>
      <c r="E763" s="46"/>
      <c r="F763" s="46"/>
      <c r="G763" s="46"/>
      <c r="H763" s="49"/>
      <c r="I763" s="54"/>
      <c r="K763" s="38"/>
      <c r="L763" s="38"/>
      <c r="M763" s="38"/>
      <c r="N763" s="38"/>
      <c r="O763" s="38"/>
      <c r="P763" s="38"/>
      <c r="Q763" s="38"/>
      <c r="R763" s="38"/>
    </row>
    <row r="764" spans="1:18" s="39" customFormat="1">
      <c r="A764" s="46"/>
      <c r="B764" s="47"/>
      <c r="C764" s="47"/>
      <c r="D764" s="48"/>
      <c r="E764" s="46"/>
      <c r="F764" s="46"/>
      <c r="G764" s="46"/>
      <c r="H764" s="49"/>
      <c r="I764" s="54"/>
      <c r="K764" s="38"/>
      <c r="L764" s="38"/>
      <c r="M764" s="38"/>
      <c r="N764" s="38"/>
      <c r="O764" s="38"/>
      <c r="P764" s="38"/>
      <c r="Q764" s="38"/>
      <c r="R764" s="38"/>
    </row>
    <row r="765" spans="1:18" s="39" customFormat="1">
      <c r="A765" s="46"/>
      <c r="B765" s="47"/>
      <c r="C765" s="47"/>
      <c r="D765" s="48"/>
      <c r="E765" s="46"/>
      <c r="F765" s="46"/>
      <c r="G765" s="46"/>
      <c r="H765" s="49"/>
      <c r="I765" s="54"/>
      <c r="K765" s="38"/>
      <c r="L765" s="38"/>
      <c r="M765" s="38"/>
      <c r="N765" s="38"/>
      <c r="O765" s="38"/>
      <c r="P765" s="38"/>
      <c r="Q765" s="38"/>
      <c r="R765" s="38"/>
    </row>
    <row r="766" spans="1:18" s="39" customFormat="1">
      <c r="A766" s="46"/>
      <c r="B766" s="47"/>
      <c r="C766" s="47"/>
      <c r="D766" s="48"/>
      <c r="E766" s="46"/>
      <c r="F766" s="46"/>
      <c r="G766" s="46"/>
      <c r="H766" s="49"/>
      <c r="I766" s="54"/>
      <c r="K766" s="38"/>
      <c r="L766" s="38"/>
      <c r="M766" s="38"/>
      <c r="N766" s="38"/>
      <c r="O766" s="38"/>
      <c r="P766" s="38"/>
      <c r="Q766" s="38"/>
      <c r="R766" s="38"/>
    </row>
    <row r="767" spans="1:18" s="39" customFormat="1">
      <c r="A767" s="46"/>
      <c r="B767" s="47"/>
      <c r="C767" s="47"/>
      <c r="D767" s="48"/>
      <c r="E767" s="46"/>
      <c r="F767" s="46"/>
      <c r="G767" s="46"/>
      <c r="H767" s="49"/>
      <c r="I767" s="54"/>
      <c r="K767" s="38"/>
      <c r="L767" s="38"/>
      <c r="M767" s="38"/>
      <c r="N767" s="38"/>
      <c r="O767" s="38"/>
      <c r="P767" s="38"/>
      <c r="Q767" s="38"/>
      <c r="R767" s="38"/>
    </row>
    <row r="768" spans="1:18" s="39" customFormat="1">
      <c r="A768" s="46"/>
      <c r="B768" s="47"/>
      <c r="C768" s="47"/>
      <c r="D768" s="48"/>
      <c r="E768" s="46"/>
      <c r="F768" s="46"/>
      <c r="G768" s="46"/>
      <c r="H768" s="49"/>
      <c r="I768" s="54"/>
      <c r="K768" s="38"/>
      <c r="L768" s="38"/>
      <c r="M768" s="38"/>
      <c r="N768" s="38"/>
      <c r="O768" s="38"/>
      <c r="P768" s="38"/>
      <c r="Q768" s="38"/>
      <c r="R768" s="38"/>
    </row>
    <row r="769" spans="1:18" s="39" customFormat="1">
      <c r="A769" s="46"/>
      <c r="B769" s="47"/>
      <c r="C769" s="47"/>
      <c r="D769" s="48"/>
      <c r="E769" s="46"/>
      <c r="F769" s="46"/>
      <c r="G769" s="46"/>
      <c r="H769" s="49"/>
      <c r="I769" s="54"/>
      <c r="K769" s="38"/>
      <c r="L769" s="38"/>
      <c r="M769" s="38"/>
      <c r="N769" s="38"/>
      <c r="O769" s="38"/>
      <c r="P769" s="38"/>
      <c r="Q769" s="38"/>
      <c r="R769" s="38"/>
    </row>
    <row r="770" spans="1:18" s="39" customFormat="1">
      <c r="A770" s="46"/>
      <c r="B770" s="47"/>
      <c r="C770" s="47"/>
      <c r="D770" s="48"/>
      <c r="E770" s="46"/>
      <c r="F770" s="46"/>
      <c r="G770" s="46"/>
      <c r="H770" s="49"/>
      <c r="I770" s="54"/>
      <c r="K770" s="38"/>
      <c r="L770" s="38"/>
      <c r="M770" s="38"/>
      <c r="N770" s="38"/>
      <c r="O770" s="38"/>
      <c r="P770" s="38"/>
      <c r="Q770" s="38"/>
      <c r="R770" s="38"/>
    </row>
    <row r="771" spans="1:18" s="39" customFormat="1">
      <c r="A771" s="46"/>
      <c r="B771" s="47"/>
      <c r="C771" s="47"/>
      <c r="D771" s="48"/>
      <c r="E771" s="46"/>
      <c r="F771" s="46"/>
      <c r="G771" s="46"/>
      <c r="H771" s="49"/>
      <c r="I771" s="54"/>
      <c r="K771" s="38"/>
      <c r="L771" s="38"/>
      <c r="M771" s="38"/>
      <c r="N771" s="38"/>
      <c r="O771" s="38"/>
      <c r="P771" s="38"/>
      <c r="Q771" s="38"/>
      <c r="R771" s="38"/>
    </row>
    <row r="772" spans="1:18" s="39" customFormat="1">
      <c r="A772" s="46"/>
      <c r="B772" s="47"/>
      <c r="C772" s="47"/>
      <c r="D772" s="48"/>
      <c r="E772" s="46"/>
      <c r="F772" s="46"/>
      <c r="G772" s="46"/>
      <c r="H772" s="49"/>
      <c r="I772" s="54"/>
      <c r="K772" s="38"/>
      <c r="L772" s="38"/>
      <c r="M772" s="38"/>
      <c r="N772" s="38"/>
      <c r="O772" s="38"/>
      <c r="P772" s="38"/>
      <c r="Q772" s="38"/>
      <c r="R772" s="38"/>
    </row>
    <row r="773" spans="1:18" s="39" customFormat="1">
      <c r="A773" s="46"/>
      <c r="B773" s="47"/>
      <c r="C773" s="47"/>
      <c r="D773" s="48"/>
      <c r="E773" s="46"/>
      <c r="F773" s="46"/>
      <c r="G773" s="46"/>
      <c r="H773" s="49"/>
      <c r="I773" s="54"/>
      <c r="K773" s="38"/>
      <c r="L773" s="38"/>
      <c r="M773" s="38"/>
      <c r="N773" s="38"/>
      <c r="O773" s="38"/>
      <c r="P773" s="38"/>
      <c r="Q773" s="38"/>
      <c r="R773" s="38"/>
    </row>
    <row r="774" spans="1:18" s="39" customFormat="1">
      <c r="A774" s="46"/>
      <c r="B774" s="47"/>
      <c r="C774" s="47"/>
      <c r="D774" s="48"/>
      <c r="E774" s="46"/>
      <c r="F774" s="46"/>
      <c r="G774" s="46"/>
      <c r="H774" s="49"/>
      <c r="I774" s="54"/>
      <c r="K774" s="38"/>
      <c r="L774" s="38"/>
      <c r="M774" s="38"/>
      <c r="N774" s="38"/>
      <c r="O774" s="38"/>
      <c r="P774" s="38"/>
      <c r="Q774" s="38"/>
      <c r="R774" s="38"/>
    </row>
    <row r="775" spans="1:18" s="39" customFormat="1">
      <c r="A775" s="46"/>
      <c r="B775" s="47"/>
      <c r="C775" s="47"/>
      <c r="D775" s="48"/>
      <c r="E775" s="46"/>
      <c r="F775" s="46"/>
      <c r="G775" s="46"/>
      <c r="H775" s="49"/>
      <c r="I775" s="54"/>
      <c r="K775" s="38"/>
      <c r="L775" s="38"/>
      <c r="M775" s="38"/>
      <c r="N775" s="38"/>
      <c r="O775" s="38"/>
      <c r="P775" s="38"/>
      <c r="Q775" s="38"/>
      <c r="R775" s="38"/>
    </row>
    <row r="776" spans="1:18" s="39" customFormat="1">
      <c r="A776" s="46"/>
      <c r="B776" s="47"/>
      <c r="C776" s="47"/>
      <c r="D776" s="48"/>
      <c r="E776" s="46"/>
      <c r="F776" s="46"/>
      <c r="G776" s="46"/>
      <c r="H776" s="49"/>
      <c r="I776" s="54"/>
      <c r="K776" s="38"/>
      <c r="L776" s="38"/>
      <c r="M776" s="38"/>
      <c r="N776" s="38"/>
      <c r="O776" s="38"/>
      <c r="P776" s="38"/>
      <c r="Q776" s="38"/>
      <c r="R776" s="38"/>
    </row>
    <row r="777" spans="1:18" s="39" customFormat="1">
      <c r="A777" s="46"/>
      <c r="B777" s="47"/>
      <c r="C777" s="47"/>
      <c r="D777" s="48"/>
      <c r="E777" s="46"/>
      <c r="F777" s="46"/>
      <c r="G777" s="46"/>
      <c r="H777" s="49"/>
      <c r="I777" s="54"/>
      <c r="K777" s="38"/>
      <c r="L777" s="38"/>
      <c r="M777" s="38"/>
      <c r="N777" s="38"/>
      <c r="O777" s="38"/>
      <c r="P777" s="38"/>
      <c r="Q777" s="38"/>
      <c r="R777" s="38"/>
    </row>
    <row r="778" spans="1:18" s="39" customFormat="1">
      <c r="A778" s="46"/>
      <c r="B778" s="47"/>
      <c r="C778" s="47"/>
      <c r="D778" s="48"/>
      <c r="E778" s="46"/>
      <c r="F778" s="46"/>
      <c r="G778" s="46"/>
      <c r="H778" s="49"/>
      <c r="I778" s="54"/>
      <c r="K778" s="38"/>
      <c r="L778" s="38"/>
      <c r="M778" s="38"/>
      <c r="N778" s="38"/>
      <c r="O778" s="38"/>
      <c r="P778" s="38"/>
      <c r="Q778" s="38"/>
      <c r="R778" s="38"/>
    </row>
    <row r="779" spans="1:18" s="39" customFormat="1">
      <c r="A779" s="46"/>
      <c r="B779" s="47"/>
      <c r="C779" s="47"/>
      <c r="D779" s="48"/>
      <c r="E779" s="46"/>
      <c r="F779" s="46"/>
      <c r="G779" s="46"/>
      <c r="H779" s="49"/>
      <c r="I779" s="54"/>
      <c r="K779" s="38"/>
      <c r="L779" s="38"/>
      <c r="M779" s="38"/>
      <c r="N779" s="38"/>
      <c r="O779" s="38"/>
      <c r="P779" s="38"/>
      <c r="Q779" s="38"/>
      <c r="R779" s="38"/>
    </row>
    <row r="780" spans="1:18" s="39" customFormat="1">
      <c r="A780" s="46"/>
      <c r="B780" s="47"/>
      <c r="C780" s="47"/>
      <c r="D780" s="48"/>
      <c r="E780" s="46"/>
      <c r="F780" s="46"/>
      <c r="G780" s="46"/>
      <c r="H780" s="49"/>
      <c r="I780" s="54"/>
      <c r="K780" s="38"/>
      <c r="L780" s="38"/>
      <c r="M780" s="38"/>
      <c r="N780" s="38"/>
      <c r="O780" s="38"/>
      <c r="P780" s="38"/>
      <c r="Q780" s="38"/>
      <c r="R780" s="38"/>
    </row>
    <row r="781" spans="1:18" s="39" customFormat="1">
      <c r="A781" s="46"/>
      <c r="B781" s="47"/>
      <c r="C781" s="47"/>
      <c r="D781" s="48"/>
      <c r="E781" s="46"/>
      <c r="F781" s="46"/>
      <c r="G781" s="46"/>
      <c r="H781" s="49"/>
      <c r="I781" s="54"/>
      <c r="K781" s="38"/>
      <c r="L781" s="38"/>
      <c r="M781" s="38"/>
      <c r="N781" s="38"/>
      <c r="O781" s="38"/>
      <c r="P781" s="38"/>
      <c r="Q781" s="38"/>
      <c r="R781" s="38"/>
    </row>
    <row r="782" spans="1:18" s="39" customFormat="1">
      <c r="A782" s="46"/>
      <c r="B782" s="47"/>
      <c r="C782" s="47"/>
      <c r="D782" s="48"/>
      <c r="E782" s="46"/>
      <c r="F782" s="46"/>
      <c r="G782" s="46"/>
      <c r="H782" s="49"/>
      <c r="I782" s="54"/>
      <c r="K782" s="38"/>
      <c r="L782" s="38"/>
      <c r="M782" s="38"/>
      <c r="N782" s="38"/>
      <c r="O782" s="38"/>
      <c r="P782" s="38"/>
      <c r="Q782" s="38"/>
      <c r="R782" s="38"/>
    </row>
    <row r="783" spans="1:18" s="39" customFormat="1">
      <c r="A783" s="46"/>
      <c r="B783" s="47"/>
      <c r="C783" s="47"/>
      <c r="D783" s="48"/>
      <c r="E783" s="46"/>
      <c r="F783" s="46"/>
      <c r="G783" s="46"/>
      <c r="H783" s="49"/>
      <c r="I783" s="54"/>
      <c r="K783" s="38"/>
      <c r="L783" s="38"/>
      <c r="M783" s="38"/>
      <c r="N783" s="38"/>
      <c r="O783" s="38"/>
      <c r="P783" s="38"/>
      <c r="Q783" s="38"/>
      <c r="R783" s="38"/>
    </row>
    <row r="784" spans="1:18" s="39" customFormat="1">
      <c r="A784" s="46"/>
      <c r="B784" s="47"/>
      <c r="C784" s="47"/>
      <c r="D784" s="48"/>
      <c r="E784" s="46"/>
      <c r="F784" s="46"/>
      <c r="G784" s="46"/>
      <c r="H784" s="49"/>
      <c r="I784" s="54"/>
      <c r="K784" s="38"/>
      <c r="L784" s="38"/>
      <c r="M784" s="38"/>
      <c r="N784" s="38"/>
      <c r="O784" s="38"/>
      <c r="P784" s="38"/>
      <c r="Q784" s="38"/>
      <c r="R784" s="38"/>
    </row>
    <row r="785" spans="1:18" s="39" customFormat="1">
      <c r="A785" s="46"/>
      <c r="B785" s="47"/>
      <c r="C785" s="47"/>
      <c r="D785" s="48"/>
      <c r="E785" s="46"/>
      <c r="F785" s="46"/>
      <c r="G785" s="46"/>
      <c r="H785" s="49"/>
      <c r="I785" s="54"/>
      <c r="K785" s="38"/>
      <c r="L785" s="38"/>
      <c r="M785" s="38"/>
      <c r="N785" s="38"/>
      <c r="O785" s="38"/>
      <c r="P785" s="38"/>
      <c r="Q785" s="38"/>
      <c r="R785" s="38"/>
    </row>
    <row r="786" spans="1:18" s="39" customFormat="1">
      <c r="A786" s="46"/>
      <c r="B786" s="47"/>
      <c r="C786" s="47"/>
      <c r="D786" s="48"/>
      <c r="E786" s="46"/>
      <c r="F786" s="46"/>
      <c r="G786" s="46"/>
      <c r="H786" s="49"/>
      <c r="I786" s="54"/>
      <c r="K786" s="38"/>
      <c r="L786" s="38"/>
      <c r="M786" s="38"/>
      <c r="N786" s="38"/>
      <c r="O786" s="38"/>
      <c r="P786" s="38"/>
      <c r="Q786" s="38"/>
      <c r="R786" s="38"/>
    </row>
    <row r="787" spans="1:18" s="39" customFormat="1">
      <c r="A787" s="46"/>
      <c r="B787" s="47"/>
      <c r="C787" s="47"/>
      <c r="D787" s="48"/>
      <c r="E787" s="46"/>
      <c r="F787" s="46"/>
      <c r="G787" s="46"/>
      <c r="H787" s="49"/>
      <c r="I787" s="54"/>
      <c r="K787" s="38"/>
      <c r="L787" s="38"/>
      <c r="M787" s="38"/>
      <c r="N787" s="38"/>
      <c r="O787" s="38"/>
      <c r="P787" s="38"/>
      <c r="Q787" s="38"/>
      <c r="R787" s="38"/>
    </row>
    <row r="788" spans="1:18" s="39" customFormat="1">
      <c r="A788" s="46"/>
      <c r="B788" s="47"/>
      <c r="C788" s="47"/>
      <c r="D788" s="48"/>
      <c r="E788" s="46"/>
      <c r="F788" s="46"/>
      <c r="G788" s="46"/>
      <c r="H788" s="49"/>
      <c r="I788" s="54"/>
      <c r="K788" s="38"/>
      <c r="L788" s="38"/>
      <c r="M788" s="38"/>
      <c r="N788" s="38"/>
      <c r="O788" s="38"/>
      <c r="P788" s="38"/>
      <c r="Q788" s="38"/>
      <c r="R788" s="38"/>
    </row>
    <row r="789" spans="1:18" s="39" customFormat="1">
      <c r="A789" s="46"/>
      <c r="B789" s="47"/>
      <c r="C789" s="47"/>
      <c r="D789" s="48"/>
      <c r="E789" s="46"/>
      <c r="F789" s="46"/>
      <c r="G789" s="46"/>
      <c r="H789" s="49"/>
      <c r="I789" s="54"/>
      <c r="K789" s="38"/>
      <c r="L789" s="38"/>
      <c r="M789" s="38"/>
      <c r="N789" s="38"/>
      <c r="O789" s="38"/>
      <c r="P789" s="38"/>
      <c r="Q789" s="38"/>
      <c r="R789" s="38"/>
    </row>
    <row r="790" spans="1:18" s="39" customFormat="1">
      <c r="A790" s="46"/>
      <c r="B790" s="47"/>
      <c r="C790" s="47"/>
      <c r="D790" s="48"/>
      <c r="E790" s="46"/>
      <c r="F790" s="46"/>
      <c r="G790" s="46"/>
      <c r="H790" s="49"/>
      <c r="I790" s="54"/>
      <c r="K790" s="38"/>
      <c r="L790" s="38"/>
      <c r="M790" s="38"/>
      <c r="N790" s="38"/>
      <c r="O790" s="38"/>
      <c r="P790" s="38"/>
      <c r="Q790" s="38"/>
      <c r="R790" s="38"/>
    </row>
    <row r="791" spans="1:18" s="39" customFormat="1">
      <c r="A791" s="46"/>
      <c r="B791" s="47"/>
      <c r="C791" s="47"/>
      <c r="D791" s="48"/>
      <c r="E791" s="46"/>
      <c r="F791" s="46"/>
      <c r="G791" s="46"/>
      <c r="H791" s="49"/>
      <c r="I791" s="54"/>
      <c r="K791" s="38"/>
      <c r="L791" s="38"/>
      <c r="M791" s="38"/>
      <c r="N791" s="38"/>
      <c r="O791" s="38"/>
      <c r="P791" s="38"/>
      <c r="Q791" s="38"/>
      <c r="R791" s="38"/>
    </row>
    <row r="792" spans="1:18" s="39" customFormat="1">
      <c r="A792" s="46"/>
      <c r="B792" s="47"/>
      <c r="C792" s="47"/>
      <c r="D792" s="48"/>
      <c r="E792" s="46"/>
      <c r="F792" s="46"/>
      <c r="G792" s="46"/>
      <c r="H792" s="49"/>
      <c r="I792" s="54"/>
      <c r="K792" s="38"/>
      <c r="L792" s="38"/>
      <c r="M792" s="38"/>
      <c r="N792" s="38"/>
      <c r="O792" s="38"/>
      <c r="P792" s="38"/>
      <c r="Q792" s="38"/>
      <c r="R792" s="38"/>
    </row>
    <row r="793" spans="1:18" s="39" customFormat="1">
      <c r="A793" s="46"/>
      <c r="B793" s="47"/>
      <c r="C793" s="47"/>
      <c r="D793" s="48"/>
      <c r="E793" s="46"/>
      <c r="F793" s="46"/>
      <c r="G793" s="46"/>
      <c r="H793" s="49"/>
      <c r="I793" s="54"/>
      <c r="K793" s="38"/>
      <c r="L793" s="38"/>
      <c r="M793" s="38"/>
      <c r="N793" s="38"/>
      <c r="O793" s="38"/>
      <c r="P793" s="38"/>
      <c r="Q793" s="38"/>
      <c r="R793" s="38"/>
    </row>
    <row r="794" spans="1:18" s="39" customFormat="1">
      <c r="A794" s="46"/>
      <c r="B794" s="47"/>
      <c r="C794" s="47"/>
      <c r="D794" s="48"/>
      <c r="E794" s="46"/>
      <c r="F794" s="46"/>
      <c r="G794" s="46"/>
      <c r="H794" s="49"/>
      <c r="I794" s="54"/>
      <c r="K794" s="38"/>
      <c r="L794" s="38"/>
      <c r="M794" s="38"/>
      <c r="N794" s="38"/>
      <c r="O794" s="38"/>
      <c r="P794" s="38"/>
      <c r="Q794" s="38"/>
      <c r="R794" s="38"/>
    </row>
    <row r="795" spans="1:18" s="39" customFormat="1">
      <c r="A795" s="46"/>
      <c r="B795" s="47"/>
      <c r="C795" s="47"/>
      <c r="D795" s="48"/>
      <c r="E795" s="46"/>
      <c r="F795" s="46"/>
      <c r="G795" s="46"/>
      <c r="H795" s="49"/>
      <c r="I795" s="54"/>
      <c r="K795" s="38"/>
      <c r="L795" s="38"/>
      <c r="M795" s="38"/>
      <c r="N795" s="38"/>
      <c r="O795" s="38"/>
      <c r="P795" s="38"/>
      <c r="Q795" s="38"/>
      <c r="R795" s="38"/>
    </row>
    <row r="796" spans="1:18" s="39" customFormat="1">
      <c r="A796" s="46"/>
      <c r="B796" s="47"/>
      <c r="C796" s="47"/>
      <c r="D796" s="48"/>
      <c r="E796" s="46"/>
      <c r="F796" s="46"/>
      <c r="G796" s="46"/>
      <c r="H796" s="49"/>
      <c r="I796" s="54"/>
      <c r="K796" s="38"/>
      <c r="L796" s="38"/>
      <c r="M796" s="38"/>
      <c r="N796" s="38"/>
      <c r="O796" s="38"/>
      <c r="P796" s="38"/>
      <c r="Q796" s="38"/>
      <c r="R796" s="38"/>
    </row>
    <row r="797" spans="1:18" s="39" customFormat="1">
      <c r="A797" s="46"/>
      <c r="B797" s="47"/>
      <c r="C797" s="47"/>
      <c r="D797" s="48"/>
      <c r="E797" s="46"/>
      <c r="F797" s="46"/>
      <c r="G797" s="46"/>
      <c r="H797" s="49"/>
      <c r="I797" s="54"/>
      <c r="K797" s="38"/>
      <c r="L797" s="38"/>
      <c r="M797" s="38"/>
      <c r="N797" s="38"/>
      <c r="O797" s="38"/>
      <c r="P797" s="38"/>
      <c r="Q797" s="38"/>
      <c r="R797" s="38"/>
    </row>
    <row r="798" spans="1:18" s="39" customFormat="1">
      <c r="A798" s="46"/>
      <c r="B798" s="47"/>
      <c r="C798" s="47"/>
      <c r="D798" s="48"/>
      <c r="E798" s="46"/>
      <c r="F798" s="46"/>
      <c r="G798" s="46"/>
      <c r="H798" s="49"/>
      <c r="I798" s="54"/>
      <c r="K798" s="38"/>
      <c r="L798" s="38"/>
      <c r="M798" s="38"/>
      <c r="N798" s="38"/>
      <c r="O798" s="38"/>
      <c r="P798" s="38"/>
      <c r="Q798" s="38"/>
      <c r="R798" s="38"/>
    </row>
    <row r="799" spans="1:18" s="39" customFormat="1">
      <c r="A799" s="46"/>
      <c r="B799" s="47"/>
      <c r="C799" s="47"/>
      <c r="D799" s="48"/>
      <c r="E799" s="46"/>
      <c r="F799" s="46"/>
      <c r="G799" s="46"/>
      <c r="H799" s="49"/>
      <c r="I799" s="54"/>
      <c r="K799" s="38"/>
      <c r="L799" s="38"/>
      <c r="M799" s="38"/>
      <c r="N799" s="38"/>
      <c r="O799" s="38"/>
      <c r="P799" s="38"/>
      <c r="Q799" s="38"/>
      <c r="R799" s="38"/>
    </row>
    <row r="800" spans="1:18" s="39" customFormat="1">
      <c r="A800" s="46"/>
      <c r="B800" s="47"/>
      <c r="C800" s="47"/>
      <c r="D800" s="48"/>
      <c r="E800" s="46"/>
      <c r="F800" s="46"/>
      <c r="G800" s="46"/>
      <c r="H800" s="49"/>
      <c r="I800" s="54"/>
      <c r="K800" s="38"/>
      <c r="L800" s="38"/>
      <c r="M800" s="38"/>
      <c r="N800" s="38"/>
      <c r="O800" s="38"/>
      <c r="P800" s="38"/>
      <c r="Q800" s="38"/>
      <c r="R800" s="38"/>
    </row>
    <row r="801" spans="1:18" s="39" customFormat="1">
      <c r="A801" s="46"/>
      <c r="B801" s="47"/>
      <c r="C801" s="47"/>
      <c r="D801" s="48"/>
      <c r="E801" s="46"/>
      <c r="F801" s="46"/>
      <c r="G801" s="46"/>
      <c r="H801" s="49"/>
      <c r="I801" s="54"/>
      <c r="K801" s="38"/>
      <c r="L801" s="38"/>
      <c r="M801" s="38"/>
      <c r="N801" s="38"/>
      <c r="O801" s="38"/>
      <c r="P801" s="38"/>
      <c r="Q801" s="38"/>
      <c r="R801" s="38"/>
    </row>
    <row r="802" spans="1:18" s="39" customFormat="1">
      <c r="A802" s="46"/>
      <c r="B802" s="47"/>
      <c r="C802" s="47"/>
      <c r="D802" s="48"/>
      <c r="E802" s="46"/>
      <c r="F802" s="46"/>
      <c r="G802" s="46"/>
      <c r="H802" s="49"/>
      <c r="I802" s="54"/>
      <c r="K802" s="38"/>
      <c r="L802" s="38"/>
      <c r="M802" s="38"/>
      <c r="N802" s="38"/>
      <c r="O802" s="38"/>
      <c r="P802" s="38"/>
      <c r="Q802" s="38"/>
      <c r="R802" s="38"/>
    </row>
    <row r="803" spans="1:18" s="39" customFormat="1">
      <c r="A803" s="46"/>
      <c r="B803" s="47"/>
      <c r="C803" s="47"/>
      <c r="D803" s="48"/>
      <c r="E803" s="46"/>
      <c r="F803" s="46"/>
      <c r="G803" s="46"/>
      <c r="H803" s="49"/>
      <c r="I803" s="54"/>
      <c r="K803" s="38"/>
      <c r="L803" s="38"/>
      <c r="M803" s="38"/>
      <c r="N803" s="38"/>
      <c r="O803" s="38"/>
      <c r="P803" s="38"/>
      <c r="Q803" s="38"/>
      <c r="R803" s="38"/>
    </row>
    <row r="804" spans="1:18" s="39" customFormat="1">
      <c r="A804" s="46"/>
      <c r="B804" s="47"/>
      <c r="C804" s="47"/>
      <c r="D804" s="48"/>
      <c r="E804" s="46"/>
      <c r="F804" s="46"/>
      <c r="G804" s="46"/>
      <c r="H804" s="49"/>
      <c r="I804" s="54"/>
      <c r="K804" s="38"/>
      <c r="L804" s="38"/>
      <c r="M804" s="38"/>
      <c r="N804" s="38"/>
      <c r="O804" s="38"/>
      <c r="P804" s="38"/>
      <c r="Q804" s="38"/>
      <c r="R804" s="38"/>
    </row>
    <row r="805" spans="1:18" s="39" customFormat="1">
      <c r="A805" s="46"/>
      <c r="B805" s="47"/>
      <c r="C805" s="47"/>
      <c r="D805" s="48"/>
      <c r="E805" s="46"/>
      <c r="F805" s="46"/>
      <c r="G805" s="46"/>
      <c r="H805" s="49"/>
      <c r="I805" s="54"/>
      <c r="K805" s="38"/>
      <c r="L805" s="38"/>
      <c r="M805" s="38"/>
      <c r="N805" s="38"/>
      <c r="O805" s="38"/>
      <c r="P805" s="38"/>
      <c r="Q805" s="38"/>
      <c r="R805" s="38"/>
    </row>
    <row r="806" spans="1:18" s="39" customFormat="1">
      <c r="A806" s="46"/>
      <c r="B806" s="47"/>
      <c r="C806" s="47"/>
      <c r="D806" s="48"/>
      <c r="E806" s="46"/>
      <c r="F806" s="46"/>
      <c r="G806" s="46"/>
      <c r="H806" s="49"/>
      <c r="I806" s="54"/>
      <c r="K806" s="38"/>
      <c r="L806" s="38"/>
      <c r="M806" s="38"/>
      <c r="N806" s="38"/>
      <c r="O806" s="38"/>
      <c r="P806" s="38"/>
      <c r="Q806" s="38"/>
      <c r="R806" s="38"/>
    </row>
    <row r="807" spans="1:18" s="39" customFormat="1">
      <c r="A807" s="46"/>
      <c r="B807" s="47"/>
      <c r="C807" s="47"/>
      <c r="D807" s="48"/>
      <c r="E807" s="46"/>
      <c r="F807" s="46"/>
      <c r="G807" s="46"/>
      <c r="H807" s="49"/>
      <c r="I807" s="54"/>
      <c r="K807" s="38"/>
      <c r="L807" s="38"/>
      <c r="M807" s="38"/>
      <c r="N807" s="38"/>
      <c r="O807" s="38"/>
      <c r="P807" s="38"/>
      <c r="Q807" s="38"/>
      <c r="R807" s="38"/>
    </row>
    <row r="808" spans="1:18" s="39" customFormat="1">
      <c r="A808" s="46"/>
      <c r="B808" s="47"/>
      <c r="C808" s="47"/>
      <c r="D808" s="48"/>
      <c r="E808" s="46"/>
      <c r="F808" s="46"/>
      <c r="G808" s="46"/>
      <c r="H808" s="49"/>
      <c r="I808" s="54"/>
      <c r="K808" s="38"/>
      <c r="L808" s="38"/>
      <c r="M808" s="38"/>
      <c r="N808" s="38"/>
      <c r="O808" s="38"/>
      <c r="P808" s="38"/>
      <c r="Q808" s="38"/>
      <c r="R808" s="38"/>
    </row>
    <row r="809" spans="1:18" s="39" customFormat="1">
      <c r="A809" s="46"/>
      <c r="B809" s="47"/>
      <c r="C809" s="47"/>
      <c r="D809" s="48"/>
      <c r="E809" s="46"/>
      <c r="F809" s="46"/>
      <c r="G809" s="46"/>
      <c r="H809" s="49"/>
      <c r="I809" s="54"/>
      <c r="K809" s="38"/>
      <c r="L809" s="38"/>
      <c r="M809" s="38"/>
      <c r="N809" s="38"/>
      <c r="O809" s="38"/>
      <c r="P809" s="38"/>
      <c r="Q809" s="38"/>
      <c r="R809" s="38"/>
    </row>
    <row r="810" spans="1:18" s="39" customFormat="1">
      <c r="A810" s="46"/>
      <c r="B810" s="47"/>
      <c r="C810" s="47"/>
      <c r="D810" s="48"/>
      <c r="E810" s="46"/>
      <c r="F810" s="46"/>
      <c r="G810" s="46"/>
      <c r="H810" s="49"/>
      <c r="I810" s="54"/>
      <c r="K810" s="38"/>
      <c r="L810" s="38"/>
      <c r="M810" s="38"/>
      <c r="N810" s="38"/>
      <c r="O810" s="38"/>
      <c r="P810" s="38"/>
      <c r="Q810" s="38"/>
      <c r="R810" s="38"/>
    </row>
    <row r="811" spans="1:18" s="39" customFormat="1">
      <c r="A811" s="46"/>
      <c r="B811" s="47"/>
      <c r="C811" s="47"/>
      <c r="D811" s="48"/>
      <c r="E811" s="46"/>
      <c r="F811" s="46"/>
      <c r="G811" s="46"/>
      <c r="H811" s="49"/>
      <c r="I811" s="54"/>
      <c r="K811" s="38"/>
      <c r="L811" s="38"/>
      <c r="M811" s="38"/>
      <c r="N811" s="38"/>
      <c r="O811" s="38"/>
      <c r="P811" s="38"/>
      <c r="Q811" s="38"/>
      <c r="R811" s="38"/>
    </row>
    <row r="812" spans="1:18" s="39" customFormat="1">
      <c r="A812" s="46"/>
      <c r="B812" s="47"/>
      <c r="C812" s="47"/>
      <c r="D812" s="48"/>
      <c r="E812" s="46"/>
      <c r="F812" s="46"/>
      <c r="G812" s="46"/>
      <c r="H812" s="49"/>
      <c r="I812" s="54"/>
      <c r="K812" s="38"/>
      <c r="L812" s="38"/>
      <c r="M812" s="38"/>
      <c r="N812" s="38"/>
      <c r="O812" s="38"/>
      <c r="P812" s="38"/>
      <c r="Q812" s="38"/>
      <c r="R812" s="38"/>
    </row>
    <row r="813" spans="1:18" s="39" customFormat="1">
      <c r="A813" s="46"/>
      <c r="B813" s="47"/>
      <c r="C813" s="47"/>
      <c r="D813" s="48"/>
      <c r="E813" s="46"/>
      <c r="F813" s="46"/>
      <c r="G813" s="46"/>
      <c r="H813" s="49"/>
      <c r="I813" s="54"/>
      <c r="K813" s="38"/>
      <c r="L813" s="38"/>
      <c r="M813" s="38"/>
      <c r="N813" s="38"/>
      <c r="O813" s="38"/>
      <c r="P813" s="38"/>
      <c r="Q813" s="38"/>
      <c r="R813" s="38"/>
    </row>
    <row r="814" spans="1:18" s="39" customFormat="1">
      <c r="A814" s="46"/>
      <c r="B814" s="47"/>
      <c r="C814" s="47"/>
      <c r="D814" s="48"/>
      <c r="E814" s="46"/>
      <c r="F814" s="46"/>
      <c r="G814" s="46"/>
      <c r="H814" s="49"/>
      <c r="I814" s="54"/>
      <c r="K814" s="38"/>
      <c r="L814" s="38"/>
      <c r="M814" s="38"/>
      <c r="N814" s="38"/>
      <c r="O814" s="38"/>
      <c r="P814" s="38"/>
      <c r="Q814" s="38"/>
      <c r="R814" s="38"/>
    </row>
    <row r="815" spans="1:18" s="39" customFormat="1">
      <c r="A815" s="46"/>
      <c r="B815" s="47"/>
      <c r="C815" s="47"/>
      <c r="D815" s="48"/>
      <c r="E815" s="46"/>
      <c r="F815" s="46"/>
      <c r="G815" s="46"/>
      <c r="H815" s="49"/>
      <c r="I815" s="54"/>
      <c r="K815" s="38"/>
      <c r="L815" s="38"/>
      <c r="M815" s="38"/>
      <c r="N815" s="38"/>
      <c r="O815" s="38"/>
      <c r="P815" s="38"/>
      <c r="Q815" s="38"/>
      <c r="R815" s="38"/>
    </row>
    <row r="816" spans="1:18" s="39" customFormat="1">
      <c r="A816" s="46"/>
      <c r="B816" s="47"/>
      <c r="C816" s="47"/>
      <c r="D816" s="48"/>
      <c r="E816" s="46"/>
      <c r="F816" s="46"/>
      <c r="G816" s="46"/>
      <c r="H816" s="49"/>
      <c r="I816" s="54"/>
      <c r="K816" s="38"/>
      <c r="L816" s="38"/>
      <c r="M816" s="38"/>
      <c r="N816" s="38"/>
      <c r="O816" s="38"/>
      <c r="P816" s="38"/>
      <c r="Q816" s="38"/>
      <c r="R816" s="38"/>
    </row>
    <row r="817" spans="1:18" s="39" customFormat="1">
      <c r="A817" s="46"/>
      <c r="B817" s="47"/>
      <c r="C817" s="47"/>
      <c r="D817" s="48"/>
      <c r="E817" s="46"/>
      <c r="F817" s="46"/>
      <c r="G817" s="46"/>
      <c r="H817" s="49"/>
      <c r="I817" s="54"/>
      <c r="K817" s="38"/>
      <c r="L817" s="38"/>
      <c r="M817" s="38"/>
      <c r="N817" s="38"/>
      <c r="O817" s="38"/>
      <c r="P817" s="38"/>
      <c r="Q817" s="38"/>
      <c r="R817" s="38"/>
    </row>
    <row r="818" spans="1:18" s="39" customFormat="1">
      <c r="A818" s="46"/>
      <c r="B818" s="47"/>
      <c r="C818" s="47"/>
      <c r="D818" s="48"/>
      <c r="E818" s="46"/>
      <c r="F818" s="46"/>
      <c r="G818" s="46"/>
      <c r="H818" s="49"/>
      <c r="I818" s="54"/>
      <c r="K818" s="38"/>
      <c r="L818" s="38"/>
      <c r="M818" s="38"/>
      <c r="N818" s="38"/>
      <c r="O818" s="38"/>
      <c r="P818" s="38"/>
      <c r="Q818" s="38"/>
      <c r="R818" s="38"/>
    </row>
    <row r="819" spans="1:18" s="39" customFormat="1">
      <c r="A819" s="46"/>
      <c r="B819" s="47"/>
      <c r="C819" s="47"/>
      <c r="D819" s="48"/>
      <c r="E819" s="46"/>
      <c r="F819" s="46"/>
      <c r="G819" s="46"/>
      <c r="H819" s="49"/>
      <c r="I819" s="54"/>
      <c r="K819" s="38"/>
      <c r="L819" s="38"/>
      <c r="M819" s="38"/>
      <c r="N819" s="38"/>
      <c r="O819" s="38"/>
      <c r="P819" s="38"/>
      <c r="Q819" s="38"/>
      <c r="R819" s="38"/>
    </row>
    <row r="820" spans="1:18" s="39" customFormat="1">
      <c r="A820" s="46"/>
      <c r="B820" s="47"/>
      <c r="C820" s="47"/>
      <c r="D820" s="48"/>
      <c r="E820" s="46"/>
      <c r="F820" s="46"/>
      <c r="G820" s="46"/>
      <c r="H820" s="49"/>
      <c r="I820" s="54"/>
      <c r="K820" s="38"/>
      <c r="L820" s="38"/>
      <c r="M820" s="38"/>
      <c r="N820" s="38"/>
      <c r="O820" s="38"/>
      <c r="P820" s="38"/>
      <c r="Q820" s="38"/>
      <c r="R820" s="38"/>
    </row>
    <row r="821" spans="1:18" s="39" customFormat="1">
      <c r="A821" s="46"/>
      <c r="B821" s="47"/>
      <c r="C821" s="47"/>
      <c r="D821" s="48"/>
      <c r="E821" s="46"/>
      <c r="F821" s="46"/>
      <c r="G821" s="46"/>
      <c r="H821" s="49"/>
      <c r="I821" s="54"/>
      <c r="K821" s="38"/>
      <c r="L821" s="38"/>
      <c r="M821" s="38"/>
      <c r="N821" s="38"/>
      <c r="O821" s="38"/>
      <c r="P821" s="38"/>
      <c r="Q821" s="38"/>
      <c r="R821" s="38"/>
    </row>
    <row r="822" spans="1:18" s="39" customFormat="1">
      <c r="A822" s="46"/>
      <c r="B822" s="47"/>
      <c r="C822" s="47"/>
      <c r="D822" s="48"/>
      <c r="E822" s="46"/>
      <c r="F822" s="46"/>
      <c r="G822" s="46"/>
      <c r="H822" s="49"/>
      <c r="I822" s="54"/>
      <c r="K822" s="38"/>
      <c r="L822" s="38"/>
      <c r="M822" s="38"/>
      <c r="N822" s="38"/>
      <c r="O822" s="38"/>
      <c r="P822" s="38"/>
      <c r="Q822" s="38"/>
      <c r="R822" s="38"/>
    </row>
    <row r="823" spans="1:18" s="39" customFormat="1">
      <c r="A823" s="46"/>
      <c r="B823" s="47"/>
      <c r="C823" s="47"/>
      <c r="D823" s="48"/>
      <c r="E823" s="46"/>
      <c r="F823" s="46"/>
      <c r="G823" s="46"/>
      <c r="H823" s="49"/>
      <c r="I823" s="54"/>
      <c r="K823" s="38"/>
      <c r="L823" s="38"/>
      <c r="M823" s="38"/>
      <c r="N823" s="38"/>
      <c r="O823" s="38"/>
      <c r="P823" s="38"/>
      <c r="Q823" s="38"/>
      <c r="R823" s="38"/>
    </row>
    <row r="824" spans="1:18" s="39" customFormat="1">
      <c r="A824" s="46"/>
      <c r="B824" s="47"/>
      <c r="C824" s="47"/>
      <c r="D824" s="48"/>
      <c r="E824" s="46"/>
      <c r="F824" s="46"/>
      <c r="G824" s="46"/>
      <c r="H824" s="49"/>
      <c r="I824" s="54"/>
      <c r="K824" s="38"/>
      <c r="L824" s="38"/>
      <c r="M824" s="38"/>
      <c r="N824" s="38"/>
      <c r="O824" s="38"/>
      <c r="P824" s="38"/>
      <c r="Q824" s="38"/>
      <c r="R824" s="38"/>
    </row>
    <row r="825" spans="1:18" s="39" customFormat="1">
      <c r="A825" s="46"/>
      <c r="B825" s="47"/>
      <c r="C825" s="47"/>
      <c r="D825" s="48"/>
      <c r="E825" s="46"/>
      <c r="F825" s="46"/>
      <c r="G825" s="46"/>
      <c r="H825" s="49"/>
      <c r="I825" s="54"/>
      <c r="K825" s="38"/>
      <c r="L825" s="38"/>
      <c r="M825" s="38"/>
      <c r="N825" s="38"/>
      <c r="O825" s="38"/>
      <c r="P825" s="38"/>
      <c r="Q825" s="38"/>
      <c r="R825" s="38"/>
    </row>
    <row r="826" spans="1:18" s="39" customFormat="1">
      <c r="A826" s="46"/>
      <c r="B826" s="47"/>
      <c r="C826" s="47"/>
      <c r="D826" s="48"/>
      <c r="E826" s="46"/>
      <c r="F826" s="46"/>
      <c r="G826" s="46"/>
      <c r="H826" s="49"/>
      <c r="I826" s="54"/>
      <c r="K826" s="38"/>
      <c r="L826" s="38"/>
      <c r="M826" s="38"/>
      <c r="N826" s="38"/>
      <c r="O826" s="38"/>
      <c r="P826" s="38"/>
      <c r="Q826" s="38"/>
      <c r="R826" s="38"/>
    </row>
    <row r="827" spans="1:18" s="39" customFormat="1">
      <c r="A827" s="46"/>
      <c r="B827" s="47"/>
      <c r="C827" s="47"/>
      <c r="D827" s="48"/>
      <c r="E827" s="46"/>
      <c r="F827" s="46"/>
      <c r="G827" s="46"/>
      <c r="H827" s="49"/>
      <c r="I827" s="54"/>
      <c r="K827" s="38"/>
      <c r="L827" s="38"/>
      <c r="M827" s="38"/>
      <c r="N827" s="38"/>
      <c r="O827" s="38"/>
      <c r="P827" s="38"/>
      <c r="Q827" s="38"/>
      <c r="R827" s="38"/>
    </row>
    <row r="828" spans="1:18" s="39" customFormat="1">
      <c r="A828" s="46"/>
      <c r="B828" s="47"/>
      <c r="C828" s="47"/>
      <c r="D828" s="48"/>
      <c r="E828" s="46"/>
      <c r="F828" s="46"/>
      <c r="G828" s="46"/>
      <c r="H828" s="49"/>
      <c r="I828" s="54"/>
      <c r="K828" s="38"/>
      <c r="L828" s="38"/>
      <c r="M828" s="38"/>
      <c r="N828" s="38"/>
      <c r="O828" s="38"/>
      <c r="P828" s="38"/>
      <c r="Q828" s="38"/>
      <c r="R828" s="38"/>
    </row>
    <row r="829" spans="1:18" s="39" customFormat="1">
      <c r="A829" s="46"/>
      <c r="B829" s="47"/>
      <c r="C829" s="47"/>
      <c r="D829" s="48"/>
      <c r="E829" s="46"/>
      <c r="F829" s="46"/>
      <c r="G829" s="46"/>
      <c r="H829" s="49"/>
      <c r="I829" s="54"/>
      <c r="K829" s="38"/>
      <c r="L829" s="38"/>
      <c r="M829" s="38"/>
      <c r="N829" s="38"/>
      <c r="O829" s="38"/>
      <c r="P829" s="38"/>
      <c r="Q829" s="38"/>
      <c r="R829" s="38"/>
    </row>
    <row r="830" spans="1:18" s="39" customFormat="1">
      <c r="A830" s="46"/>
      <c r="B830" s="47"/>
      <c r="C830" s="47"/>
      <c r="D830" s="48"/>
      <c r="E830" s="46"/>
      <c r="F830" s="46"/>
      <c r="G830" s="46"/>
      <c r="H830" s="49"/>
      <c r="I830" s="54"/>
      <c r="K830" s="38"/>
      <c r="L830" s="38"/>
      <c r="M830" s="38"/>
      <c r="N830" s="38"/>
      <c r="O830" s="38"/>
      <c r="P830" s="38"/>
      <c r="Q830" s="38"/>
      <c r="R830" s="38"/>
    </row>
    <row r="831" spans="1:18" s="39" customFormat="1">
      <c r="A831" s="46"/>
      <c r="B831" s="47"/>
      <c r="C831" s="47"/>
      <c r="D831" s="48"/>
      <c r="E831" s="46"/>
      <c r="F831" s="46"/>
      <c r="G831" s="46"/>
      <c r="H831" s="49"/>
      <c r="I831" s="54"/>
      <c r="K831" s="38"/>
      <c r="L831" s="38"/>
      <c r="M831" s="38"/>
      <c r="N831" s="38"/>
      <c r="O831" s="38"/>
      <c r="P831" s="38"/>
      <c r="Q831" s="38"/>
      <c r="R831" s="38"/>
    </row>
    <row r="832" spans="1:18" s="39" customFormat="1">
      <c r="A832" s="46"/>
      <c r="B832" s="47"/>
      <c r="C832" s="47"/>
      <c r="D832" s="48"/>
      <c r="E832" s="46"/>
      <c r="F832" s="46"/>
      <c r="G832" s="46"/>
      <c r="H832" s="49"/>
      <c r="I832" s="54"/>
      <c r="K832" s="38"/>
      <c r="L832" s="38"/>
      <c r="M832" s="38"/>
      <c r="N832" s="38"/>
      <c r="O832" s="38"/>
      <c r="P832" s="38"/>
      <c r="Q832" s="38"/>
      <c r="R832" s="38"/>
    </row>
    <row r="833" spans="1:18" s="39" customFormat="1">
      <c r="A833" s="46"/>
      <c r="B833" s="47"/>
      <c r="C833" s="47"/>
      <c r="D833" s="48"/>
      <c r="E833" s="46"/>
      <c r="F833" s="46"/>
      <c r="G833" s="46"/>
      <c r="H833" s="49"/>
      <c r="I833" s="54"/>
      <c r="K833" s="38"/>
      <c r="L833" s="38"/>
      <c r="M833" s="38"/>
      <c r="N833" s="38"/>
      <c r="O833" s="38"/>
      <c r="P833" s="38"/>
      <c r="Q833" s="38"/>
      <c r="R833" s="38"/>
    </row>
    <row r="834" spans="1:18" s="39" customFormat="1">
      <c r="A834" s="46"/>
      <c r="B834" s="47"/>
      <c r="C834" s="47"/>
      <c r="D834" s="48"/>
      <c r="E834" s="46"/>
      <c r="F834" s="46"/>
      <c r="G834" s="46"/>
      <c r="H834" s="49"/>
      <c r="I834" s="54"/>
      <c r="K834" s="38"/>
      <c r="L834" s="38"/>
      <c r="M834" s="38"/>
      <c r="N834" s="38"/>
      <c r="O834" s="38"/>
      <c r="P834" s="38"/>
      <c r="Q834" s="38"/>
      <c r="R834" s="38"/>
    </row>
    <row r="835" spans="1:18" s="39" customFormat="1">
      <c r="A835" s="46"/>
      <c r="B835" s="47"/>
      <c r="C835" s="47"/>
      <c r="D835" s="48"/>
      <c r="E835" s="46"/>
      <c r="F835" s="46"/>
      <c r="G835" s="46"/>
      <c r="H835" s="49"/>
      <c r="I835" s="54"/>
      <c r="K835" s="38"/>
      <c r="L835" s="38"/>
      <c r="M835" s="38"/>
      <c r="N835" s="38"/>
      <c r="O835" s="38"/>
      <c r="P835" s="38"/>
      <c r="Q835" s="38"/>
      <c r="R835" s="38"/>
    </row>
    <row r="836" spans="1:18" s="39" customFormat="1">
      <c r="A836" s="46"/>
      <c r="B836" s="47"/>
      <c r="C836" s="47"/>
      <c r="D836" s="48"/>
      <c r="E836" s="46"/>
      <c r="F836" s="46"/>
      <c r="G836" s="46"/>
      <c r="H836" s="49"/>
      <c r="I836" s="54"/>
      <c r="K836" s="38"/>
      <c r="L836" s="38"/>
      <c r="M836" s="38"/>
      <c r="N836" s="38"/>
      <c r="O836" s="38"/>
      <c r="P836" s="38"/>
      <c r="Q836" s="38"/>
      <c r="R836" s="38"/>
    </row>
    <row r="837" spans="1:18" s="39" customFormat="1">
      <c r="A837" s="46"/>
      <c r="B837" s="47"/>
      <c r="C837" s="47"/>
      <c r="D837" s="48"/>
      <c r="E837" s="46"/>
      <c r="F837" s="46"/>
      <c r="G837" s="46"/>
      <c r="H837" s="49"/>
      <c r="I837" s="54"/>
      <c r="K837" s="38"/>
      <c r="L837" s="38"/>
      <c r="M837" s="38"/>
      <c r="N837" s="38"/>
      <c r="O837" s="38"/>
      <c r="P837" s="38"/>
      <c r="Q837" s="38"/>
      <c r="R837" s="38"/>
    </row>
    <row r="838" spans="1:18" s="39" customFormat="1">
      <c r="A838" s="46"/>
      <c r="B838" s="47"/>
      <c r="C838" s="47"/>
      <c r="D838" s="48"/>
      <c r="E838" s="46"/>
      <c r="F838" s="46"/>
      <c r="G838" s="46"/>
      <c r="H838" s="49"/>
      <c r="I838" s="54"/>
      <c r="K838" s="38"/>
      <c r="L838" s="38"/>
      <c r="M838" s="38"/>
      <c r="N838" s="38"/>
      <c r="O838" s="38"/>
      <c r="P838" s="38"/>
      <c r="Q838" s="38"/>
      <c r="R838" s="38"/>
    </row>
    <row r="839" spans="1:18" s="39" customFormat="1">
      <c r="A839" s="46"/>
      <c r="B839" s="47"/>
      <c r="C839" s="47"/>
      <c r="D839" s="48"/>
      <c r="E839" s="46"/>
      <c r="F839" s="46"/>
      <c r="G839" s="46"/>
      <c r="H839" s="49"/>
      <c r="I839" s="54"/>
      <c r="K839" s="38"/>
      <c r="L839" s="38"/>
      <c r="M839" s="38"/>
      <c r="N839" s="38"/>
      <c r="O839" s="38"/>
      <c r="P839" s="38"/>
      <c r="Q839" s="38"/>
      <c r="R839" s="38"/>
    </row>
    <row r="840" spans="1:18" s="39" customFormat="1">
      <c r="A840" s="46"/>
      <c r="B840" s="47"/>
      <c r="C840" s="47"/>
      <c r="D840" s="48"/>
      <c r="E840" s="46"/>
      <c r="F840" s="46"/>
      <c r="G840" s="46"/>
      <c r="H840" s="49"/>
      <c r="I840" s="54"/>
      <c r="K840" s="38"/>
      <c r="L840" s="38"/>
      <c r="M840" s="38"/>
      <c r="N840" s="38"/>
      <c r="O840" s="38"/>
      <c r="P840" s="38"/>
      <c r="Q840" s="38"/>
      <c r="R840" s="38"/>
    </row>
    <row r="841" spans="1:18" s="39" customFormat="1">
      <c r="A841" s="46"/>
      <c r="B841" s="47"/>
      <c r="C841" s="47"/>
      <c r="D841" s="48"/>
      <c r="E841" s="46"/>
      <c r="F841" s="46"/>
      <c r="G841" s="46"/>
      <c r="H841" s="49"/>
      <c r="I841" s="54"/>
      <c r="K841" s="38"/>
      <c r="L841" s="38"/>
      <c r="M841" s="38"/>
      <c r="N841" s="38"/>
      <c r="O841" s="38"/>
      <c r="P841" s="38"/>
      <c r="Q841" s="38"/>
      <c r="R841" s="38"/>
    </row>
    <row r="842" spans="1:18" s="39" customFormat="1">
      <c r="A842" s="46"/>
      <c r="B842" s="47"/>
      <c r="C842" s="47"/>
      <c r="D842" s="48"/>
      <c r="E842" s="46"/>
      <c r="F842" s="46"/>
      <c r="G842" s="46"/>
      <c r="H842" s="49"/>
      <c r="I842" s="54"/>
      <c r="K842" s="38"/>
      <c r="L842" s="38"/>
      <c r="M842" s="38"/>
      <c r="N842" s="38"/>
      <c r="O842" s="38"/>
      <c r="P842" s="38"/>
      <c r="Q842" s="38"/>
      <c r="R842" s="38"/>
    </row>
    <row r="843" spans="1:18" s="39" customFormat="1">
      <c r="A843" s="46"/>
      <c r="B843" s="47"/>
      <c r="C843" s="47"/>
      <c r="D843" s="48"/>
      <c r="E843" s="46"/>
      <c r="F843" s="46"/>
      <c r="G843" s="46"/>
      <c r="H843" s="49"/>
      <c r="I843" s="54"/>
      <c r="K843" s="38"/>
      <c r="L843" s="38"/>
      <c r="M843" s="38"/>
      <c r="N843" s="38"/>
      <c r="O843" s="38"/>
      <c r="P843" s="38"/>
      <c r="Q843" s="38"/>
      <c r="R843" s="38"/>
    </row>
    <row r="844" spans="1:18" s="39" customFormat="1">
      <c r="A844" s="46"/>
      <c r="B844" s="47"/>
      <c r="C844" s="47"/>
      <c r="D844" s="48"/>
      <c r="E844" s="46"/>
      <c r="F844" s="46"/>
      <c r="G844" s="46"/>
      <c r="H844" s="49"/>
      <c r="I844" s="54"/>
      <c r="K844" s="38"/>
      <c r="L844" s="38"/>
      <c r="M844" s="38"/>
      <c r="N844" s="38"/>
      <c r="O844" s="38"/>
      <c r="P844" s="38"/>
      <c r="Q844" s="38"/>
      <c r="R844" s="38"/>
    </row>
    <row r="845" spans="1:18" s="39" customFormat="1">
      <c r="A845" s="46"/>
      <c r="B845" s="47"/>
      <c r="C845" s="47"/>
      <c r="D845" s="48"/>
      <c r="E845" s="46"/>
      <c r="F845" s="46"/>
      <c r="G845" s="46"/>
      <c r="H845" s="49"/>
      <c r="I845" s="54"/>
      <c r="K845" s="38"/>
      <c r="L845" s="38"/>
      <c r="M845" s="38"/>
      <c r="N845" s="38"/>
      <c r="O845" s="38"/>
      <c r="P845" s="38"/>
      <c r="Q845" s="38"/>
      <c r="R845" s="38"/>
    </row>
    <row r="846" spans="1:18" s="39" customFormat="1">
      <c r="A846" s="46"/>
      <c r="B846" s="47"/>
      <c r="C846" s="47"/>
      <c r="D846" s="48"/>
      <c r="E846" s="46"/>
      <c r="F846" s="46"/>
      <c r="G846" s="46"/>
      <c r="H846" s="49"/>
      <c r="I846" s="54"/>
      <c r="K846" s="38"/>
      <c r="L846" s="38"/>
      <c r="M846" s="38"/>
      <c r="N846" s="38"/>
      <c r="O846" s="38"/>
      <c r="P846" s="38"/>
      <c r="Q846" s="38"/>
      <c r="R846" s="38"/>
    </row>
    <row r="847" spans="1:18" s="39" customFormat="1">
      <c r="A847" s="46"/>
      <c r="B847" s="47"/>
      <c r="C847" s="47"/>
      <c r="D847" s="48"/>
      <c r="E847" s="46"/>
      <c r="F847" s="46"/>
      <c r="G847" s="46"/>
      <c r="H847" s="49"/>
      <c r="I847" s="54"/>
      <c r="K847" s="38"/>
      <c r="L847" s="38"/>
      <c r="M847" s="38"/>
      <c r="N847" s="38"/>
      <c r="O847" s="38"/>
      <c r="P847" s="38"/>
      <c r="Q847" s="38"/>
      <c r="R847" s="38"/>
    </row>
    <row r="848" spans="1:18" s="39" customFormat="1">
      <c r="A848" s="46"/>
      <c r="B848" s="47"/>
      <c r="C848" s="47"/>
      <c r="D848" s="48"/>
      <c r="E848" s="46"/>
      <c r="F848" s="46"/>
      <c r="G848" s="46"/>
      <c r="H848" s="49"/>
      <c r="I848" s="54"/>
      <c r="K848" s="38"/>
      <c r="L848" s="38"/>
      <c r="M848" s="38"/>
      <c r="N848" s="38"/>
      <c r="O848" s="38"/>
      <c r="P848" s="38"/>
      <c r="Q848" s="38"/>
      <c r="R848" s="38"/>
    </row>
    <row r="849" spans="1:18" s="39" customFormat="1">
      <c r="A849" s="46"/>
      <c r="B849" s="47"/>
      <c r="C849" s="47"/>
      <c r="D849" s="48"/>
      <c r="E849" s="46"/>
      <c r="F849" s="46"/>
      <c r="G849" s="46"/>
      <c r="H849" s="49"/>
      <c r="I849" s="54"/>
      <c r="K849" s="38"/>
      <c r="L849" s="38"/>
      <c r="M849" s="38"/>
      <c r="N849" s="38"/>
      <c r="O849" s="38"/>
      <c r="P849" s="38"/>
      <c r="Q849" s="38"/>
      <c r="R849" s="38"/>
    </row>
    <row r="850" spans="1:18" s="39" customFormat="1">
      <c r="A850" s="46"/>
      <c r="B850" s="47"/>
      <c r="C850" s="47"/>
      <c r="D850" s="48"/>
      <c r="E850" s="46"/>
      <c r="F850" s="46"/>
      <c r="G850" s="46"/>
      <c r="H850" s="49"/>
      <c r="I850" s="54"/>
      <c r="K850" s="38"/>
      <c r="L850" s="38"/>
      <c r="M850" s="38"/>
      <c r="N850" s="38"/>
      <c r="O850" s="38"/>
      <c r="P850" s="38"/>
      <c r="Q850" s="38"/>
      <c r="R850" s="38"/>
    </row>
    <row r="851" spans="1:18" s="39" customFormat="1">
      <c r="A851" s="46"/>
      <c r="B851" s="47"/>
      <c r="C851" s="47"/>
      <c r="D851" s="48"/>
      <c r="E851" s="46"/>
      <c r="F851" s="46"/>
      <c r="G851" s="46"/>
      <c r="H851" s="49"/>
      <c r="I851" s="54"/>
      <c r="K851" s="38"/>
      <c r="L851" s="38"/>
      <c r="M851" s="38"/>
      <c r="N851" s="38"/>
      <c r="O851" s="38"/>
      <c r="P851" s="38"/>
      <c r="Q851" s="38"/>
      <c r="R851" s="38"/>
    </row>
    <row r="852" spans="1:18" s="39" customFormat="1">
      <c r="A852" s="46"/>
      <c r="B852" s="47"/>
      <c r="C852" s="47"/>
      <c r="D852" s="48"/>
      <c r="E852" s="46"/>
      <c r="F852" s="46"/>
      <c r="G852" s="46"/>
      <c r="H852" s="49"/>
      <c r="I852" s="54"/>
      <c r="K852" s="38"/>
      <c r="L852" s="38"/>
      <c r="M852" s="38"/>
      <c r="N852" s="38"/>
      <c r="O852" s="38"/>
      <c r="P852" s="38"/>
      <c r="Q852" s="38"/>
      <c r="R852" s="38"/>
    </row>
    <row r="853" spans="1:18" s="39" customFormat="1">
      <c r="A853" s="46"/>
      <c r="B853" s="47"/>
      <c r="C853" s="47"/>
      <c r="D853" s="48"/>
      <c r="E853" s="46"/>
      <c r="F853" s="46"/>
      <c r="G853" s="46"/>
      <c r="H853" s="49"/>
      <c r="I853" s="54"/>
      <c r="K853" s="38"/>
      <c r="L853" s="38"/>
      <c r="M853" s="38"/>
      <c r="N853" s="38"/>
      <c r="O853" s="38"/>
      <c r="P853" s="38"/>
      <c r="Q853" s="38"/>
      <c r="R853" s="38"/>
    </row>
    <row r="854" spans="1:18" s="39" customFormat="1">
      <c r="A854" s="46"/>
      <c r="B854" s="47"/>
      <c r="C854" s="47"/>
      <c r="D854" s="48"/>
      <c r="E854" s="46"/>
      <c r="F854" s="46"/>
      <c r="G854" s="46"/>
      <c r="H854" s="49"/>
      <c r="I854" s="54"/>
      <c r="K854" s="38"/>
      <c r="L854" s="38"/>
      <c r="M854" s="38"/>
      <c r="N854" s="38"/>
      <c r="O854" s="38"/>
      <c r="P854" s="38"/>
      <c r="Q854" s="38"/>
      <c r="R854" s="38"/>
    </row>
    <row r="855" spans="1:18" s="39" customFormat="1">
      <c r="A855" s="46"/>
      <c r="B855" s="47"/>
      <c r="C855" s="47"/>
      <c r="D855" s="48"/>
      <c r="E855" s="46"/>
      <c r="F855" s="46"/>
      <c r="G855" s="46"/>
      <c r="H855" s="49"/>
      <c r="I855" s="54"/>
      <c r="K855" s="38"/>
      <c r="L855" s="38"/>
      <c r="M855" s="38"/>
      <c r="N855" s="38"/>
      <c r="O855" s="38"/>
      <c r="P855" s="38"/>
      <c r="Q855" s="38"/>
      <c r="R855" s="38"/>
    </row>
    <row r="856" spans="1:18" s="39" customFormat="1">
      <c r="A856" s="46"/>
      <c r="B856" s="47"/>
      <c r="C856" s="47"/>
      <c r="D856" s="48"/>
      <c r="E856" s="46"/>
      <c r="F856" s="46"/>
      <c r="G856" s="46"/>
      <c r="H856" s="49"/>
      <c r="I856" s="54"/>
      <c r="K856" s="38"/>
      <c r="L856" s="38"/>
      <c r="M856" s="38"/>
      <c r="N856" s="38"/>
      <c r="O856" s="38"/>
      <c r="P856" s="38"/>
      <c r="Q856" s="38"/>
      <c r="R856" s="38"/>
    </row>
    <row r="857" spans="1:18" s="39" customFormat="1">
      <c r="A857" s="46"/>
      <c r="B857" s="47"/>
      <c r="C857" s="47"/>
      <c r="D857" s="48"/>
      <c r="E857" s="46"/>
      <c r="F857" s="46"/>
      <c r="G857" s="46"/>
      <c r="H857" s="49"/>
      <c r="I857" s="54"/>
      <c r="K857" s="38"/>
      <c r="L857" s="38"/>
      <c r="M857" s="38"/>
      <c r="N857" s="38"/>
      <c r="O857" s="38"/>
      <c r="P857" s="38"/>
      <c r="Q857" s="38"/>
      <c r="R857" s="38"/>
    </row>
    <row r="858" spans="1:18" s="39" customFormat="1">
      <c r="A858" s="46"/>
      <c r="B858" s="47"/>
      <c r="C858" s="47"/>
      <c r="D858" s="48"/>
      <c r="E858" s="46"/>
      <c r="F858" s="46"/>
      <c r="G858" s="46"/>
      <c r="H858" s="49"/>
      <c r="I858" s="54"/>
      <c r="K858" s="38"/>
      <c r="L858" s="38"/>
      <c r="M858" s="38"/>
      <c r="N858" s="38"/>
      <c r="O858" s="38"/>
      <c r="P858" s="38"/>
      <c r="Q858" s="38"/>
      <c r="R858" s="38"/>
    </row>
    <row r="859" spans="1:18" s="39" customFormat="1">
      <c r="A859" s="46"/>
      <c r="B859" s="47"/>
      <c r="C859" s="47"/>
      <c r="D859" s="48"/>
      <c r="E859" s="46"/>
      <c r="F859" s="46"/>
      <c r="G859" s="46"/>
      <c r="H859" s="49"/>
      <c r="I859" s="54"/>
      <c r="K859" s="38"/>
      <c r="L859" s="38"/>
      <c r="M859" s="38"/>
      <c r="N859" s="38"/>
      <c r="O859" s="38"/>
      <c r="P859" s="38"/>
      <c r="Q859" s="38"/>
      <c r="R859" s="38"/>
    </row>
    <row r="860" spans="1:18" s="39" customFormat="1">
      <c r="A860" s="46"/>
      <c r="B860" s="47"/>
      <c r="C860" s="47"/>
      <c r="D860" s="48"/>
      <c r="E860" s="46"/>
      <c r="F860" s="46"/>
      <c r="G860" s="46"/>
      <c r="H860" s="49"/>
      <c r="I860" s="54"/>
      <c r="K860" s="38"/>
      <c r="L860" s="38"/>
      <c r="M860" s="38"/>
      <c r="N860" s="38"/>
      <c r="O860" s="38"/>
      <c r="P860" s="38"/>
      <c r="Q860" s="38"/>
      <c r="R860" s="38"/>
    </row>
    <row r="861" spans="1:18" s="39" customFormat="1">
      <c r="A861" s="46"/>
      <c r="B861" s="47"/>
      <c r="C861" s="47"/>
      <c r="D861" s="48"/>
      <c r="E861" s="46"/>
      <c r="F861" s="46"/>
      <c r="G861" s="46"/>
      <c r="H861" s="49"/>
      <c r="I861" s="54"/>
      <c r="K861" s="38"/>
      <c r="L861" s="38"/>
      <c r="M861" s="38"/>
      <c r="N861" s="38"/>
      <c r="O861" s="38"/>
      <c r="P861" s="38"/>
      <c r="Q861" s="38"/>
      <c r="R861" s="38"/>
    </row>
    <row r="862" spans="1:18" s="39" customFormat="1">
      <c r="A862" s="46"/>
      <c r="B862" s="47"/>
      <c r="C862" s="47"/>
      <c r="D862" s="48"/>
      <c r="E862" s="46"/>
      <c r="F862" s="46"/>
      <c r="G862" s="46"/>
      <c r="H862" s="49"/>
      <c r="I862" s="54"/>
      <c r="K862" s="38"/>
      <c r="L862" s="38"/>
      <c r="M862" s="38"/>
      <c r="N862" s="38"/>
      <c r="O862" s="38"/>
      <c r="P862" s="38"/>
      <c r="Q862" s="38"/>
      <c r="R862" s="38"/>
    </row>
    <row r="863" spans="1:18" s="39" customFormat="1">
      <c r="A863" s="46"/>
      <c r="B863" s="47"/>
      <c r="C863" s="47"/>
      <c r="D863" s="48"/>
      <c r="E863" s="46"/>
      <c r="F863" s="46"/>
      <c r="G863" s="46"/>
      <c r="H863" s="49"/>
      <c r="I863" s="54"/>
      <c r="K863" s="38"/>
      <c r="L863" s="38"/>
      <c r="M863" s="38"/>
      <c r="N863" s="38"/>
      <c r="O863" s="38"/>
      <c r="P863" s="38"/>
      <c r="Q863" s="38"/>
      <c r="R863" s="38"/>
    </row>
    <row r="864" spans="1:18" s="39" customFormat="1">
      <c r="A864" s="46"/>
      <c r="B864" s="47"/>
      <c r="C864" s="47"/>
      <c r="D864" s="48"/>
      <c r="E864" s="46"/>
      <c r="F864" s="46"/>
      <c r="G864" s="46"/>
      <c r="H864" s="49"/>
      <c r="I864" s="54"/>
      <c r="K864" s="38"/>
      <c r="L864" s="38"/>
      <c r="M864" s="38"/>
      <c r="N864" s="38"/>
      <c r="O864" s="38"/>
      <c r="P864" s="38"/>
      <c r="Q864" s="38"/>
      <c r="R864" s="38"/>
    </row>
    <row r="865" spans="1:18" s="39" customFormat="1">
      <c r="A865" s="46"/>
      <c r="B865" s="47"/>
      <c r="C865" s="47"/>
      <c r="D865" s="48"/>
      <c r="E865" s="46"/>
      <c r="F865" s="46"/>
      <c r="G865" s="46"/>
      <c r="H865" s="49"/>
      <c r="I865" s="54"/>
      <c r="K865" s="38"/>
      <c r="L865" s="38"/>
      <c r="M865" s="38"/>
      <c r="N865" s="38"/>
      <c r="O865" s="38"/>
      <c r="P865" s="38"/>
      <c r="Q865" s="38"/>
      <c r="R865" s="38"/>
    </row>
    <row r="866" spans="1:18" s="39" customFormat="1">
      <c r="A866" s="46"/>
      <c r="B866" s="47"/>
      <c r="C866" s="47"/>
      <c r="D866" s="48"/>
      <c r="E866" s="46"/>
      <c r="F866" s="46"/>
      <c r="G866" s="46"/>
      <c r="H866" s="49"/>
      <c r="I866" s="54"/>
      <c r="K866" s="38"/>
      <c r="L866" s="38"/>
      <c r="M866" s="38"/>
      <c r="N866" s="38"/>
      <c r="O866" s="38"/>
      <c r="P866" s="38"/>
      <c r="Q866" s="38"/>
      <c r="R866" s="38"/>
    </row>
    <row r="867" spans="1:18" s="39" customFormat="1">
      <c r="A867" s="46"/>
      <c r="B867" s="47"/>
      <c r="C867" s="47"/>
      <c r="D867" s="48"/>
      <c r="E867" s="46"/>
      <c r="F867" s="46"/>
      <c r="G867" s="46"/>
      <c r="H867" s="49"/>
      <c r="I867" s="54"/>
      <c r="K867" s="38"/>
      <c r="L867" s="38"/>
      <c r="M867" s="38"/>
      <c r="N867" s="38"/>
      <c r="O867" s="38"/>
      <c r="P867" s="38"/>
      <c r="Q867" s="38"/>
      <c r="R867" s="38"/>
    </row>
    <row r="868" spans="1:18" s="39" customFormat="1">
      <c r="A868" s="46"/>
      <c r="B868" s="47"/>
      <c r="C868" s="47"/>
      <c r="D868" s="48"/>
      <c r="E868" s="46"/>
      <c r="F868" s="46"/>
      <c r="G868" s="46"/>
      <c r="H868" s="49"/>
      <c r="I868" s="54"/>
      <c r="K868" s="38"/>
      <c r="L868" s="38"/>
      <c r="M868" s="38"/>
      <c r="N868" s="38"/>
      <c r="O868" s="38"/>
      <c r="P868" s="38"/>
      <c r="Q868" s="38"/>
      <c r="R868" s="38"/>
    </row>
    <row r="869" spans="1:18" s="39" customFormat="1">
      <c r="A869" s="46"/>
      <c r="B869" s="47"/>
      <c r="C869" s="47"/>
      <c r="D869" s="48"/>
      <c r="E869" s="46"/>
      <c r="F869" s="46"/>
      <c r="G869" s="46"/>
      <c r="H869" s="49"/>
      <c r="I869" s="54"/>
      <c r="K869" s="38"/>
      <c r="L869" s="38"/>
      <c r="M869" s="38"/>
      <c r="N869" s="38"/>
      <c r="O869" s="38"/>
      <c r="P869" s="38"/>
      <c r="Q869" s="38"/>
      <c r="R869" s="38"/>
    </row>
    <row r="870" spans="1:18" s="39" customFormat="1">
      <c r="A870" s="46"/>
      <c r="B870" s="47"/>
      <c r="C870" s="47"/>
      <c r="D870" s="48"/>
      <c r="E870" s="46"/>
      <c r="F870" s="46"/>
      <c r="G870" s="46"/>
      <c r="H870" s="49"/>
      <c r="I870" s="54"/>
      <c r="K870" s="38"/>
      <c r="L870" s="38"/>
      <c r="M870" s="38"/>
      <c r="N870" s="38"/>
      <c r="O870" s="38"/>
      <c r="P870" s="38"/>
      <c r="Q870" s="38"/>
      <c r="R870" s="38"/>
    </row>
    <row r="871" spans="1:18" s="39" customFormat="1">
      <c r="A871" s="46"/>
      <c r="B871" s="47"/>
      <c r="C871" s="47"/>
      <c r="D871" s="48"/>
      <c r="E871" s="46"/>
      <c r="F871" s="46"/>
      <c r="G871" s="46"/>
      <c r="H871" s="49"/>
      <c r="I871" s="54"/>
      <c r="K871" s="38"/>
      <c r="L871" s="38"/>
      <c r="M871" s="38"/>
      <c r="N871" s="38"/>
      <c r="O871" s="38"/>
      <c r="P871" s="38"/>
      <c r="Q871" s="38"/>
      <c r="R871" s="38"/>
    </row>
    <row r="872" spans="1:18" s="39" customFormat="1">
      <c r="A872" s="46"/>
      <c r="B872" s="47"/>
      <c r="C872" s="47"/>
      <c r="D872" s="48"/>
      <c r="E872" s="46"/>
      <c r="F872" s="46"/>
      <c r="G872" s="46"/>
      <c r="H872" s="49"/>
      <c r="I872" s="54"/>
      <c r="K872" s="38"/>
      <c r="L872" s="38"/>
      <c r="M872" s="38"/>
      <c r="N872" s="38"/>
      <c r="O872" s="38"/>
      <c r="P872" s="38"/>
      <c r="Q872" s="38"/>
      <c r="R872" s="38"/>
    </row>
    <row r="873" spans="1:18" s="39" customFormat="1">
      <c r="A873" s="46"/>
      <c r="B873" s="47"/>
      <c r="C873" s="47"/>
      <c r="D873" s="48"/>
      <c r="E873" s="46"/>
      <c r="F873" s="46"/>
      <c r="G873" s="46"/>
      <c r="H873" s="49"/>
      <c r="I873" s="54"/>
      <c r="K873" s="38"/>
      <c r="L873" s="38"/>
      <c r="M873" s="38"/>
      <c r="N873" s="38"/>
      <c r="O873" s="38"/>
      <c r="P873" s="38"/>
      <c r="Q873" s="38"/>
      <c r="R873" s="38"/>
    </row>
    <row r="874" spans="1:18" s="39" customFormat="1">
      <c r="A874" s="46"/>
      <c r="B874" s="47"/>
      <c r="C874" s="47"/>
      <c r="D874" s="48"/>
      <c r="E874" s="46"/>
      <c r="F874" s="46"/>
      <c r="G874" s="46"/>
      <c r="H874" s="49"/>
      <c r="I874" s="54"/>
      <c r="K874" s="38"/>
      <c r="L874" s="38"/>
      <c r="M874" s="38"/>
      <c r="N874" s="38"/>
      <c r="O874" s="38"/>
      <c r="P874" s="38"/>
      <c r="Q874" s="38"/>
      <c r="R874" s="38"/>
    </row>
    <row r="875" spans="1:18" s="39" customFormat="1">
      <c r="A875" s="46"/>
      <c r="B875" s="47"/>
      <c r="C875" s="47"/>
      <c r="D875" s="48"/>
      <c r="E875" s="46"/>
      <c r="F875" s="46"/>
      <c r="G875" s="46"/>
      <c r="H875" s="49"/>
      <c r="I875" s="54"/>
      <c r="K875" s="38"/>
      <c r="L875" s="38"/>
      <c r="M875" s="38"/>
      <c r="N875" s="38"/>
      <c r="O875" s="38"/>
      <c r="P875" s="38"/>
      <c r="Q875" s="38"/>
      <c r="R875" s="38"/>
    </row>
    <row r="876" spans="1:18" s="39" customFormat="1">
      <c r="A876" s="46"/>
      <c r="B876" s="47"/>
      <c r="C876" s="47"/>
      <c r="D876" s="48"/>
      <c r="E876" s="46"/>
      <c r="F876" s="46"/>
      <c r="G876" s="46"/>
      <c r="H876" s="49"/>
      <c r="I876" s="54"/>
      <c r="K876" s="38"/>
      <c r="L876" s="38"/>
      <c r="M876" s="38"/>
      <c r="N876" s="38"/>
      <c r="O876" s="38"/>
      <c r="P876" s="38"/>
      <c r="Q876" s="38"/>
      <c r="R876" s="38"/>
    </row>
    <row r="877" spans="1:18" s="39" customFormat="1">
      <c r="A877" s="46"/>
      <c r="B877" s="47"/>
      <c r="C877" s="47"/>
      <c r="D877" s="48"/>
      <c r="E877" s="46"/>
      <c r="F877" s="46"/>
      <c r="G877" s="46"/>
      <c r="H877" s="49"/>
      <c r="I877" s="54"/>
      <c r="K877" s="38"/>
      <c r="L877" s="38"/>
      <c r="M877" s="38"/>
      <c r="N877" s="38"/>
      <c r="O877" s="38"/>
      <c r="P877" s="38"/>
      <c r="Q877" s="38"/>
      <c r="R877" s="38"/>
    </row>
    <row r="878" spans="1:18" s="39" customFormat="1">
      <c r="A878" s="46"/>
      <c r="B878" s="47"/>
      <c r="C878" s="47"/>
      <c r="D878" s="48"/>
      <c r="E878" s="46"/>
      <c r="F878" s="46"/>
      <c r="G878" s="46"/>
      <c r="H878" s="49"/>
      <c r="I878" s="54"/>
      <c r="K878" s="38"/>
      <c r="L878" s="38"/>
      <c r="M878" s="38"/>
      <c r="N878" s="38"/>
      <c r="O878" s="38"/>
      <c r="P878" s="38"/>
      <c r="Q878" s="38"/>
      <c r="R878" s="38"/>
    </row>
    <row r="879" spans="1:18" s="39" customFormat="1">
      <c r="A879" s="46"/>
      <c r="B879" s="47"/>
      <c r="C879" s="47"/>
      <c r="D879" s="48"/>
      <c r="E879" s="46"/>
      <c r="F879" s="46"/>
      <c r="G879" s="46"/>
      <c r="H879" s="49"/>
      <c r="I879" s="54"/>
      <c r="K879" s="38"/>
      <c r="L879" s="38"/>
      <c r="M879" s="38"/>
      <c r="N879" s="38"/>
      <c r="O879" s="38"/>
      <c r="P879" s="38"/>
      <c r="Q879" s="38"/>
      <c r="R879" s="38"/>
    </row>
    <row r="880" spans="1:18" s="39" customFormat="1">
      <c r="A880" s="46"/>
      <c r="B880" s="47"/>
      <c r="C880" s="47"/>
      <c r="D880" s="48"/>
      <c r="E880" s="46"/>
      <c r="F880" s="46"/>
      <c r="G880" s="46"/>
      <c r="H880" s="49"/>
      <c r="I880" s="54"/>
      <c r="K880" s="38"/>
      <c r="L880" s="38"/>
      <c r="M880" s="38"/>
      <c r="N880" s="38"/>
      <c r="O880" s="38"/>
      <c r="P880" s="38"/>
      <c r="Q880" s="38"/>
      <c r="R880" s="38"/>
    </row>
    <row r="881" spans="1:18" s="39" customFormat="1">
      <c r="A881" s="46"/>
      <c r="B881" s="47"/>
      <c r="C881" s="47"/>
      <c r="D881" s="48"/>
      <c r="E881" s="46"/>
      <c r="F881" s="46"/>
      <c r="G881" s="46"/>
      <c r="H881" s="49"/>
      <c r="I881" s="54"/>
      <c r="K881" s="38"/>
      <c r="L881" s="38"/>
      <c r="M881" s="38"/>
      <c r="N881" s="38"/>
      <c r="O881" s="38"/>
      <c r="P881" s="38"/>
      <c r="Q881" s="38"/>
      <c r="R881" s="38"/>
    </row>
    <row r="882" spans="1:18" s="39" customFormat="1">
      <c r="A882" s="46"/>
      <c r="B882" s="47"/>
      <c r="C882" s="47"/>
      <c r="D882" s="48"/>
      <c r="E882" s="46"/>
      <c r="F882" s="46"/>
      <c r="G882" s="46"/>
      <c r="H882" s="49"/>
      <c r="I882" s="54"/>
      <c r="K882" s="38"/>
      <c r="L882" s="38"/>
      <c r="M882" s="38"/>
      <c r="N882" s="38"/>
      <c r="O882" s="38"/>
      <c r="P882" s="38"/>
      <c r="Q882" s="38"/>
      <c r="R882" s="38"/>
    </row>
    <row r="883" spans="1:18" s="39" customFormat="1">
      <c r="A883" s="46"/>
      <c r="B883" s="47"/>
      <c r="C883" s="47"/>
      <c r="D883" s="48"/>
      <c r="E883" s="46"/>
      <c r="F883" s="46"/>
      <c r="G883" s="46"/>
      <c r="H883" s="49"/>
      <c r="I883" s="54"/>
      <c r="K883" s="38"/>
      <c r="L883" s="38"/>
      <c r="M883" s="38"/>
      <c r="N883" s="38"/>
      <c r="O883" s="38"/>
      <c r="P883" s="38"/>
      <c r="Q883" s="38"/>
      <c r="R883" s="38"/>
    </row>
    <row r="884" spans="1:18" s="39" customFormat="1">
      <c r="A884" s="46"/>
      <c r="B884" s="47"/>
      <c r="C884" s="47"/>
      <c r="D884" s="48"/>
      <c r="E884" s="46"/>
      <c r="F884" s="46"/>
      <c r="G884" s="46"/>
      <c r="H884" s="49"/>
      <c r="I884" s="54"/>
      <c r="K884" s="38"/>
      <c r="L884" s="38"/>
      <c r="M884" s="38"/>
      <c r="N884" s="38"/>
      <c r="O884" s="38"/>
      <c r="P884" s="38"/>
      <c r="Q884" s="38"/>
      <c r="R884" s="38"/>
    </row>
    <row r="885" spans="1:18" s="39" customFormat="1">
      <c r="A885" s="46"/>
      <c r="B885" s="47"/>
      <c r="C885" s="47"/>
      <c r="D885" s="48"/>
      <c r="E885" s="46"/>
      <c r="F885" s="46"/>
      <c r="G885" s="46"/>
      <c r="H885" s="49"/>
      <c r="I885" s="54"/>
      <c r="K885" s="38"/>
      <c r="L885" s="38"/>
      <c r="M885" s="38"/>
      <c r="N885" s="38"/>
      <c r="O885" s="38"/>
      <c r="P885" s="38"/>
      <c r="Q885" s="38"/>
      <c r="R885" s="38"/>
    </row>
    <row r="886" spans="1:18" s="39" customFormat="1">
      <c r="A886" s="46"/>
      <c r="B886" s="47"/>
      <c r="C886" s="47"/>
      <c r="D886" s="48"/>
      <c r="E886" s="46"/>
      <c r="F886" s="46"/>
      <c r="G886" s="46"/>
      <c r="H886" s="49"/>
      <c r="I886" s="54"/>
      <c r="K886" s="38"/>
      <c r="L886" s="38"/>
      <c r="M886" s="38"/>
      <c r="N886" s="38"/>
      <c r="O886" s="38"/>
      <c r="P886" s="38"/>
      <c r="Q886" s="38"/>
      <c r="R886" s="38"/>
    </row>
    <row r="887" spans="1:18" s="39" customFormat="1">
      <c r="A887" s="46"/>
      <c r="B887" s="47"/>
      <c r="C887" s="47"/>
      <c r="D887" s="48"/>
      <c r="E887" s="46"/>
      <c r="F887" s="46"/>
      <c r="G887" s="46"/>
      <c r="H887" s="49"/>
      <c r="I887" s="54"/>
      <c r="K887" s="38"/>
      <c r="L887" s="38"/>
      <c r="M887" s="38"/>
      <c r="N887" s="38"/>
      <c r="O887" s="38"/>
      <c r="P887" s="38"/>
      <c r="Q887" s="38"/>
      <c r="R887" s="38"/>
    </row>
    <row r="888" spans="1:18" s="39" customFormat="1">
      <c r="A888" s="46"/>
      <c r="B888" s="47"/>
      <c r="C888" s="47"/>
      <c r="D888" s="48"/>
      <c r="E888" s="46"/>
      <c r="F888" s="46"/>
      <c r="G888" s="46"/>
      <c r="H888" s="49"/>
      <c r="I888" s="54"/>
      <c r="K888" s="38"/>
      <c r="L888" s="38"/>
      <c r="M888" s="38"/>
      <c r="N888" s="38"/>
      <c r="O888" s="38"/>
      <c r="P888" s="38"/>
      <c r="Q888" s="38"/>
      <c r="R888" s="38"/>
    </row>
    <row r="889" spans="1:18" s="39" customFormat="1">
      <c r="A889" s="46"/>
      <c r="B889" s="47"/>
      <c r="C889" s="47"/>
      <c r="D889" s="48"/>
      <c r="E889" s="46"/>
      <c r="F889" s="46"/>
      <c r="G889" s="46"/>
      <c r="H889" s="49"/>
      <c r="I889" s="54"/>
      <c r="K889" s="38"/>
      <c r="L889" s="38"/>
      <c r="M889" s="38"/>
      <c r="N889" s="38"/>
      <c r="O889" s="38"/>
      <c r="P889" s="38"/>
      <c r="Q889" s="38"/>
      <c r="R889" s="38"/>
    </row>
    <row r="890" spans="1:18" s="39" customFormat="1">
      <c r="A890" s="46"/>
      <c r="B890" s="47"/>
      <c r="C890" s="47"/>
      <c r="D890" s="48"/>
      <c r="E890" s="46"/>
      <c r="F890" s="46"/>
      <c r="G890" s="46"/>
      <c r="H890" s="49"/>
      <c r="I890" s="54"/>
      <c r="K890" s="38"/>
      <c r="L890" s="38"/>
      <c r="M890" s="38"/>
      <c r="N890" s="38"/>
      <c r="O890" s="38"/>
      <c r="P890" s="38"/>
      <c r="Q890" s="38"/>
      <c r="R890" s="38"/>
    </row>
    <row r="891" spans="1:18" s="39" customFormat="1">
      <c r="A891" s="46"/>
      <c r="B891" s="47"/>
      <c r="C891" s="47"/>
      <c r="D891" s="48"/>
      <c r="E891" s="46"/>
      <c r="F891" s="46"/>
      <c r="G891" s="46"/>
      <c r="H891" s="49"/>
      <c r="I891" s="54"/>
      <c r="K891" s="38"/>
      <c r="L891" s="38"/>
      <c r="M891" s="38"/>
      <c r="N891" s="38"/>
      <c r="O891" s="38"/>
      <c r="P891" s="38"/>
      <c r="Q891" s="38"/>
      <c r="R891" s="38"/>
    </row>
    <row r="892" spans="1:18" s="39" customFormat="1">
      <c r="A892" s="46"/>
      <c r="B892" s="47"/>
      <c r="C892" s="47"/>
      <c r="D892" s="48"/>
      <c r="E892" s="46"/>
      <c r="F892" s="46"/>
      <c r="G892" s="46"/>
      <c r="H892" s="49"/>
      <c r="I892" s="54"/>
      <c r="K892" s="38"/>
      <c r="L892" s="38"/>
      <c r="M892" s="38"/>
      <c r="N892" s="38"/>
      <c r="O892" s="38"/>
      <c r="P892" s="38"/>
      <c r="Q892" s="38"/>
      <c r="R892" s="38"/>
    </row>
    <row r="893" spans="1:18" s="39" customFormat="1">
      <c r="A893" s="46"/>
      <c r="B893" s="47"/>
      <c r="C893" s="47"/>
      <c r="D893" s="48"/>
      <c r="E893" s="46"/>
      <c r="F893" s="46"/>
      <c r="G893" s="46"/>
      <c r="H893" s="49"/>
      <c r="I893" s="54"/>
      <c r="K893" s="38"/>
      <c r="L893" s="38"/>
      <c r="M893" s="38"/>
      <c r="N893" s="38"/>
      <c r="O893" s="38"/>
      <c r="P893" s="38"/>
      <c r="Q893" s="38"/>
      <c r="R893" s="38"/>
    </row>
    <row r="894" spans="1:18" s="39" customFormat="1">
      <c r="A894" s="46"/>
      <c r="B894" s="47"/>
      <c r="C894" s="47"/>
      <c r="D894" s="48"/>
      <c r="E894" s="46"/>
      <c r="F894" s="46"/>
      <c r="G894" s="46"/>
      <c r="H894" s="49"/>
      <c r="I894" s="54"/>
      <c r="K894" s="38"/>
      <c r="L894" s="38"/>
      <c r="M894" s="38"/>
      <c r="N894" s="38"/>
      <c r="O894" s="38"/>
      <c r="P894" s="38"/>
      <c r="Q894" s="38"/>
      <c r="R894" s="38"/>
    </row>
    <row r="895" spans="1:18" s="39" customFormat="1">
      <c r="A895" s="46"/>
      <c r="B895" s="47"/>
      <c r="C895" s="47"/>
      <c r="D895" s="48"/>
      <c r="E895" s="46"/>
      <c r="F895" s="46"/>
      <c r="G895" s="46"/>
      <c r="H895" s="49"/>
      <c r="I895" s="54"/>
      <c r="K895" s="38"/>
      <c r="L895" s="38"/>
      <c r="M895" s="38"/>
      <c r="N895" s="38"/>
      <c r="O895" s="38"/>
      <c r="P895" s="38"/>
      <c r="Q895" s="38"/>
      <c r="R895" s="38"/>
    </row>
    <row r="896" spans="1:18" s="39" customFormat="1">
      <c r="A896" s="46"/>
      <c r="B896" s="47"/>
      <c r="C896" s="47"/>
      <c r="D896" s="48"/>
      <c r="E896" s="46"/>
      <c r="F896" s="46"/>
      <c r="G896" s="46"/>
      <c r="H896" s="49"/>
      <c r="I896" s="54"/>
      <c r="K896" s="38"/>
      <c r="L896" s="38"/>
      <c r="M896" s="38"/>
      <c r="N896" s="38"/>
      <c r="O896" s="38"/>
      <c r="P896" s="38"/>
      <c r="Q896" s="38"/>
      <c r="R896" s="38"/>
    </row>
    <row r="897" spans="1:18" s="39" customFormat="1">
      <c r="A897" s="46"/>
      <c r="B897" s="47"/>
      <c r="C897" s="47"/>
      <c r="D897" s="48"/>
      <c r="E897" s="46"/>
      <c r="F897" s="46"/>
      <c r="G897" s="46"/>
      <c r="H897" s="49"/>
      <c r="I897" s="54"/>
      <c r="K897" s="38"/>
      <c r="L897" s="38"/>
      <c r="M897" s="38"/>
      <c r="N897" s="38"/>
      <c r="O897" s="38"/>
      <c r="P897" s="38"/>
      <c r="Q897" s="38"/>
      <c r="R897" s="38"/>
    </row>
    <row r="898" spans="1:18" s="39" customFormat="1">
      <c r="A898" s="46"/>
      <c r="B898" s="47"/>
      <c r="C898" s="47"/>
      <c r="D898" s="48"/>
      <c r="E898" s="46"/>
      <c r="F898" s="46"/>
      <c r="G898" s="46"/>
      <c r="H898" s="49"/>
      <c r="I898" s="54"/>
      <c r="K898" s="38"/>
      <c r="L898" s="38"/>
      <c r="M898" s="38"/>
      <c r="N898" s="38"/>
      <c r="O898" s="38"/>
      <c r="P898" s="38"/>
      <c r="Q898" s="38"/>
      <c r="R898" s="38"/>
    </row>
    <row r="899" spans="1:18" s="39" customFormat="1">
      <c r="A899" s="46"/>
      <c r="B899" s="47"/>
      <c r="C899" s="47"/>
      <c r="D899" s="48"/>
      <c r="E899" s="46"/>
      <c r="F899" s="46"/>
      <c r="G899" s="46"/>
      <c r="H899" s="49"/>
      <c r="I899" s="54"/>
      <c r="K899" s="38"/>
      <c r="L899" s="38"/>
      <c r="M899" s="38"/>
      <c r="N899" s="38"/>
      <c r="O899" s="38"/>
      <c r="P899" s="38"/>
      <c r="Q899" s="38"/>
      <c r="R899" s="38"/>
    </row>
    <row r="900" spans="1:18" s="39" customFormat="1">
      <c r="A900" s="46"/>
      <c r="B900" s="47"/>
      <c r="C900" s="47"/>
      <c r="D900" s="48"/>
      <c r="E900" s="46"/>
      <c r="F900" s="46"/>
      <c r="G900" s="46"/>
      <c r="H900" s="49"/>
      <c r="I900" s="54"/>
      <c r="K900" s="38"/>
      <c r="L900" s="38"/>
      <c r="M900" s="38"/>
      <c r="N900" s="38"/>
      <c r="O900" s="38"/>
      <c r="P900" s="38"/>
      <c r="Q900" s="38"/>
      <c r="R900" s="38"/>
    </row>
    <row r="901" spans="1:18" s="39" customFormat="1">
      <c r="A901" s="46"/>
      <c r="B901" s="47"/>
      <c r="C901" s="47"/>
      <c r="D901" s="48"/>
      <c r="E901" s="46"/>
      <c r="F901" s="46"/>
      <c r="G901" s="46"/>
      <c r="H901" s="49"/>
      <c r="I901" s="54"/>
      <c r="K901" s="38"/>
      <c r="L901" s="38"/>
      <c r="M901" s="38"/>
      <c r="N901" s="38"/>
      <c r="O901" s="38"/>
      <c r="P901" s="38"/>
      <c r="Q901" s="38"/>
      <c r="R901" s="38"/>
    </row>
    <row r="902" spans="1:18" s="39" customFormat="1">
      <c r="A902" s="46"/>
      <c r="B902" s="47"/>
      <c r="C902" s="47"/>
      <c r="D902" s="48"/>
      <c r="E902" s="46"/>
      <c r="F902" s="46"/>
      <c r="G902" s="46"/>
      <c r="H902" s="49"/>
      <c r="I902" s="54"/>
      <c r="K902" s="38"/>
      <c r="L902" s="38"/>
      <c r="M902" s="38"/>
      <c r="N902" s="38"/>
      <c r="O902" s="38"/>
      <c r="P902" s="38"/>
      <c r="Q902" s="38"/>
      <c r="R902" s="38"/>
    </row>
    <row r="903" spans="1:18" s="39" customFormat="1">
      <c r="A903" s="46"/>
      <c r="B903" s="47"/>
      <c r="C903" s="47"/>
      <c r="D903" s="48"/>
      <c r="E903" s="46"/>
      <c r="F903" s="46"/>
      <c r="G903" s="46"/>
      <c r="H903" s="49"/>
      <c r="I903" s="54"/>
      <c r="K903" s="38"/>
      <c r="L903" s="38"/>
      <c r="M903" s="38"/>
      <c r="N903" s="38"/>
      <c r="O903" s="38"/>
      <c r="P903" s="38"/>
      <c r="Q903" s="38"/>
      <c r="R903" s="38"/>
    </row>
    <row r="904" spans="1:18" s="39" customFormat="1">
      <c r="A904" s="46"/>
      <c r="B904" s="47"/>
      <c r="C904" s="47"/>
      <c r="D904" s="48"/>
      <c r="E904" s="46"/>
      <c r="F904" s="46"/>
      <c r="G904" s="46"/>
      <c r="H904" s="49"/>
      <c r="I904" s="54"/>
      <c r="K904" s="38"/>
      <c r="L904" s="38"/>
      <c r="M904" s="38"/>
      <c r="N904" s="38"/>
      <c r="O904" s="38"/>
      <c r="P904" s="38"/>
      <c r="Q904" s="38"/>
      <c r="R904" s="38"/>
    </row>
    <row r="905" spans="1:18" s="39" customFormat="1">
      <c r="A905" s="46"/>
      <c r="B905" s="47"/>
      <c r="C905" s="47"/>
      <c r="D905" s="48"/>
      <c r="E905" s="46"/>
      <c r="F905" s="46"/>
      <c r="G905" s="46"/>
      <c r="H905" s="49"/>
      <c r="I905" s="54"/>
      <c r="K905" s="38"/>
      <c r="L905" s="38"/>
      <c r="M905" s="38"/>
      <c r="N905" s="38"/>
      <c r="O905" s="38"/>
      <c r="P905" s="38"/>
      <c r="Q905" s="38"/>
      <c r="R905" s="38"/>
    </row>
    <row r="906" spans="1:18" s="39" customFormat="1">
      <c r="A906" s="46"/>
      <c r="B906" s="47"/>
      <c r="C906" s="47"/>
      <c r="D906" s="48"/>
      <c r="E906" s="46"/>
      <c r="F906" s="46"/>
      <c r="G906" s="46"/>
      <c r="H906" s="49"/>
      <c r="I906" s="54"/>
      <c r="K906" s="38"/>
      <c r="L906" s="38"/>
      <c r="M906" s="38"/>
      <c r="N906" s="38"/>
      <c r="O906" s="38"/>
      <c r="P906" s="38"/>
      <c r="Q906" s="38"/>
      <c r="R906" s="38"/>
    </row>
    <row r="907" spans="1:18" s="39" customFormat="1">
      <c r="A907" s="46"/>
      <c r="B907" s="47"/>
      <c r="C907" s="47"/>
      <c r="D907" s="48"/>
      <c r="E907" s="46"/>
      <c r="F907" s="46"/>
      <c r="G907" s="46"/>
      <c r="H907" s="49"/>
      <c r="I907" s="54"/>
      <c r="K907" s="38"/>
      <c r="L907" s="38"/>
      <c r="M907" s="38"/>
      <c r="N907" s="38"/>
      <c r="O907" s="38"/>
      <c r="P907" s="38"/>
      <c r="Q907" s="38"/>
      <c r="R907" s="38"/>
    </row>
    <row r="908" spans="1:18" s="39" customFormat="1">
      <c r="A908" s="46"/>
      <c r="B908" s="47"/>
      <c r="C908" s="47"/>
      <c r="D908" s="48"/>
      <c r="E908" s="46"/>
      <c r="F908" s="46"/>
      <c r="G908" s="46"/>
      <c r="H908" s="49"/>
      <c r="I908" s="54"/>
      <c r="K908" s="38"/>
      <c r="L908" s="38"/>
      <c r="M908" s="38"/>
      <c r="N908" s="38"/>
      <c r="O908" s="38"/>
      <c r="P908" s="38"/>
      <c r="Q908" s="38"/>
      <c r="R908" s="38"/>
    </row>
    <row r="909" spans="1:18" s="39" customFormat="1">
      <c r="A909" s="46"/>
      <c r="B909" s="47"/>
      <c r="C909" s="47"/>
      <c r="D909" s="48"/>
      <c r="E909" s="46"/>
      <c r="F909" s="46"/>
      <c r="G909" s="46"/>
      <c r="H909" s="49"/>
      <c r="I909" s="54"/>
      <c r="K909" s="38"/>
      <c r="L909" s="38"/>
      <c r="M909" s="38"/>
      <c r="N909" s="38"/>
      <c r="O909" s="38"/>
      <c r="P909" s="38"/>
      <c r="Q909" s="38"/>
      <c r="R909" s="38"/>
    </row>
    <row r="910" spans="1:18" s="39" customFormat="1">
      <c r="A910" s="46"/>
      <c r="B910" s="47"/>
      <c r="C910" s="47"/>
      <c r="D910" s="48"/>
      <c r="E910" s="46"/>
      <c r="F910" s="46"/>
      <c r="G910" s="46"/>
      <c r="H910" s="49"/>
      <c r="I910" s="54"/>
      <c r="K910" s="38"/>
      <c r="L910" s="38"/>
      <c r="M910" s="38"/>
      <c r="N910" s="38"/>
      <c r="O910" s="38"/>
      <c r="P910" s="38"/>
      <c r="Q910" s="38"/>
      <c r="R910" s="38"/>
    </row>
    <row r="911" spans="1:18" s="39" customFormat="1">
      <c r="A911" s="46"/>
      <c r="B911" s="47"/>
      <c r="C911" s="47"/>
      <c r="D911" s="48"/>
      <c r="E911" s="46"/>
      <c r="F911" s="46"/>
      <c r="G911" s="46"/>
      <c r="H911" s="49"/>
      <c r="I911" s="54"/>
      <c r="K911" s="38"/>
      <c r="L911" s="38"/>
      <c r="M911" s="38"/>
      <c r="N911" s="38"/>
      <c r="O911" s="38"/>
      <c r="P911" s="38"/>
      <c r="Q911" s="38"/>
      <c r="R911" s="38"/>
    </row>
    <row r="912" spans="1:18" s="39" customFormat="1">
      <c r="A912" s="46"/>
      <c r="B912" s="47"/>
      <c r="C912" s="47"/>
      <c r="D912" s="48"/>
      <c r="E912" s="46"/>
      <c r="F912" s="46"/>
      <c r="G912" s="46"/>
      <c r="H912" s="49"/>
      <c r="I912" s="54"/>
      <c r="K912" s="38"/>
      <c r="L912" s="38"/>
      <c r="M912" s="38"/>
      <c r="N912" s="38"/>
      <c r="O912" s="38"/>
      <c r="P912" s="38"/>
      <c r="Q912" s="38"/>
      <c r="R912" s="38"/>
    </row>
    <row r="913" spans="1:18" s="39" customFormat="1">
      <c r="A913" s="46"/>
      <c r="B913" s="47"/>
      <c r="C913" s="47"/>
      <c r="D913" s="48"/>
      <c r="E913" s="46"/>
      <c r="F913" s="46"/>
      <c r="G913" s="46"/>
      <c r="H913" s="49"/>
      <c r="I913" s="54"/>
      <c r="K913" s="38"/>
      <c r="L913" s="38"/>
      <c r="M913" s="38"/>
      <c r="N913" s="38"/>
      <c r="O913" s="38"/>
      <c r="P913" s="38"/>
      <c r="Q913" s="38"/>
      <c r="R913" s="38"/>
    </row>
    <row r="914" spans="1:18" s="39" customFormat="1">
      <c r="A914" s="46"/>
      <c r="B914" s="47"/>
      <c r="C914" s="47"/>
      <c r="D914" s="48"/>
      <c r="E914" s="46"/>
      <c r="F914" s="46"/>
      <c r="G914" s="46"/>
      <c r="H914" s="49"/>
      <c r="I914" s="54"/>
      <c r="K914" s="38"/>
      <c r="L914" s="38"/>
      <c r="M914" s="38"/>
      <c r="N914" s="38"/>
      <c r="O914" s="38"/>
      <c r="P914" s="38"/>
      <c r="Q914" s="38"/>
      <c r="R914" s="38"/>
    </row>
    <row r="915" spans="1:18" s="39" customFormat="1">
      <c r="A915" s="46"/>
      <c r="B915" s="47"/>
      <c r="C915" s="47"/>
      <c r="D915" s="48"/>
      <c r="E915" s="46"/>
      <c r="F915" s="46"/>
      <c r="G915" s="46"/>
      <c r="H915" s="49"/>
      <c r="I915" s="54"/>
      <c r="K915" s="38"/>
      <c r="L915" s="38"/>
      <c r="M915" s="38"/>
      <c r="N915" s="38"/>
      <c r="O915" s="38"/>
      <c r="P915" s="38"/>
      <c r="Q915" s="38"/>
      <c r="R915" s="38"/>
    </row>
    <row r="916" spans="1:18" s="39" customFormat="1">
      <c r="A916" s="46"/>
      <c r="B916" s="47"/>
      <c r="C916" s="47"/>
      <c r="D916" s="48"/>
      <c r="E916" s="46"/>
      <c r="F916" s="46"/>
      <c r="G916" s="46"/>
      <c r="H916" s="49"/>
      <c r="I916" s="54"/>
      <c r="K916" s="38"/>
      <c r="L916" s="38"/>
      <c r="M916" s="38"/>
      <c r="N916" s="38"/>
      <c r="O916" s="38"/>
      <c r="P916" s="38"/>
      <c r="Q916" s="38"/>
      <c r="R916" s="38"/>
    </row>
    <row r="917" spans="1:18" s="39" customFormat="1">
      <c r="A917" s="46"/>
      <c r="B917" s="47"/>
      <c r="C917" s="47"/>
      <c r="D917" s="48"/>
      <c r="E917" s="46"/>
      <c r="F917" s="46"/>
      <c r="G917" s="46"/>
      <c r="H917" s="49"/>
      <c r="I917" s="54"/>
      <c r="K917" s="38"/>
      <c r="L917" s="38"/>
      <c r="M917" s="38"/>
      <c r="N917" s="38"/>
      <c r="O917" s="38"/>
      <c r="P917" s="38"/>
      <c r="Q917" s="38"/>
      <c r="R917" s="38"/>
    </row>
    <row r="918" spans="1:18" s="39" customFormat="1">
      <c r="A918" s="46"/>
      <c r="B918" s="47"/>
      <c r="C918" s="47"/>
      <c r="D918" s="48"/>
      <c r="E918" s="46"/>
      <c r="F918" s="46"/>
      <c r="G918" s="46"/>
      <c r="H918" s="49"/>
      <c r="I918" s="54"/>
      <c r="K918" s="38"/>
      <c r="L918" s="38"/>
      <c r="M918" s="38"/>
      <c r="N918" s="38"/>
      <c r="O918" s="38"/>
      <c r="P918" s="38"/>
      <c r="Q918" s="38"/>
      <c r="R918" s="38"/>
    </row>
    <row r="919" spans="1:18" s="39" customFormat="1">
      <c r="A919" s="46"/>
      <c r="B919" s="47"/>
      <c r="C919" s="47"/>
      <c r="D919" s="48"/>
      <c r="E919" s="46"/>
      <c r="F919" s="46"/>
      <c r="G919" s="46"/>
      <c r="H919" s="49"/>
      <c r="I919" s="54"/>
      <c r="K919" s="38"/>
      <c r="L919" s="38"/>
      <c r="M919" s="38"/>
      <c r="N919" s="38"/>
      <c r="O919" s="38"/>
      <c r="P919" s="38"/>
      <c r="Q919" s="38"/>
      <c r="R919" s="38"/>
    </row>
    <row r="920" spans="1:18" s="39" customFormat="1">
      <c r="A920" s="46"/>
      <c r="B920" s="47"/>
      <c r="C920" s="47"/>
      <c r="D920" s="48"/>
      <c r="E920" s="46"/>
      <c r="F920" s="46"/>
      <c r="G920" s="46"/>
      <c r="H920" s="49"/>
      <c r="I920" s="54"/>
      <c r="K920" s="38"/>
      <c r="L920" s="38"/>
      <c r="M920" s="38"/>
      <c r="N920" s="38"/>
      <c r="O920" s="38"/>
      <c r="P920" s="38"/>
      <c r="Q920" s="38"/>
      <c r="R920" s="38"/>
    </row>
    <row r="921" spans="1:18" s="39" customFormat="1">
      <c r="A921" s="46"/>
      <c r="B921" s="47"/>
      <c r="C921" s="47"/>
      <c r="D921" s="48"/>
      <c r="E921" s="46"/>
      <c r="F921" s="46"/>
      <c r="G921" s="46"/>
      <c r="H921" s="49"/>
      <c r="I921" s="54"/>
      <c r="K921" s="38"/>
      <c r="L921" s="38"/>
      <c r="M921" s="38"/>
      <c r="N921" s="38"/>
      <c r="O921" s="38"/>
      <c r="P921" s="38"/>
      <c r="Q921" s="38"/>
      <c r="R921" s="38"/>
    </row>
    <row r="922" spans="1:18" s="39" customFormat="1">
      <c r="A922" s="46"/>
      <c r="B922" s="47"/>
      <c r="C922" s="47"/>
      <c r="D922" s="48"/>
      <c r="E922" s="46"/>
      <c r="F922" s="46"/>
      <c r="G922" s="46"/>
      <c r="H922" s="49"/>
      <c r="I922" s="54"/>
      <c r="K922" s="38"/>
      <c r="L922" s="38"/>
      <c r="M922" s="38"/>
      <c r="N922" s="38"/>
      <c r="O922" s="38"/>
      <c r="P922" s="38"/>
      <c r="Q922" s="38"/>
      <c r="R922" s="38"/>
    </row>
    <row r="923" spans="1:18" s="39" customFormat="1">
      <c r="A923" s="46"/>
      <c r="B923" s="47"/>
      <c r="C923" s="47"/>
      <c r="D923" s="48"/>
      <c r="E923" s="46"/>
      <c r="F923" s="46"/>
      <c r="G923" s="46"/>
      <c r="H923" s="49"/>
      <c r="I923" s="54"/>
      <c r="K923" s="38"/>
      <c r="L923" s="38"/>
      <c r="M923" s="38"/>
      <c r="N923" s="38"/>
      <c r="O923" s="38"/>
      <c r="P923" s="38"/>
      <c r="Q923" s="38"/>
      <c r="R923" s="38"/>
    </row>
    <row r="924" spans="1:18" s="39" customFormat="1">
      <c r="A924" s="46"/>
      <c r="B924" s="47"/>
      <c r="C924" s="47"/>
      <c r="D924" s="48"/>
      <c r="E924" s="46"/>
      <c r="F924" s="46"/>
      <c r="G924" s="46"/>
      <c r="H924" s="49"/>
      <c r="I924" s="54"/>
      <c r="K924" s="38"/>
      <c r="L924" s="38"/>
      <c r="M924" s="38"/>
      <c r="N924" s="38"/>
      <c r="O924" s="38"/>
      <c r="P924" s="38"/>
      <c r="Q924" s="38"/>
      <c r="R924" s="38"/>
    </row>
    <row r="925" spans="1:18" s="39" customFormat="1">
      <c r="A925" s="46"/>
      <c r="B925" s="47"/>
      <c r="C925" s="47"/>
      <c r="D925" s="48"/>
      <c r="E925" s="46"/>
      <c r="F925" s="46"/>
      <c r="G925" s="46"/>
      <c r="H925" s="49"/>
      <c r="I925" s="54"/>
      <c r="K925" s="38"/>
      <c r="L925" s="38"/>
      <c r="M925" s="38"/>
      <c r="N925" s="38"/>
      <c r="O925" s="38"/>
      <c r="P925" s="38"/>
      <c r="Q925" s="38"/>
      <c r="R925" s="38"/>
    </row>
    <row r="926" spans="1:18" s="39" customFormat="1">
      <c r="A926" s="46"/>
      <c r="B926" s="47"/>
      <c r="C926" s="47"/>
      <c r="D926" s="48"/>
      <c r="E926" s="46"/>
      <c r="F926" s="46"/>
      <c r="G926" s="46"/>
      <c r="H926" s="49"/>
      <c r="I926" s="54"/>
      <c r="K926" s="38"/>
      <c r="L926" s="38"/>
      <c r="M926" s="38"/>
      <c r="N926" s="38"/>
      <c r="O926" s="38"/>
      <c r="P926" s="38"/>
      <c r="Q926" s="38"/>
      <c r="R926" s="38"/>
    </row>
    <row r="927" spans="1:18" s="39" customFormat="1">
      <c r="A927" s="46"/>
      <c r="B927" s="47"/>
      <c r="C927" s="47"/>
      <c r="D927" s="48"/>
      <c r="E927" s="46"/>
      <c r="F927" s="46"/>
      <c r="G927" s="46"/>
      <c r="H927" s="49"/>
      <c r="I927" s="54"/>
      <c r="K927" s="38"/>
      <c r="L927" s="38"/>
      <c r="M927" s="38"/>
      <c r="N927" s="38"/>
      <c r="O927" s="38"/>
      <c r="P927" s="38"/>
      <c r="Q927" s="38"/>
      <c r="R927" s="38"/>
    </row>
    <row r="928" spans="1:18" s="39" customFormat="1">
      <c r="A928" s="46"/>
      <c r="B928" s="47"/>
      <c r="C928" s="47"/>
      <c r="D928" s="48"/>
      <c r="E928" s="46"/>
      <c r="F928" s="46"/>
      <c r="G928" s="46"/>
      <c r="H928" s="49"/>
      <c r="I928" s="54"/>
      <c r="K928" s="38"/>
      <c r="L928" s="38"/>
      <c r="M928" s="38"/>
      <c r="N928" s="38"/>
      <c r="O928" s="38"/>
      <c r="P928" s="38"/>
      <c r="Q928" s="38"/>
      <c r="R928" s="38"/>
    </row>
    <row r="929" spans="1:18" s="39" customFormat="1">
      <c r="A929" s="46"/>
      <c r="B929" s="47"/>
      <c r="C929" s="47"/>
      <c r="D929" s="48"/>
      <c r="E929" s="46"/>
      <c r="F929" s="46"/>
      <c r="G929" s="46"/>
      <c r="H929" s="49"/>
      <c r="I929" s="54"/>
      <c r="K929" s="38"/>
      <c r="L929" s="38"/>
      <c r="M929" s="38"/>
      <c r="N929" s="38"/>
      <c r="O929" s="38"/>
      <c r="P929" s="38"/>
      <c r="Q929" s="38"/>
      <c r="R929" s="38"/>
    </row>
    <row r="930" spans="1:18" s="39" customFormat="1">
      <c r="A930" s="46"/>
      <c r="B930" s="47"/>
      <c r="C930" s="47"/>
      <c r="D930" s="48"/>
      <c r="E930" s="46"/>
      <c r="F930" s="46"/>
      <c r="G930" s="46"/>
      <c r="H930" s="49"/>
      <c r="I930" s="54"/>
      <c r="K930" s="38"/>
      <c r="L930" s="38"/>
      <c r="M930" s="38"/>
      <c r="N930" s="38"/>
      <c r="O930" s="38"/>
      <c r="P930" s="38"/>
      <c r="Q930" s="38"/>
      <c r="R930" s="38"/>
    </row>
    <row r="931" spans="1:18" s="39" customFormat="1">
      <c r="A931" s="46"/>
      <c r="B931" s="47"/>
      <c r="C931" s="47"/>
      <c r="D931" s="48"/>
      <c r="E931" s="46"/>
      <c r="F931" s="46"/>
      <c r="G931" s="46"/>
      <c r="H931" s="49"/>
      <c r="I931" s="54"/>
      <c r="K931" s="38"/>
      <c r="L931" s="38"/>
      <c r="M931" s="38"/>
      <c r="N931" s="38"/>
      <c r="O931" s="38"/>
      <c r="P931" s="38"/>
      <c r="Q931" s="38"/>
      <c r="R931" s="38"/>
    </row>
    <row r="932" spans="1:18" s="39" customFormat="1">
      <c r="A932" s="46"/>
      <c r="B932" s="47"/>
      <c r="C932" s="47"/>
      <c r="D932" s="48"/>
      <c r="E932" s="46"/>
      <c r="F932" s="46"/>
      <c r="G932" s="46"/>
      <c r="H932" s="49"/>
      <c r="I932" s="54"/>
      <c r="K932" s="38"/>
      <c r="L932" s="38"/>
      <c r="M932" s="38"/>
      <c r="N932" s="38"/>
      <c r="O932" s="38"/>
      <c r="P932" s="38"/>
      <c r="Q932" s="38"/>
      <c r="R932" s="38"/>
    </row>
    <row r="933" spans="1:18" s="39" customFormat="1">
      <c r="A933" s="46"/>
      <c r="B933" s="47"/>
      <c r="C933" s="47"/>
      <c r="D933" s="48"/>
      <c r="E933" s="46"/>
      <c r="F933" s="46"/>
      <c r="G933" s="46"/>
      <c r="H933" s="49"/>
      <c r="I933" s="54"/>
      <c r="K933" s="38"/>
      <c r="L933" s="38"/>
      <c r="M933" s="38"/>
      <c r="N933" s="38"/>
      <c r="O933" s="38"/>
      <c r="P933" s="38"/>
      <c r="Q933" s="38"/>
      <c r="R933" s="38"/>
    </row>
    <row r="934" spans="1:18" s="39" customFormat="1">
      <c r="A934" s="46"/>
      <c r="B934" s="47"/>
      <c r="C934" s="47"/>
      <c r="D934" s="48"/>
      <c r="E934" s="46"/>
      <c r="F934" s="46"/>
      <c r="G934" s="46"/>
      <c r="H934" s="49"/>
      <c r="I934" s="54"/>
      <c r="K934" s="38"/>
      <c r="L934" s="38"/>
      <c r="M934" s="38"/>
      <c r="N934" s="38"/>
      <c r="O934" s="38"/>
      <c r="P934" s="38"/>
      <c r="Q934" s="38"/>
      <c r="R934" s="38"/>
    </row>
    <row r="935" spans="1:18" s="39" customFormat="1">
      <c r="A935" s="46"/>
      <c r="B935" s="47"/>
      <c r="C935" s="47"/>
      <c r="D935" s="48"/>
      <c r="E935" s="46"/>
      <c r="F935" s="46"/>
      <c r="G935" s="46"/>
      <c r="H935" s="49"/>
      <c r="I935" s="54"/>
      <c r="K935" s="38"/>
      <c r="L935" s="38"/>
      <c r="M935" s="38"/>
      <c r="N935" s="38"/>
      <c r="O935" s="38"/>
      <c r="P935" s="38"/>
      <c r="Q935" s="38"/>
      <c r="R935" s="38"/>
    </row>
    <row r="936" spans="1:18" s="39" customFormat="1">
      <c r="A936" s="46"/>
      <c r="B936" s="47"/>
      <c r="C936" s="47"/>
      <c r="D936" s="48"/>
      <c r="E936" s="46"/>
      <c r="F936" s="46"/>
      <c r="G936" s="46"/>
      <c r="H936" s="49"/>
      <c r="I936" s="54"/>
      <c r="K936" s="38"/>
      <c r="L936" s="38"/>
      <c r="M936" s="38"/>
      <c r="N936" s="38"/>
      <c r="O936" s="38"/>
      <c r="P936" s="38"/>
      <c r="Q936" s="38"/>
      <c r="R936" s="38"/>
    </row>
    <row r="937" spans="1:18" s="39" customFormat="1">
      <c r="A937" s="46"/>
      <c r="B937" s="47"/>
      <c r="C937" s="47"/>
      <c r="D937" s="48"/>
      <c r="E937" s="46"/>
      <c r="F937" s="46"/>
      <c r="G937" s="46"/>
      <c r="H937" s="49"/>
      <c r="I937" s="54"/>
      <c r="K937" s="38"/>
      <c r="L937" s="38"/>
      <c r="M937" s="38"/>
      <c r="N937" s="38"/>
      <c r="O937" s="38"/>
      <c r="P937" s="38"/>
      <c r="Q937" s="38"/>
      <c r="R937" s="38"/>
    </row>
    <row r="938" spans="1:18" s="39" customFormat="1">
      <c r="A938" s="46"/>
      <c r="B938" s="47"/>
      <c r="C938" s="47"/>
      <c r="D938" s="48"/>
      <c r="E938" s="46"/>
      <c r="F938" s="46"/>
      <c r="G938" s="46"/>
      <c r="H938" s="49"/>
      <c r="I938" s="54"/>
      <c r="K938" s="38"/>
      <c r="L938" s="38"/>
      <c r="M938" s="38"/>
      <c r="N938" s="38"/>
      <c r="O938" s="38"/>
      <c r="P938" s="38"/>
      <c r="Q938" s="38"/>
      <c r="R938" s="38"/>
    </row>
    <row r="939" spans="1:18" s="39" customFormat="1">
      <c r="A939" s="46"/>
      <c r="B939" s="47"/>
      <c r="C939" s="47"/>
      <c r="D939" s="48"/>
      <c r="E939" s="46"/>
      <c r="F939" s="46"/>
      <c r="G939" s="46"/>
      <c r="H939" s="49"/>
      <c r="I939" s="54"/>
      <c r="K939" s="38"/>
      <c r="L939" s="38"/>
      <c r="M939" s="38"/>
      <c r="N939" s="38"/>
      <c r="O939" s="38"/>
      <c r="P939" s="38"/>
      <c r="Q939" s="38"/>
      <c r="R939" s="38"/>
    </row>
    <row r="940" spans="1:18" s="39" customFormat="1">
      <c r="A940" s="46"/>
      <c r="B940" s="47"/>
      <c r="C940" s="47"/>
      <c r="D940" s="48"/>
      <c r="E940" s="46"/>
      <c r="F940" s="46"/>
      <c r="G940" s="46"/>
      <c r="H940" s="49"/>
      <c r="I940" s="54"/>
      <c r="K940" s="38"/>
      <c r="L940" s="38"/>
      <c r="M940" s="38"/>
      <c r="N940" s="38"/>
      <c r="O940" s="38"/>
      <c r="P940" s="38"/>
      <c r="Q940" s="38"/>
      <c r="R940" s="38"/>
    </row>
    <row r="941" spans="1:18" s="39" customFormat="1">
      <c r="A941" s="46"/>
      <c r="B941" s="47"/>
      <c r="C941" s="47"/>
      <c r="D941" s="48"/>
      <c r="E941" s="46"/>
      <c r="F941" s="46"/>
      <c r="G941" s="46"/>
      <c r="H941" s="49"/>
      <c r="I941" s="54"/>
      <c r="K941" s="38"/>
      <c r="L941" s="38"/>
      <c r="M941" s="38"/>
      <c r="N941" s="38"/>
      <c r="O941" s="38"/>
      <c r="P941" s="38"/>
      <c r="Q941" s="38"/>
      <c r="R941" s="38"/>
    </row>
    <row r="942" spans="1:18" s="39" customFormat="1">
      <c r="A942" s="46"/>
      <c r="B942" s="47"/>
      <c r="C942" s="47"/>
      <c r="D942" s="48"/>
      <c r="E942" s="46"/>
      <c r="F942" s="46"/>
      <c r="G942" s="46"/>
      <c r="H942" s="49"/>
      <c r="I942" s="54"/>
      <c r="K942" s="38"/>
      <c r="L942" s="38"/>
      <c r="M942" s="38"/>
      <c r="N942" s="38"/>
      <c r="O942" s="38"/>
      <c r="P942" s="38"/>
      <c r="Q942" s="38"/>
      <c r="R942" s="38"/>
    </row>
    <row r="943" spans="1:18" s="39" customFormat="1">
      <c r="A943" s="46"/>
      <c r="B943" s="47"/>
      <c r="C943" s="47"/>
      <c r="D943" s="48"/>
      <c r="E943" s="46"/>
      <c r="F943" s="46"/>
      <c r="G943" s="46"/>
      <c r="H943" s="49"/>
      <c r="I943" s="54"/>
      <c r="K943" s="38"/>
      <c r="L943" s="38"/>
      <c r="M943" s="38"/>
      <c r="N943" s="38"/>
      <c r="O943" s="38"/>
      <c r="P943" s="38"/>
      <c r="Q943" s="38"/>
      <c r="R943" s="38"/>
    </row>
    <row r="944" spans="1:18" s="39" customFormat="1">
      <c r="A944" s="46"/>
      <c r="B944" s="47"/>
      <c r="C944" s="47"/>
      <c r="D944" s="48"/>
      <c r="E944" s="46"/>
      <c r="F944" s="46"/>
      <c r="G944" s="46"/>
      <c r="H944" s="49"/>
      <c r="I944" s="54"/>
      <c r="K944" s="38"/>
      <c r="L944" s="38"/>
      <c r="M944" s="38"/>
      <c r="N944" s="38"/>
      <c r="O944" s="38"/>
      <c r="P944" s="38"/>
      <c r="Q944" s="38"/>
      <c r="R944" s="38"/>
    </row>
    <row r="945" spans="1:18" s="39" customFormat="1">
      <c r="A945" s="46"/>
      <c r="B945" s="47"/>
      <c r="C945" s="47"/>
      <c r="D945" s="48"/>
      <c r="E945" s="46"/>
      <c r="F945" s="46"/>
      <c r="G945" s="46"/>
      <c r="H945" s="49"/>
      <c r="I945" s="54"/>
      <c r="K945" s="38"/>
      <c r="L945" s="38"/>
      <c r="M945" s="38"/>
      <c r="N945" s="38"/>
      <c r="O945" s="38"/>
      <c r="P945" s="38"/>
      <c r="Q945" s="38"/>
      <c r="R945" s="38"/>
    </row>
    <row r="946" spans="1:18" s="39" customFormat="1">
      <c r="A946" s="46"/>
      <c r="B946" s="47"/>
      <c r="C946" s="47"/>
      <c r="D946" s="48"/>
      <c r="E946" s="46"/>
      <c r="F946" s="46"/>
      <c r="G946" s="46"/>
      <c r="H946" s="49"/>
      <c r="I946" s="54"/>
      <c r="K946" s="38"/>
      <c r="L946" s="38"/>
      <c r="M946" s="38"/>
      <c r="N946" s="38"/>
      <c r="O946" s="38"/>
      <c r="P946" s="38"/>
      <c r="Q946" s="38"/>
      <c r="R946" s="38"/>
    </row>
    <row r="947" spans="1:18" s="39" customFormat="1">
      <c r="A947" s="46"/>
      <c r="B947" s="47"/>
      <c r="C947" s="47"/>
      <c r="D947" s="48"/>
      <c r="E947" s="46"/>
      <c r="F947" s="46"/>
      <c r="G947" s="46"/>
      <c r="H947" s="49"/>
      <c r="I947" s="54"/>
      <c r="K947" s="38"/>
      <c r="L947" s="38"/>
      <c r="M947" s="38"/>
      <c r="N947" s="38"/>
      <c r="O947" s="38"/>
      <c r="P947" s="38"/>
      <c r="Q947" s="38"/>
      <c r="R947" s="38"/>
    </row>
    <row r="948" spans="1:18" s="39" customFormat="1">
      <c r="A948" s="46"/>
      <c r="B948" s="47"/>
      <c r="C948" s="47"/>
      <c r="D948" s="48"/>
      <c r="E948" s="46"/>
      <c r="F948" s="46"/>
      <c r="G948" s="46"/>
      <c r="H948" s="49"/>
      <c r="I948" s="54"/>
      <c r="K948" s="38"/>
      <c r="L948" s="38"/>
      <c r="M948" s="38"/>
      <c r="N948" s="38"/>
      <c r="O948" s="38"/>
      <c r="P948" s="38"/>
      <c r="Q948" s="38"/>
      <c r="R948" s="38"/>
    </row>
    <row r="949" spans="1:18" s="39" customFormat="1">
      <c r="A949" s="46"/>
      <c r="B949" s="47"/>
      <c r="C949" s="47"/>
      <c r="D949" s="48"/>
      <c r="E949" s="46"/>
      <c r="F949" s="46"/>
      <c r="G949" s="46"/>
      <c r="H949" s="49"/>
      <c r="I949" s="54"/>
      <c r="K949" s="38"/>
      <c r="L949" s="38"/>
      <c r="M949" s="38"/>
      <c r="N949" s="38"/>
      <c r="O949" s="38"/>
      <c r="P949" s="38"/>
      <c r="Q949" s="38"/>
      <c r="R949" s="38"/>
    </row>
    <row r="950" spans="1:18" s="39" customFormat="1">
      <c r="A950" s="46"/>
      <c r="B950" s="47"/>
      <c r="C950" s="47"/>
      <c r="D950" s="48"/>
      <c r="E950" s="46"/>
      <c r="F950" s="46"/>
      <c r="G950" s="46"/>
      <c r="H950" s="49"/>
      <c r="I950" s="54"/>
      <c r="K950" s="38"/>
      <c r="L950" s="38"/>
      <c r="M950" s="38"/>
      <c r="N950" s="38"/>
      <c r="O950" s="38"/>
      <c r="P950" s="38"/>
      <c r="Q950" s="38"/>
      <c r="R950" s="38"/>
    </row>
    <row r="951" spans="1:18" s="39" customFormat="1">
      <c r="A951" s="46"/>
      <c r="B951" s="47"/>
      <c r="C951" s="47"/>
      <c r="D951" s="48"/>
      <c r="E951" s="46"/>
      <c r="F951" s="46"/>
      <c r="G951" s="46"/>
      <c r="H951" s="49"/>
      <c r="I951" s="54"/>
      <c r="K951" s="38"/>
      <c r="L951" s="38"/>
      <c r="M951" s="38"/>
      <c r="N951" s="38"/>
      <c r="O951" s="38"/>
      <c r="P951" s="38"/>
      <c r="Q951" s="38"/>
      <c r="R951" s="38"/>
    </row>
    <row r="952" spans="1:18" s="39" customFormat="1">
      <c r="A952" s="46"/>
      <c r="B952" s="47"/>
      <c r="C952" s="47"/>
      <c r="D952" s="48"/>
      <c r="E952" s="46"/>
      <c r="F952" s="46"/>
      <c r="G952" s="46"/>
      <c r="H952" s="49"/>
      <c r="I952" s="54"/>
      <c r="K952" s="38"/>
      <c r="L952" s="38"/>
      <c r="M952" s="38"/>
      <c r="N952" s="38"/>
      <c r="O952" s="38"/>
      <c r="P952" s="38"/>
      <c r="Q952" s="38"/>
      <c r="R952" s="38"/>
    </row>
    <row r="953" spans="1:18" s="39" customFormat="1">
      <c r="A953" s="46"/>
      <c r="B953" s="47"/>
      <c r="C953" s="47"/>
      <c r="D953" s="48"/>
      <c r="E953" s="46"/>
      <c r="F953" s="46"/>
      <c r="G953" s="46"/>
      <c r="H953" s="49"/>
      <c r="I953" s="54"/>
      <c r="K953" s="38"/>
      <c r="L953" s="38"/>
      <c r="M953" s="38"/>
      <c r="N953" s="38"/>
      <c r="O953" s="38"/>
      <c r="P953" s="38"/>
      <c r="Q953" s="38"/>
      <c r="R953" s="38"/>
    </row>
    <row r="954" spans="1:18" s="39" customFormat="1">
      <c r="A954" s="46"/>
      <c r="B954" s="47"/>
      <c r="C954" s="47"/>
      <c r="D954" s="48"/>
      <c r="E954" s="46"/>
      <c r="F954" s="46"/>
      <c r="G954" s="46"/>
      <c r="H954" s="49"/>
      <c r="I954" s="54"/>
      <c r="K954" s="38"/>
      <c r="L954" s="38"/>
      <c r="M954" s="38"/>
      <c r="N954" s="38"/>
      <c r="O954" s="38"/>
      <c r="P954" s="38"/>
      <c r="Q954" s="38"/>
      <c r="R954" s="38"/>
    </row>
    <row r="955" spans="1:18" s="39" customFormat="1">
      <c r="A955" s="46"/>
      <c r="B955" s="47"/>
      <c r="C955" s="47"/>
      <c r="D955" s="48"/>
      <c r="E955" s="46"/>
      <c r="F955" s="46"/>
      <c r="G955" s="46"/>
      <c r="H955" s="49"/>
      <c r="I955" s="54"/>
      <c r="K955" s="38"/>
      <c r="L955" s="38"/>
      <c r="M955" s="38"/>
      <c r="N955" s="38"/>
      <c r="O955" s="38"/>
      <c r="P955" s="38"/>
      <c r="Q955" s="38"/>
      <c r="R955" s="38"/>
    </row>
    <row r="956" spans="1:18" s="39" customFormat="1">
      <c r="A956" s="46"/>
      <c r="B956" s="47"/>
      <c r="C956" s="47"/>
      <c r="D956" s="48"/>
      <c r="E956" s="46"/>
      <c r="F956" s="46"/>
      <c r="G956" s="46"/>
      <c r="H956" s="49"/>
      <c r="I956" s="54"/>
      <c r="K956" s="38"/>
      <c r="L956" s="38"/>
      <c r="M956" s="38"/>
      <c r="N956" s="38"/>
      <c r="O956" s="38"/>
      <c r="P956" s="38"/>
      <c r="Q956" s="38"/>
      <c r="R956" s="38"/>
    </row>
    <row r="957" spans="1:18" s="39" customFormat="1">
      <c r="A957" s="46"/>
      <c r="B957" s="47"/>
      <c r="C957" s="47"/>
      <c r="D957" s="48"/>
      <c r="E957" s="46"/>
      <c r="F957" s="46"/>
      <c r="G957" s="46"/>
      <c r="H957" s="49"/>
      <c r="I957" s="54"/>
      <c r="K957" s="38"/>
      <c r="L957" s="38"/>
      <c r="M957" s="38"/>
      <c r="N957" s="38"/>
      <c r="O957" s="38"/>
      <c r="P957" s="38"/>
      <c r="Q957" s="38"/>
      <c r="R957" s="38"/>
    </row>
    <row r="958" spans="1:18" s="39" customFormat="1">
      <c r="A958" s="46"/>
      <c r="B958" s="47"/>
      <c r="C958" s="47"/>
      <c r="D958" s="48"/>
      <c r="E958" s="46"/>
      <c r="F958" s="46"/>
      <c r="G958" s="46"/>
      <c r="H958" s="49"/>
      <c r="I958" s="54"/>
      <c r="K958" s="38"/>
      <c r="L958" s="38"/>
      <c r="M958" s="38"/>
      <c r="N958" s="38"/>
      <c r="O958" s="38"/>
      <c r="P958" s="38"/>
      <c r="Q958" s="38"/>
      <c r="R958" s="38"/>
    </row>
    <row r="959" spans="1:18" s="39" customFormat="1">
      <c r="A959" s="46"/>
      <c r="B959" s="47"/>
      <c r="C959" s="47"/>
      <c r="D959" s="48"/>
      <c r="E959" s="46"/>
      <c r="F959" s="46"/>
      <c r="G959" s="46"/>
      <c r="H959" s="49"/>
      <c r="I959" s="54"/>
      <c r="K959" s="38"/>
      <c r="L959" s="38"/>
      <c r="M959" s="38"/>
      <c r="N959" s="38"/>
      <c r="O959" s="38"/>
      <c r="P959" s="38"/>
      <c r="Q959" s="38"/>
      <c r="R959" s="38"/>
    </row>
    <row r="960" spans="1:18" s="39" customFormat="1">
      <c r="A960" s="46"/>
      <c r="B960" s="47"/>
      <c r="C960" s="47"/>
      <c r="D960" s="48"/>
      <c r="E960" s="46"/>
      <c r="F960" s="46"/>
      <c r="G960" s="46"/>
      <c r="H960" s="49"/>
      <c r="I960" s="54"/>
      <c r="K960" s="38"/>
      <c r="L960" s="38"/>
      <c r="M960" s="38"/>
      <c r="N960" s="38"/>
      <c r="O960" s="38"/>
      <c r="P960" s="38"/>
      <c r="Q960" s="38"/>
      <c r="R960" s="38"/>
    </row>
    <row r="961" spans="1:18" s="39" customFormat="1">
      <c r="A961" s="46"/>
      <c r="B961" s="47"/>
      <c r="C961" s="47"/>
      <c r="D961" s="48"/>
      <c r="E961" s="46"/>
      <c r="F961" s="46"/>
      <c r="G961" s="46"/>
      <c r="H961" s="49"/>
      <c r="I961" s="54"/>
      <c r="K961" s="38"/>
      <c r="L961" s="38"/>
      <c r="M961" s="38"/>
      <c r="N961" s="38"/>
      <c r="O961" s="38"/>
      <c r="P961" s="38"/>
      <c r="Q961" s="38"/>
      <c r="R961" s="38"/>
    </row>
    <row r="962" spans="1:18" s="39" customFormat="1">
      <c r="A962" s="46"/>
      <c r="B962" s="47"/>
      <c r="C962" s="47"/>
      <c r="D962" s="48"/>
      <c r="E962" s="46"/>
      <c r="F962" s="46"/>
      <c r="G962" s="46"/>
      <c r="H962" s="49"/>
      <c r="I962" s="54"/>
      <c r="K962" s="38"/>
      <c r="L962" s="38"/>
      <c r="M962" s="38"/>
      <c r="N962" s="38"/>
      <c r="O962" s="38"/>
      <c r="P962" s="38"/>
      <c r="Q962" s="38"/>
      <c r="R962" s="38"/>
    </row>
    <row r="963" spans="1:18" s="39" customFormat="1">
      <c r="A963" s="46"/>
      <c r="B963" s="47"/>
      <c r="C963" s="47"/>
      <c r="D963" s="48"/>
      <c r="E963" s="46"/>
      <c r="F963" s="46"/>
      <c r="G963" s="46"/>
      <c r="H963" s="49"/>
      <c r="I963" s="54"/>
      <c r="K963" s="38"/>
      <c r="L963" s="38"/>
      <c r="M963" s="38"/>
      <c r="N963" s="38"/>
      <c r="O963" s="38"/>
      <c r="P963" s="38"/>
      <c r="Q963" s="38"/>
      <c r="R963" s="38"/>
    </row>
    <row r="964" spans="1:18" s="39" customFormat="1">
      <c r="A964" s="46"/>
      <c r="B964" s="47"/>
      <c r="C964" s="47"/>
      <c r="D964" s="48"/>
      <c r="E964" s="46"/>
      <c r="F964" s="46"/>
      <c r="G964" s="46"/>
      <c r="H964" s="49"/>
      <c r="I964" s="54"/>
      <c r="K964" s="38"/>
      <c r="L964" s="38"/>
      <c r="M964" s="38"/>
      <c r="N964" s="38"/>
      <c r="O964" s="38"/>
      <c r="P964" s="38"/>
      <c r="Q964" s="38"/>
      <c r="R964" s="38"/>
    </row>
    <row r="965" spans="1:18" s="39" customFormat="1">
      <c r="A965" s="46"/>
      <c r="B965" s="47"/>
      <c r="C965" s="47"/>
      <c r="D965" s="48"/>
      <c r="E965" s="46"/>
      <c r="F965" s="46"/>
      <c r="G965" s="46"/>
      <c r="H965" s="49"/>
      <c r="I965" s="54"/>
      <c r="K965" s="38"/>
      <c r="L965" s="38"/>
      <c r="M965" s="38"/>
      <c r="N965" s="38"/>
      <c r="O965" s="38"/>
      <c r="P965" s="38"/>
      <c r="Q965" s="38"/>
      <c r="R965" s="38"/>
    </row>
    <row r="966" spans="1:18" s="39" customFormat="1">
      <c r="A966" s="46"/>
      <c r="B966" s="47"/>
      <c r="C966" s="47"/>
      <c r="D966" s="48"/>
      <c r="E966" s="46"/>
      <c r="F966" s="46"/>
      <c r="G966" s="46"/>
      <c r="H966" s="49"/>
      <c r="I966" s="54"/>
      <c r="K966" s="38"/>
      <c r="L966" s="38"/>
      <c r="M966" s="38"/>
      <c r="N966" s="38"/>
      <c r="O966" s="38"/>
      <c r="P966" s="38"/>
      <c r="Q966" s="38"/>
      <c r="R966" s="38"/>
    </row>
    <row r="967" spans="1:18" s="39" customFormat="1">
      <c r="A967" s="46"/>
      <c r="B967" s="47"/>
      <c r="C967" s="47"/>
      <c r="D967" s="48"/>
      <c r="E967" s="46"/>
      <c r="F967" s="46"/>
      <c r="G967" s="46"/>
      <c r="H967" s="49"/>
      <c r="I967" s="54"/>
      <c r="K967" s="38"/>
      <c r="L967" s="38"/>
      <c r="M967" s="38"/>
      <c r="N967" s="38"/>
      <c r="O967" s="38"/>
      <c r="P967" s="38"/>
      <c r="Q967" s="38"/>
      <c r="R967" s="38"/>
    </row>
    <row r="968" spans="1:18" s="39" customFormat="1">
      <c r="A968" s="46"/>
      <c r="B968" s="47"/>
      <c r="C968" s="47"/>
      <c r="D968" s="48"/>
      <c r="E968" s="46"/>
      <c r="F968" s="46"/>
      <c r="G968" s="46"/>
      <c r="H968" s="49"/>
      <c r="I968" s="54"/>
      <c r="K968" s="38"/>
      <c r="L968" s="38"/>
      <c r="M968" s="38"/>
      <c r="N968" s="38"/>
      <c r="O968" s="38"/>
      <c r="P968" s="38"/>
      <c r="Q968" s="38"/>
      <c r="R968" s="38"/>
    </row>
    <row r="969" spans="1:18" s="39" customFormat="1">
      <c r="A969" s="46"/>
      <c r="B969" s="47"/>
      <c r="C969" s="47"/>
      <c r="D969" s="48"/>
      <c r="E969" s="46"/>
      <c r="F969" s="46"/>
      <c r="G969" s="46"/>
      <c r="H969" s="49"/>
      <c r="I969" s="54"/>
      <c r="K969" s="38"/>
      <c r="L969" s="38"/>
      <c r="M969" s="38"/>
      <c r="N969" s="38"/>
      <c r="O969" s="38"/>
      <c r="P969" s="38"/>
      <c r="Q969" s="38"/>
      <c r="R969" s="38"/>
    </row>
    <row r="970" spans="1:18" s="39" customFormat="1">
      <c r="A970" s="46"/>
      <c r="B970" s="47"/>
      <c r="C970" s="47"/>
      <c r="D970" s="48"/>
      <c r="E970" s="46"/>
      <c r="F970" s="46"/>
      <c r="G970" s="46"/>
      <c r="H970" s="49"/>
      <c r="I970" s="54"/>
      <c r="K970" s="38"/>
      <c r="L970" s="38"/>
      <c r="M970" s="38"/>
      <c r="N970" s="38"/>
      <c r="O970" s="38"/>
      <c r="P970" s="38"/>
      <c r="Q970" s="38"/>
      <c r="R970" s="38"/>
    </row>
    <row r="971" spans="1:18" s="39" customFormat="1">
      <c r="A971" s="46"/>
      <c r="B971" s="47"/>
      <c r="C971" s="47"/>
      <c r="D971" s="48"/>
      <c r="E971" s="46"/>
      <c r="F971" s="46"/>
      <c r="G971" s="46"/>
      <c r="H971" s="49"/>
      <c r="I971" s="54"/>
      <c r="K971" s="38"/>
      <c r="L971" s="38"/>
      <c r="M971" s="38"/>
      <c r="N971" s="38"/>
      <c r="O971" s="38"/>
      <c r="P971" s="38"/>
      <c r="Q971" s="38"/>
      <c r="R971" s="38"/>
    </row>
    <row r="972" spans="1:18" s="39" customFormat="1">
      <c r="A972" s="46"/>
      <c r="B972" s="47"/>
      <c r="C972" s="47"/>
      <c r="D972" s="48"/>
      <c r="E972" s="46"/>
      <c r="F972" s="46"/>
      <c r="G972" s="46"/>
      <c r="H972" s="49"/>
      <c r="I972" s="54"/>
      <c r="K972" s="38"/>
      <c r="L972" s="38"/>
      <c r="M972" s="38"/>
      <c r="N972" s="38"/>
      <c r="O972" s="38"/>
      <c r="P972" s="38"/>
      <c r="Q972" s="38"/>
      <c r="R972" s="38"/>
    </row>
    <row r="973" spans="1:18" s="39" customFormat="1">
      <c r="A973" s="46"/>
      <c r="B973" s="47"/>
      <c r="C973" s="47"/>
      <c r="D973" s="48"/>
      <c r="E973" s="46"/>
      <c r="F973" s="46"/>
      <c r="G973" s="46"/>
      <c r="H973" s="49"/>
      <c r="I973" s="54"/>
      <c r="K973" s="38"/>
      <c r="L973" s="38"/>
      <c r="M973" s="38"/>
      <c r="N973" s="38"/>
      <c r="O973" s="38"/>
      <c r="P973" s="38"/>
      <c r="Q973" s="38"/>
      <c r="R973" s="38"/>
    </row>
    <row r="974" spans="1:18" s="39" customFormat="1">
      <c r="A974" s="46"/>
      <c r="B974" s="47"/>
      <c r="C974" s="47"/>
      <c r="D974" s="48"/>
      <c r="E974" s="46"/>
      <c r="F974" s="46"/>
      <c r="G974" s="46"/>
      <c r="H974" s="49"/>
      <c r="I974" s="54"/>
      <c r="K974" s="38"/>
      <c r="L974" s="38"/>
      <c r="M974" s="38"/>
      <c r="N974" s="38"/>
      <c r="O974" s="38"/>
      <c r="P974" s="38"/>
      <c r="Q974" s="38"/>
      <c r="R974" s="38"/>
    </row>
    <row r="975" spans="1:18" s="39" customFormat="1">
      <c r="A975" s="46"/>
      <c r="B975" s="47"/>
      <c r="C975" s="47"/>
      <c r="D975" s="48"/>
      <c r="E975" s="46"/>
      <c r="F975" s="46"/>
      <c r="G975" s="46"/>
      <c r="H975" s="49"/>
      <c r="I975" s="54"/>
      <c r="K975" s="38"/>
      <c r="L975" s="38"/>
      <c r="M975" s="38"/>
      <c r="N975" s="38"/>
      <c r="O975" s="38"/>
      <c r="P975" s="38"/>
      <c r="Q975" s="38"/>
      <c r="R975" s="38"/>
    </row>
    <row r="976" spans="1:18" s="39" customFormat="1">
      <c r="A976" s="46"/>
      <c r="B976" s="47"/>
      <c r="C976" s="47"/>
      <c r="D976" s="48"/>
      <c r="E976" s="46"/>
      <c r="F976" s="46"/>
      <c r="G976" s="46"/>
      <c r="H976" s="49"/>
      <c r="I976" s="54"/>
      <c r="K976" s="38"/>
      <c r="L976" s="38"/>
      <c r="M976" s="38"/>
      <c r="N976" s="38"/>
      <c r="O976" s="38"/>
      <c r="P976" s="38"/>
      <c r="Q976" s="38"/>
      <c r="R976" s="38"/>
    </row>
    <row r="977" spans="1:18" s="39" customFormat="1">
      <c r="A977" s="46"/>
      <c r="B977" s="47"/>
      <c r="C977" s="47"/>
      <c r="D977" s="48"/>
      <c r="E977" s="46"/>
      <c r="F977" s="46"/>
      <c r="G977" s="46"/>
      <c r="H977" s="49"/>
      <c r="I977" s="54"/>
      <c r="K977" s="38"/>
      <c r="L977" s="38"/>
      <c r="M977" s="38"/>
      <c r="N977" s="38"/>
      <c r="O977" s="38"/>
      <c r="P977" s="38"/>
      <c r="Q977" s="38"/>
      <c r="R977" s="38"/>
    </row>
    <row r="978" spans="1:18" s="39" customFormat="1">
      <c r="A978" s="46"/>
      <c r="B978" s="47"/>
      <c r="C978" s="47"/>
      <c r="D978" s="48"/>
      <c r="E978" s="46"/>
      <c r="F978" s="46"/>
      <c r="G978" s="46"/>
      <c r="H978" s="49"/>
      <c r="I978" s="54"/>
      <c r="K978" s="38"/>
      <c r="L978" s="38"/>
      <c r="M978" s="38"/>
      <c r="N978" s="38"/>
      <c r="O978" s="38"/>
      <c r="P978" s="38"/>
      <c r="Q978" s="38"/>
      <c r="R978" s="38"/>
    </row>
    <row r="979" spans="1:18" s="39" customFormat="1">
      <c r="A979" s="46"/>
      <c r="B979" s="47"/>
      <c r="C979" s="47"/>
      <c r="D979" s="48"/>
      <c r="E979" s="46"/>
      <c r="F979" s="46"/>
      <c r="G979" s="46"/>
      <c r="H979" s="49"/>
      <c r="I979" s="54"/>
      <c r="K979" s="38"/>
      <c r="L979" s="38"/>
      <c r="M979" s="38"/>
      <c r="N979" s="38"/>
      <c r="O979" s="38"/>
      <c r="P979" s="38"/>
      <c r="Q979" s="38"/>
      <c r="R979" s="38"/>
    </row>
    <row r="980" spans="1:18" s="39" customFormat="1">
      <c r="A980" s="46"/>
      <c r="B980" s="47"/>
      <c r="C980" s="47"/>
      <c r="D980" s="48"/>
      <c r="E980" s="46"/>
      <c r="F980" s="46"/>
      <c r="G980" s="46"/>
      <c r="H980" s="49"/>
      <c r="I980" s="54"/>
      <c r="K980" s="38"/>
      <c r="L980" s="38"/>
      <c r="M980" s="38"/>
      <c r="N980" s="38"/>
      <c r="O980" s="38"/>
      <c r="P980" s="38"/>
      <c r="Q980" s="38"/>
      <c r="R980" s="38"/>
    </row>
    <row r="981" spans="1:18" s="39" customFormat="1">
      <c r="A981" s="46"/>
      <c r="B981" s="47"/>
      <c r="C981" s="47"/>
      <c r="D981" s="48"/>
      <c r="E981" s="46"/>
      <c r="F981" s="46"/>
      <c r="G981" s="46"/>
      <c r="H981" s="49"/>
      <c r="I981" s="54"/>
      <c r="K981" s="38"/>
      <c r="L981" s="38"/>
      <c r="M981" s="38"/>
      <c r="N981" s="38"/>
      <c r="O981" s="38"/>
      <c r="P981" s="38"/>
      <c r="Q981" s="38"/>
      <c r="R981" s="38"/>
    </row>
    <row r="982" spans="1:18" s="39" customFormat="1">
      <c r="A982" s="46"/>
      <c r="B982" s="47"/>
      <c r="C982" s="47"/>
      <c r="D982" s="48"/>
      <c r="E982" s="46"/>
      <c r="F982" s="46"/>
      <c r="G982" s="46"/>
      <c r="H982" s="49"/>
      <c r="I982" s="54"/>
      <c r="K982" s="38"/>
      <c r="L982" s="38"/>
      <c r="M982" s="38"/>
      <c r="N982" s="38"/>
      <c r="O982" s="38"/>
      <c r="P982" s="38"/>
      <c r="Q982" s="38"/>
      <c r="R982" s="38"/>
    </row>
    <row r="983" spans="1:18" s="39" customFormat="1">
      <c r="A983" s="46"/>
      <c r="B983" s="47"/>
      <c r="C983" s="47"/>
      <c r="D983" s="48"/>
      <c r="E983" s="46"/>
      <c r="F983" s="46"/>
      <c r="G983" s="46"/>
      <c r="H983" s="49"/>
      <c r="I983" s="54"/>
      <c r="K983" s="38"/>
      <c r="L983" s="38"/>
      <c r="M983" s="38"/>
      <c r="N983" s="38"/>
      <c r="O983" s="38"/>
      <c r="P983" s="38"/>
      <c r="Q983" s="38"/>
      <c r="R983" s="38"/>
    </row>
    <row r="984" spans="1:18" s="39" customFormat="1">
      <c r="A984" s="46"/>
      <c r="B984" s="47"/>
      <c r="C984" s="47"/>
      <c r="D984" s="48"/>
      <c r="E984" s="46"/>
      <c r="F984" s="46"/>
      <c r="G984" s="46"/>
      <c r="H984" s="49"/>
      <c r="I984" s="54"/>
      <c r="K984" s="38"/>
      <c r="L984" s="38"/>
      <c r="M984" s="38"/>
      <c r="N984" s="38"/>
      <c r="O984" s="38"/>
      <c r="P984" s="38"/>
      <c r="Q984" s="38"/>
      <c r="R984" s="38"/>
    </row>
    <row r="985" spans="1:18" s="39" customFormat="1">
      <c r="A985" s="46"/>
      <c r="B985" s="47"/>
      <c r="C985" s="47"/>
      <c r="D985" s="48"/>
      <c r="E985" s="46"/>
      <c r="F985" s="46"/>
      <c r="G985" s="46"/>
      <c r="H985" s="49"/>
      <c r="I985" s="54"/>
      <c r="K985" s="38"/>
      <c r="L985" s="38"/>
      <c r="M985" s="38"/>
      <c r="N985" s="38"/>
      <c r="O985" s="38"/>
      <c r="P985" s="38"/>
      <c r="Q985" s="38"/>
      <c r="R985" s="38"/>
    </row>
    <row r="986" spans="1:18" s="39" customFormat="1">
      <c r="A986" s="46"/>
      <c r="B986" s="47"/>
      <c r="C986" s="47"/>
      <c r="D986" s="48"/>
      <c r="E986" s="46"/>
      <c r="F986" s="46"/>
      <c r="G986" s="46"/>
      <c r="H986" s="49"/>
      <c r="I986" s="54"/>
      <c r="K986" s="38"/>
      <c r="L986" s="38"/>
      <c r="M986" s="38"/>
      <c r="N986" s="38"/>
      <c r="O986" s="38"/>
      <c r="P986" s="38"/>
      <c r="Q986" s="38"/>
      <c r="R986" s="38"/>
    </row>
    <row r="987" spans="1:18" s="39" customFormat="1">
      <c r="A987" s="46"/>
      <c r="B987" s="47"/>
      <c r="C987" s="47"/>
      <c r="D987" s="48"/>
      <c r="E987" s="46"/>
      <c r="F987" s="46"/>
      <c r="G987" s="46"/>
      <c r="H987" s="49"/>
      <c r="I987" s="54"/>
      <c r="K987" s="38"/>
      <c r="L987" s="38"/>
      <c r="M987" s="38"/>
      <c r="N987" s="38"/>
      <c r="O987" s="38"/>
      <c r="P987" s="38"/>
      <c r="Q987" s="38"/>
      <c r="R987" s="38"/>
    </row>
    <row r="988" spans="1:18" s="39" customFormat="1">
      <c r="A988" s="46"/>
      <c r="B988" s="47"/>
      <c r="C988" s="47"/>
      <c r="D988" s="48"/>
      <c r="E988" s="46"/>
      <c r="F988" s="46"/>
      <c r="G988" s="46"/>
      <c r="H988" s="49"/>
      <c r="I988" s="54"/>
      <c r="K988" s="38"/>
      <c r="L988" s="38"/>
      <c r="M988" s="38"/>
      <c r="N988" s="38"/>
      <c r="O988" s="38"/>
      <c r="P988" s="38"/>
      <c r="Q988" s="38"/>
      <c r="R988" s="38"/>
    </row>
    <row r="989" spans="1:18" s="39" customFormat="1">
      <c r="A989" s="46"/>
      <c r="B989" s="47"/>
      <c r="C989" s="47"/>
      <c r="D989" s="48"/>
      <c r="E989" s="46"/>
      <c r="F989" s="46"/>
      <c r="G989" s="46"/>
      <c r="H989" s="49"/>
      <c r="I989" s="54"/>
      <c r="K989" s="38"/>
      <c r="L989" s="38"/>
      <c r="M989" s="38"/>
      <c r="N989" s="38"/>
      <c r="O989" s="38"/>
      <c r="P989" s="38"/>
      <c r="Q989" s="38"/>
      <c r="R989" s="38"/>
    </row>
    <row r="990" spans="1:18" s="39" customFormat="1">
      <c r="A990" s="46"/>
      <c r="B990" s="47"/>
      <c r="C990" s="47"/>
      <c r="D990" s="48"/>
      <c r="E990" s="46"/>
      <c r="F990" s="46"/>
      <c r="G990" s="46"/>
      <c r="H990" s="49"/>
      <c r="I990" s="54"/>
      <c r="K990" s="38"/>
      <c r="L990" s="38"/>
      <c r="M990" s="38"/>
      <c r="N990" s="38"/>
      <c r="O990" s="38"/>
      <c r="P990" s="38"/>
      <c r="Q990" s="38"/>
      <c r="R990" s="38"/>
    </row>
    <row r="991" spans="1:18" s="39" customFormat="1">
      <c r="A991" s="46"/>
      <c r="B991" s="47"/>
      <c r="C991" s="47"/>
      <c r="D991" s="48"/>
      <c r="E991" s="46"/>
      <c r="F991" s="46"/>
      <c r="G991" s="46"/>
      <c r="H991" s="49"/>
      <c r="I991" s="54"/>
      <c r="K991" s="38"/>
      <c r="L991" s="38"/>
      <c r="M991" s="38"/>
      <c r="N991" s="38"/>
      <c r="O991" s="38"/>
      <c r="P991" s="38"/>
      <c r="Q991" s="38"/>
      <c r="R991" s="38"/>
    </row>
    <row r="992" spans="1:18" s="39" customFormat="1">
      <c r="A992" s="46"/>
      <c r="B992" s="47"/>
      <c r="C992" s="47"/>
      <c r="D992" s="48"/>
      <c r="E992" s="46"/>
      <c r="F992" s="46"/>
      <c r="G992" s="46"/>
      <c r="H992" s="49"/>
      <c r="I992" s="54"/>
      <c r="K992" s="38"/>
      <c r="L992" s="38"/>
      <c r="M992" s="38"/>
      <c r="N992" s="38"/>
      <c r="O992" s="38"/>
      <c r="P992" s="38"/>
      <c r="Q992" s="38"/>
      <c r="R992" s="38"/>
    </row>
    <row r="993" spans="1:18" s="39" customFormat="1">
      <c r="A993" s="46"/>
      <c r="B993" s="47"/>
      <c r="C993" s="47"/>
      <c r="D993" s="48"/>
      <c r="E993" s="46"/>
      <c r="F993" s="46"/>
      <c r="G993" s="46"/>
      <c r="H993" s="49"/>
      <c r="I993" s="54"/>
      <c r="K993" s="38"/>
      <c r="L993" s="38"/>
      <c r="M993" s="38"/>
      <c r="N993" s="38"/>
      <c r="O993" s="38"/>
      <c r="P993" s="38"/>
      <c r="Q993" s="38"/>
      <c r="R993" s="38"/>
    </row>
    <row r="994" spans="1:18" s="39" customFormat="1">
      <c r="A994" s="46"/>
      <c r="B994" s="47"/>
      <c r="C994" s="47"/>
      <c r="D994" s="48"/>
      <c r="E994" s="46"/>
      <c r="F994" s="46"/>
      <c r="G994" s="46"/>
      <c r="H994" s="49"/>
      <c r="I994" s="54"/>
      <c r="K994" s="38"/>
      <c r="L994" s="38"/>
      <c r="M994" s="38"/>
      <c r="N994" s="38"/>
      <c r="O994" s="38"/>
      <c r="P994" s="38"/>
      <c r="Q994" s="38"/>
      <c r="R994" s="38"/>
    </row>
    <row r="995" spans="1:18" s="39" customFormat="1">
      <c r="A995" s="46"/>
      <c r="B995" s="47"/>
      <c r="C995" s="47"/>
      <c r="D995" s="48"/>
      <c r="E995" s="46"/>
      <c r="F995" s="46"/>
      <c r="G995" s="46"/>
      <c r="H995" s="49"/>
      <c r="I995" s="54"/>
      <c r="K995" s="38"/>
      <c r="L995" s="38"/>
      <c r="M995" s="38"/>
      <c r="N995" s="38"/>
      <c r="O995" s="38"/>
      <c r="P995" s="38"/>
      <c r="Q995" s="38"/>
      <c r="R995" s="38"/>
    </row>
    <row r="996" spans="1:18" s="39" customFormat="1">
      <c r="A996" s="46"/>
      <c r="B996" s="47"/>
      <c r="C996" s="47"/>
      <c r="D996" s="48"/>
      <c r="E996" s="46"/>
      <c r="F996" s="46"/>
      <c r="G996" s="46"/>
      <c r="H996" s="49"/>
      <c r="I996" s="54"/>
      <c r="K996" s="38"/>
      <c r="L996" s="38"/>
      <c r="M996" s="38"/>
      <c r="N996" s="38"/>
      <c r="O996" s="38"/>
      <c r="P996" s="38"/>
      <c r="Q996" s="38"/>
      <c r="R996" s="38"/>
    </row>
    <row r="997" spans="1:18" s="39" customFormat="1">
      <c r="A997" s="46"/>
      <c r="B997" s="47"/>
      <c r="C997" s="47"/>
      <c r="D997" s="48"/>
      <c r="E997" s="46"/>
      <c r="F997" s="46"/>
      <c r="G997" s="46"/>
      <c r="H997" s="49"/>
      <c r="I997" s="54"/>
      <c r="K997" s="38"/>
      <c r="L997" s="38"/>
      <c r="M997" s="38"/>
      <c r="N997" s="38"/>
      <c r="O997" s="38"/>
      <c r="P997" s="38"/>
      <c r="Q997" s="38"/>
      <c r="R997" s="38"/>
    </row>
    <row r="998" spans="1:18" s="39" customFormat="1">
      <c r="A998" s="46"/>
      <c r="B998" s="47"/>
      <c r="C998" s="47"/>
      <c r="D998" s="48"/>
      <c r="E998" s="46"/>
      <c r="F998" s="46"/>
      <c r="G998" s="46"/>
      <c r="H998" s="49"/>
      <c r="I998" s="54"/>
      <c r="K998" s="38"/>
      <c r="L998" s="38"/>
      <c r="M998" s="38"/>
      <c r="N998" s="38"/>
      <c r="O998" s="38"/>
      <c r="P998" s="38"/>
      <c r="Q998" s="38"/>
      <c r="R998" s="38"/>
    </row>
    <row r="999" spans="1:18" s="39" customFormat="1">
      <c r="A999" s="46"/>
      <c r="B999" s="47"/>
      <c r="C999" s="47"/>
      <c r="D999" s="48"/>
      <c r="E999" s="46"/>
      <c r="F999" s="46"/>
      <c r="G999" s="46"/>
      <c r="H999" s="49"/>
      <c r="I999" s="54"/>
      <c r="K999" s="38"/>
      <c r="L999" s="38"/>
      <c r="M999" s="38"/>
      <c r="N999" s="38"/>
      <c r="O999" s="38"/>
      <c r="P999" s="38"/>
      <c r="Q999" s="38"/>
      <c r="R999" s="38"/>
    </row>
    <row r="1000" spans="1:18" s="39" customFormat="1">
      <c r="A1000" s="46"/>
      <c r="B1000" s="47"/>
      <c r="C1000" s="47"/>
      <c r="D1000" s="48"/>
      <c r="E1000" s="46"/>
      <c r="F1000" s="46"/>
      <c r="G1000" s="46"/>
      <c r="H1000" s="49"/>
      <c r="I1000" s="54"/>
      <c r="K1000" s="38"/>
      <c r="L1000" s="38"/>
      <c r="M1000" s="38"/>
      <c r="N1000" s="38"/>
      <c r="O1000" s="38"/>
      <c r="P1000" s="38"/>
      <c r="Q1000" s="38"/>
      <c r="R1000" s="38"/>
    </row>
    <row r="1001" spans="1:18" s="39" customFormat="1">
      <c r="A1001" s="46"/>
      <c r="B1001" s="47"/>
      <c r="C1001" s="47"/>
      <c r="D1001" s="48"/>
      <c r="E1001" s="46"/>
      <c r="F1001" s="46"/>
      <c r="G1001" s="46"/>
      <c r="H1001" s="49"/>
      <c r="I1001" s="54"/>
      <c r="K1001" s="38"/>
      <c r="L1001" s="38"/>
      <c r="M1001" s="38"/>
      <c r="N1001" s="38"/>
      <c r="O1001" s="38"/>
      <c r="P1001" s="38"/>
      <c r="Q1001" s="38"/>
      <c r="R1001" s="38"/>
    </row>
    <row r="1002" spans="1:18" s="39" customFormat="1">
      <c r="A1002" s="46"/>
      <c r="B1002" s="47"/>
      <c r="C1002" s="47"/>
      <c r="D1002" s="48"/>
      <c r="E1002" s="46"/>
      <c r="F1002" s="46"/>
      <c r="G1002" s="46"/>
      <c r="H1002" s="49"/>
      <c r="I1002" s="54"/>
      <c r="K1002" s="38"/>
      <c r="L1002" s="38"/>
      <c r="M1002" s="38"/>
      <c r="N1002" s="38"/>
      <c r="O1002" s="38"/>
      <c r="P1002" s="38"/>
      <c r="Q1002" s="38"/>
      <c r="R1002" s="38"/>
    </row>
    <row r="1003" spans="1:18" s="39" customFormat="1">
      <c r="A1003" s="46"/>
      <c r="B1003" s="47"/>
      <c r="C1003" s="47"/>
      <c r="D1003" s="48"/>
      <c r="E1003" s="46"/>
      <c r="F1003" s="46"/>
      <c r="G1003" s="46"/>
      <c r="H1003" s="49"/>
      <c r="I1003" s="54"/>
      <c r="K1003" s="38"/>
      <c r="L1003" s="38"/>
      <c r="M1003" s="38"/>
      <c r="N1003" s="38"/>
      <c r="O1003" s="38"/>
      <c r="P1003" s="38"/>
      <c r="Q1003" s="38"/>
      <c r="R1003" s="38"/>
    </row>
    <row r="1004" spans="1:18" s="39" customFormat="1">
      <c r="A1004" s="46"/>
      <c r="B1004" s="47"/>
      <c r="C1004" s="47"/>
      <c r="D1004" s="48"/>
      <c r="E1004" s="46"/>
      <c r="F1004" s="46"/>
      <c r="G1004" s="46"/>
      <c r="H1004" s="49"/>
      <c r="I1004" s="54"/>
      <c r="K1004" s="38"/>
      <c r="L1004" s="38"/>
      <c r="M1004" s="38"/>
      <c r="N1004" s="38"/>
      <c r="O1004" s="38"/>
      <c r="P1004" s="38"/>
      <c r="Q1004" s="38"/>
      <c r="R1004" s="38"/>
    </row>
    <row r="1005" spans="1:18" s="39" customFormat="1">
      <c r="A1005" s="46"/>
      <c r="B1005" s="47"/>
      <c r="C1005" s="47"/>
      <c r="D1005" s="48"/>
      <c r="E1005" s="46"/>
      <c r="F1005" s="46"/>
      <c r="G1005" s="46"/>
      <c r="H1005" s="49"/>
      <c r="I1005" s="54"/>
      <c r="K1005" s="38"/>
      <c r="L1005" s="38"/>
      <c r="M1005" s="38"/>
      <c r="N1005" s="38"/>
      <c r="O1005" s="38"/>
      <c r="P1005" s="38"/>
      <c r="Q1005" s="38"/>
      <c r="R1005" s="38"/>
    </row>
    <row r="1006" spans="1:18" s="39" customFormat="1">
      <c r="A1006" s="46"/>
      <c r="B1006" s="47"/>
      <c r="C1006" s="47"/>
      <c r="D1006" s="48"/>
      <c r="E1006" s="46"/>
      <c r="F1006" s="46"/>
      <c r="G1006" s="46"/>
      <c r="H1006" s="49"/>
      <c r="I1006" s="54"/>
      <c r="K1006" s="38"/>
      <c r="L1006" s="38"/>
      <c r="M1006" s="38"/>
      <c r="N1006" s="38"/>
      <c r="O1006" s="38"/>
      <c r="P1006" s="38"/>
      <c r="Q1006" s="38"/>
      <c r="R1006" s="38"/>
    </row>
    <row r="1007" spans="1:18" s="39" customFormat="1">
      <c r="A1007" s="46"/>
      <c r="B1007" s="47"/>
      <c r="C1007" s="47"/>
      <c r="D1007" s="48"/>
      <c r="E1007" s="46"/>
      <c r="F1007" s="46"/>
      <c r="G1007" s="46"/>
      <c r="H1007" s="49"/>
      <c r="I1007" s="54"/>
      <c r="K1007" s="38"/>
      <c r="L1007" s="38"/>
      <c r="M1007" s="38"/>
      <c r="N1007" s="38"/>
      <c r="O1007" s="38"/>
      <c r="P1007" s="38"/>
      <c r="Q1007" s="38"/>
      <c r="R1007" s="38"/>
    </row>
    <row r="1008" spans="1:18" s="39" customFormat="1">
      <c r="A1008" s="46"/>
      <c r="B1008" s="47"/>
      <c r="C1008" s="47"/>
      <c r="D1008" s="48"/>
      <c r="E1008" s="46"/>
      <c r="F1008" s="46"/>
      <c r="G1008" s="46"/>
      <c r="H1008" s="49"/>
      <c r="I1008" s="54"/>
      <c r="K1008" s="38"/>
      <c r="L1008" s="38"/>
      <c r="M1008" s="38"/>
      <c r="N1008" s="38"/>
      <c r="O1008" s="38"/>
      <c r="P1008" s="38"/>
      <c r="Q1008" s="38"/>
      <c r="R1008" s="38"/>
    </row>
    <row r="1009" spans="1:18" s="39" customFormat="1">
      <c r="A1009" s="46"/>
      <c r="B1009" s="47"/>
      <c r="C1009" s="47"/>
      <c r="D1009" s="48"/>
      <c r="E1009" s="46"/>
      <c r="F1009" s="46"/>
      <c r="G1009" s="46"/>
      <c r="H1009" s="49"/>
      <c r="I1009" s="54"/>
      <c r="K1009" s="38"/>
      <c r="L1009" s="38"/>
      <c r="M1009" s="38"/>
      <c r="N1009" s="38"/>
      <c r="O1009" s="38"/>
      <c r="P1009" s="38"/>
      <c r="Q1009" s="38"/>
      <c r="R1009" s="38"/>
    </row>
    <row r="1010" spans="1:18" s="39" customFormat="1">
      <c r="A1010" s="46"/>
      <c r="B1010" s="47"/>
      <c r="C1010" s="47"/>
      <c r="D1010" s="48"/>
      <c r="E1010" s="46"/>
      <c r="F1010" s="46"/>
      <c r="G1010" s="46"/>
      <c r="H1010" s="49"/>
      <c r="I1010" s="54"/>
      <c r="K1010" s="38"/>
      <c r="L1010" s="38"/>
      <c r="M1010" s="38"/>
      <c r="N1010" s="38"/>
      <c r="O1010" s="38"/>
      <c r="P1010" s="38"/>
      <c r="Q1010" s="38"/>
      <c r="R1010" s="38"/>
    </row>
    <row r="1011" spans="1:18" s="39" customFormat="1">
      <c r="A1011" s="46"/>
      <c r="B1011" s="47"/>
      <c r="C1011" s="47"/>
      <c r="D1011" s="48"/>
      <c r="E1011" s="46"/>
      <c r="F1011" s="46"/>
      <c r="G1011" s="46"/>
      <c r="H1011" s="49"/>
      <c r="I1011" s="54"/>
      <c r="K1011" s="38"/>
      <c r="L1011" s="38"/>
      <c r="M1011" s="38"/>
      <c r="N1011" s="38"/>
      <c r="O1011" s="38"/>
      <c r="P1011" s="38"/>
      <c r="Q1011" s="38"/>
      <c r="R1011" s="38"/>
    </row>
    <row r="1012" spans="1:18" s="39" customFormat="1">
      <c r="A1012" s="46"/>
      <c r="B1012" s="47"/>
      <c r="C1012" s="47"/>
      <c r="D1012" s="48"/>
      <c r="E1012" s="46"/>
      <c r="F1012" s="46"/>
      <c r="G1012" s="46"/>
      <c r="H1012" s="49"/>
      <c r="I1012" s="54"/>
      <c r="K1012" s="38"/>
      <c r="L1012" s="38"/>
      <c r="M1012" s="38"/>
      <c r="N1012" s="38"/>
      <c r="O1012" s="38"/>
      <c r="P1012" s="38"/>
      <c r="Q1012" s="38"/>
      <c r="R1012" s="38"/>
    </row>
    <row r="1013" spans="1:18" s="39" customFormat="1">
      <c r="A1013" s="46"/>
      <c r="B1013" s="47"/>
      <c r="C1013" s="47"/>
      <c r="D1013" s="48"/>
      <c r="E1013" s="46"/>
      <c r="F1013" s="46"/>
      <c r="G1013" s="46"/>
      <c r="H1013" s="49"/>
      <c r="I1013" s="54"/>
      <c r="K1013" s="38"/>
      <c r="L1013" s="38"/>
      <c r="M1013" s="38"/>
      <c r="N1013" s="38"/>
      <c r="O1013" s="38"/>
      <c r="P1013" s="38"/>
      <c r="Q1013" s="38"/>
      <c r="R1013" s="38"/>
    </row>
    <row r="1014" spans="1:18" s="39" customFormat="1">
      <c r="A1014" s="46"/>
      <c r="B1014" s="47"/>
      <c r="C1014" s="47"/>
      <c r="D1014" s="48"/>
      <c r="E1014" s="46"/>
      <c r="F1014" s="46"/>
      <c r="G1014" s="46"/>
      <c r="H1014" s="49"/>
      <c r="I1014" s="54"/>
      <c r="K1014" s="38"/>
      <c r="L1014" s="38"/>
      <c r="M1014" s="38"/>
      <c r="N1014" s="38"/>
      <c r="O1014" s="38"/>
      <c r="P1014" s="38"/>
      <c r="Q1014" s="38"/>
      <c r="R1014" s="38"/>
    </row>
    <row r="1015" spans="1:18" s="39" customFormat="1">
      <c r="A1015" s="46"/>
      <c r="B1015" s="47"/>
      <c r="C1015" s="47"/>
      <c r="D1015" s="48"/>
      <c r="E1015" s="46"/>
      <c r="F1015" s="46"/>
      <c r="G1015" s="46"/>
      <c r="H1015" s="49"/>
      <c r="I1015" s="54"/>
      <c r="K1015" s="38"/>
      <c r="L1015" s="38"/>
      <c r="M1015" s="38"/>
      <c r="N1015" s="38"/>
      <c r="O1015" s="38"/>
      <c r="P1015" s="38"/>
      <c r="Q1015" s="38"/>
      <c r="R1015" s="38"/>
    </row>
    <row r="1016" spans="1:18" s="39" customFormat="1">
      <c r="A1016" s="46"/>
      <c r="B1016" s="47"/>
      <c r="C1016" s="47"/>
      <c r="D1016" s="48"/>
      <c r="E1016" s="46"/>
      <c r="F1016" s="46"/>
      <c r="G1016" s="46"/>
      <c r="H1016" s="49"/>
      <c r="I1016" s="54"/>
      <c r="K1016" s="38"/>
      <c r="L1016" s="38"/>
      <c r="M1016" s="38"/>
      <c r="N1016" s="38"/>
      <c r="O1016" s="38"/>
      <c r="P1016" s="38"/>
      <c r="Q1016" s="38"/>
      <c r="R1016" s="38"/>
    </row>
    <row r="1017" spans="1:18" s="39" customFormat="1">
      <c r="A1017" s="46"/>
      <c r="B1017" s="47"/>
      <c r="C1017" s="47"/>
      <c r="D1017" s="48"/>
      <c r="E1017" s="46"/>
      <c r="F1017" s="46"/>
      <c r="G1017" s="46"/>
      <c r="H1017" s="49"/>
      <c r="I1017" s="54"/>
      <c r="K1017" s="38"/>
      <c r="L1017" s="38"/>
      <c r="M1017" s="38"/>
      <c r="N1017" s="38"/>
      <c r="O1017" s="38"/>
      <c r="P1017" s="38"/>
      <c r="Q1017" s="38"/>
      <c r="R1017" s="38"/>
    </row>
    <row r="1018" spans="1:18" s="39" customFormat="1">
      <c r="A1018" s="46"/>
      <c r="B1018" s="47"/>
      <c r="C1018" s="47"/>
      <c r="D1018" s="48"/>
      <c r="E1018" s="46"/>
      <c r="F1018" s="46"/>
      <c r="G1018" s="46"/>
      <c r="H1018" s="49"/>
      <c r="I1018" s="54"/>
      <c r="K1018" s="38"/>
      <c r="L1018" s="38"/>
      <c r="M1018" s="38"/>
      <c r="N1018" s="38"/>
      <c r="O1018" s="38"/>
      <c r="P1018" s="38"/>
      <c r="Q1018" s="38"/>
      <c r="R1018" s="38"/>
    </row>
    <row r="1019" spans="1:18" s="39" customFormat="1">
      <c r="A1019" s="46"/>
      <c r="B1019" s="47"/>
      <c r="C1019" s="47"/>
      <c r="D1019" s="48"/>
      <c r="E1019" s="46"/>
      <c r="F1019" s="46"/>
      <c r="G1019" s="46"/>
      <c r="H1019" s="49"/>
      <c r="I1019" s="54"/>
      <c r="K1019" s="38"/>
      <c r="L1019" s="38"/>
      <c r="M1019" s="38"/>
      <c r="N1019" s="38"/>
      <c r="O1019" s="38"/>
      <c r="P1019" s="38"/>
      <c r="Q1019" s="38"/>
      <c r="R1019" s="38"/>
    </row>
    <row r="1020" spans="1:18" s="39" customFormat="1">
      <c r="A1020" s="46"/>
      <c r="B1020" s="47"/>
      <c r="C1020" s="47"/>
      <c r="D1020" s="48"/>
      <c r="E1020" s="46"/>
      <c r="F1020" s="46"/>
      <c r="G1020" s="46"/>
      <c r="H1020" s="49"/>
      <c r="I1020" s="54"/>
      <c r="K1020" s="38"/>
      <c r="L1020" s="38"/>
      <c r="M1020" s="38"/>
      <c r="N1020" s="38"/>
      <c r="O1020" s="38"/>
      <c r="P1020" s="38"/>
      <c r="Q1020" s="38"/>
      <c r="R1020" s="38"/>
    </row>
    <row r="1021" spans="1:18" s="39" customFormat="1">
      <c r="A1021" s="46"/>
      <c r="B1021" s="47"/>
      <c r="C1021" s="47"/>
      <c r="D1021" s="48"/>
      <c r="E1021" s="46"/>
      <c r="F1021" s="46"/>
      <c r="G1021" s="46"/>
      <c r="H1021" s="49"/>
      <c r="I1021" s="54"/>
      <c r="K1021" s="38"/>
      <c r="L1021" s="38"/>
      <c r="M1021" s="38"/>
      <c r="N1021" s="38"/>
      <c r="O1021" s="38"/>
      <c r="P1021" s="38"/>
      <c r="Q1021" s="38"/>
      <c r="R1021" s="38"/>
    </row>
    <row r="1022" spans="1:18" s="39" customFormat="1">
      <c r="A1022" s="46"/>
      <c r="B1022" s="47"/>
      <c r="C1022" s="47"/>
      <c r="D1022" s="48"/>
      <c r="E1022" s="46"/>
      <c r="F1022" s="46"/>
      <c r="G1022" s="46"/>
      <c r="H1022" s="49"/>
      <c r="I1022" s="54"/>
      <c r="K1022" s="38"/>
      <c r="L1022" s="38"/>
      <c r="M1022" s="38"/>
      <c r="N1022" s="38"/>
      <c r="O1022" s="38"/>
      <c r="P1022" s="38"/>
      <c r="Q1022" s="38"/>
      <c r="R1022" s="38"/>
    </row>
    <row r="1023" spans="1:18" s="39" customFormat="1">
      <c r="A1023" s="46"/>
      <c r="B1023" s="47"/>
      <c r="C1023" s="47"/>
      <c r="D1023" s="48"/>
      <c r="E1023" s="46"/>
      <c r="F1023" s="46"/>
      <c r="G1023" s="46"/>
      <c r="H1023" s="49"/>
      <c r="I1023" s="54"/>
      <c r="K1023" s="38"/>
      <c r="L1023" s="38"/>
      <c r="M1023" s="38"/>
      <c r="N1023" s="38"/>
      <c r="O1023" s="38"/>
      <c r="P1023" s="38"/>
      <c r="Q1023" s="38"/>
      <c r="R1023" s="38"/>
    </row>
    <row r="1024" spans="1:18" s="39" customFormat="1">
      <c r="A1024" s="46"/>
      <c r="B1024" s="47"/>
      <c r="C1024" s="47"/>
      <c r="D1024" s="48"/>
      <c r="E1024" s="46"/>
      <c r="F1024" s="46"/>
      <c r="G1024" s="46"/>
      <c r="H1024" s="49"/>
      <c r="I1024" s="54"/>
      <c r="K1024" s="38"/>
      <c r="L1024" s="38"/>
      <c r="M1024" s="38"/>
      <c r="N1024" s="38"/>
      <c r="O1024" s="38"/>
      <c r="P1024" s="38"/>
      <c r="Q1024" s="38"/>
      <c r="R1024" s="38"/>
    </row>
    <row r="1025" spans="1:18" s="39" customFormat="1">
      <c r="A1025" s="46"/>
      <c r="B1025" s="47"/>
      <c r="C1025" s="47"/>
      <c r="D1025" s="48"/>
      <c r="E1025" s="46"/>
      <c r="F1025" s="46"/>
      <c r="G1025" s="46"/>
      <c r="H1025" s="49"/>
      <c r="I1025" s="54"/>
      <c r="K1025" s="38"/>
      <c r="L1025" s="38"/>
      <c r="M1025" s="38"/>
      <c r="N1025" s="38"/>
      <c r="O1025" s="38"/>
      <c r="P1025" s="38"/>
      <c r="Q1025" s="38"/>
      <c r="R1025" s="38"/>
    </row>
    <row r="1026" spans="1:18" s="39" customFormat="1">
      <c r="A1026" s="46"/>
      <c r="B1026" s="47"/>
      <c r="C1026" s="47"/>
      <c r="D1026" s="48"/>
      <c r="E1026" s="46"/>
      <c r="F1026" s="46"/>
      <c r="G1026" s="46"/>
      <c r="H1026" s="49"/>
      <c r="I1026" s="54"/>
      <c r="K1026" s="38"/>
      <c r="L1026" s="38"/>
      <c r="M1026" s="38"/>
      <c r="N1026" s="38"/>
      <c r="O1026" s="38"/>
      <c r="P1026" s="38"/>
      <c r="Q1026" s="38"/>
      <c r="R1026" s="38"/>
    </row>
    <row r="1027" spans="1:18" s="39" customFormat="1">
      <c r="A1027" s="46"/>
      <c r="B1027" s="47"/>
      <c r="C1027" s="47"/>
      <c r="D1027" s="48"/>
      <c r="E1027" s="46"/>
      <c r="F1027" s="46"/>
      <c r="G1027" s="46"/>
      <c r="H1027" s="49"/>
      <c r="I1027" s="54"/>
      <c r="K1027" s="38"/>
      <c r="L1027" s="38"/>
      <c r="M1027" s="38"/>
      <c r="N1027" s="38"/>
      <c r="O1027" s="38"/>
      <c r="P1027" s="38"/>
      <c r="Q1027" s="38"/>
      <c r="R1027" s="38"/>
    </row>
    <row r="1028" spans="1:18" s="39" customFormat="1">
      <c r="A1028" s="46"/>
      <c r="B1028" s="47"/>
      <c r="C1028" s="47"/>
      <c r="D1028" s="48"/>
      <c r="E1028" s="46"/>
      <c r="F1028" s="46"/>
      <c r="G1028" s="46"/>
      <c r="H1028" s="49"/>
      <c r="I1028" s="54"/>
      <c r="K1028" s="38"/>
      <c r="L1028" s="38"/>
      <c r="M1028" s="38"/>
      <c r="N1028" s="38"/>
      <c r="O1028" s="38"/>
      <c r="P1028" s="38"/>
      <c r="Q1028" s="38"/>
      <c r="R1028" s="38"/>
    </row>
    <row r="1029" spans="1:18" s="39" customFormat="1">
      <c r="A1029" s="46"/>
      <c r="B1029" s="47"/>
      <c r="C1029" s="47"/>
      <c r="D1029" s="48"/>
      <c r="E1029" s="46"/>
      <c r="F1029" s="46"/>
      <c r="G1029" s="46"/>
      <c r="H1029" s="49"/>
      <c r="I1029" s="54"/>
      <c r="K1029" s="38"/>
      <c r="L1029" s="38"/>
      <c r="M1029" s="38"/>
      <c r="N1029" s="38"/>
      <c r="O1029" s="38"/>
      <c r="P1029" s="38"/>
      <c r="Q1029" s="38"/>
      <c r="R1029" s="38"/>
    </row>
    <row r="1030" spans="1:18" s="39" customFormat="1">
      <c r="A1030" s="46"/>
      <c r="B1030" s="47"/>
      <c r="C1030" s="47"/>
      <c r="D1030" s="48"/>
      <c r="E1030" s="46"/>
      <c r="F1030" s="46"/>
      <c r="G1030" s="46"/>
      <c r="H1030" s="49"/>
      <c r="I1030" s="54"/>
      <c r="K1030" s="38"/>
      <c r="L1030" s="38"/>
      <c r="M1030" s="38"/>
      <c r="N1030" s="38"/>
      <c r="O1030" s="38"/>
      <c r="P1030" s="38"/>
      <c r="Q1030" s="38"/>
      <c r="R1030" s="38"/>
    </row>
    <row r="1031" spans="1:18" s="39" customFormat="1">
      <c r="A1031" s="46"/>
      <c r="B1031" s="47"/>
      <c r="C1031" s="47"/>
      <c r="D1031" s="48"/>
      <c r="E1031" s="46"/>
      <c r="F1031" s="46"/>
      <c r="G1031" s="46"/>
      <c r="H1031" s="49"/>
      <c r="I1031" s="54"/>
      <c r="K1031" s="38"/>
      <c r="L1031" s="38"/>
      <c r="M1031" s="38"/>
      <c r="N1031" s="38"/>
      <c r="O1031" s="38"/>
      <c r="P1031" s="38"/>
      <c r="Q1031" s="38"/>
      <c r="R1031" s="38"/>
    </row>
    <row r="1032" spans="1:18" s="39" customFormat="1">
      <c r="A1032" s="46"/>
      <c r="B1032" s="47"/>
      <c r="C1032" s="47"/>
      <c r="D1032" s="48"/>
      <c r="E1032" s="46"/>
      <c r="F1032" s="46"/>
      <c r="G1032" s="46"/>
      <c r="H1032" s="49"/>
      <c r="I1032" s="54"/>
      <c r="K1032" s="38"/>
      <c r="L1032" s="38"/>
      <c r="M1032" s="38"/>
      <c r="N1032" s="38"/>
      <c r="O1032" s="38"/>
      <c r="P1032" s="38"/>
      <c r="Q1032" s="38"/>
      <c r="R1032" s="38"/>
    </row>
    <row r="1033" spans="1:18" s="39" customFormat="1">
      <c r="A1033" s="46"/>
      <c r="B1033" s="47"/>
      <c r="C1033" s="47"/>
      <c r="D1033" s="48"/>
      <c r="E1033" s="46"/>
      <c r="F1033" s="46"/>
      <c r="G1033" s="46"/>
      <c r="H1033" s="49"/>
      <c r="I1033" s="54"/>
      <c r="K1033" s="38"/>
      <c r="L1033" s="38"/>
      <c r="M1033" s="38"/>
      <c r="N1033" s="38"/>
      <c r="O1033" s="38"/>
      <c r="P1033" s="38"/>
      <c r="Q1033" s="38"/>
      <c r="R1033" s="38"/>
    </row>
    <row r="1034" spans="1:18" s="39" customFormat="1">
      <c r="A1034" s="46"/>
      <c r="B1034" s="47"/>
      <c r="C1034" s="47"/>
      <c r="D1034" s="48"/>
      <c r="E1034" s="46"/>
      <c r="F1034" s="46"/>
      <c r="G1034" s="46"/>
      <c r="H1034" s="49"/>
      <c r="I1034" s="54"/>
      <c r="K1034" s="38"/>
      <c r="L1034" s="38"/>
      <c r="M1034" s="38"/>
      <c r="N1034" s="38"/>
      <c r="O1034" s="38"/>
      <c r="P1034" s="38"/>
      <c r="Q1034" s="38"/>
      <c r="R1034" s="38"/>
    </row>
    <row r="1035" spans="1:18" s="39" customFormat="1">
      <c r="A1035" s="46"/>
      <c r="B1035" s="47"/>
      <c r="C1035" s="47"/>
      <c r="D1035" s="48"/>
      <c r="E1035" s="46"/>
      <c r="F1035" s="46"/>
      <c r="G1035" s="46"/>
      <c r="H1035" s="49"/>
      <c r="I1035" s="54"/>
      <c r="K1035" s="38"/>
      <c r="L1035" s="38"/>
      <c r="M1035" s="38"/>
      <c r="N1035" s="38"/>
      <c r="O1035" s="38"/>
      <c r="P1035" s="38"/>
      <c r="Q1035" s="38"/>
      <c r="R1035" s="38"/>
    </row>
    <row r="1036" spans="1:18" s="39" customFormat="1">
      <c r="A1036" s="46"/>
      <c r="B1036" s="47"/>
      <c r="C1036" s="47"/>
      <c r="D1036" s="48"/>
      <c r="E1036" s="46"/>
      <c r="F1036" s="46"/>
      <c r="G1036" s="46"/>
      <c r="H1036" s="49"/>
      <c r="I1036" s="54"/>
      <c r="K1036" s="38"/>
      <c r="L1036" s="38"/>
      <c r="M1036" s="38"/>
      <c r="N1036" s="38"/>
      <c r="O1036" s="38"/>
      <c r="P1036" s="38"/>
      <c r="Q1036" s="38"/>
      <c r="R1036" s="38"/>
    </row>
    <row r="1037" spans="1:18" s="39" customFormat="1">
      <c r="A1037" s="46"/>
      <c r="B1037" s="47"/>
      <c r="C1037" s="47"/>
      <c r="D1037" s="48"/>
      <c r="E1037" s="46"/>
      <c r="F1037" s="46"/>
      <c r="G1037" s="46"/>
      <c r="H1037" s="49"/>
      <c r="I1037" s="54"/>
      <c r="K1037" s="38"/>
      <c r="L1037" s="38"/>
      <c r="M1037" s="38"/>
      <c r="N1037" s="38"/>
      <c r="O1037" s="38"/>
      <c r="P1037" s="38"/>
      <c r="Q1037" s="38"/>
      <c r="R1037" s="38"/>
    </row>
    <row r="1038" spans="1:18" s="39" customFormat="1">
      <c r="A1038" s="46"/>
      <c r="B1038" s="47"/>
      <c r="C1038" s="47"/>
      <c r="D1038" s="48"/>
      <c r="E1038" s="46"/>
      <c r="F1038" s="46"/>
      <c r="G1038" s="46"/>
      <c r="H1038" s="49"/>
      <c r="I1038" s="54"/>
      <c r="K1038" s="38"/>
      <c r="L1038" s="38"/>
      <c r="M1038" s="38"/>
      <c r="N1038" s="38"/>
      <c r="O1038" s="38"/>
      <c r="P1038" s="38"/>
      <c r="Q1038" s="38"/>
      <c r="R1038" s="38"/>
    </row>
    <row r="1039" spans="1:18" s="39" customFormat="1">
      <c r="A1039" s="46"/>
      <c r="B1039" s="47"/>
      <c r="C1039" s="47"/>
      <c r="D1039" s="48"/>
      <c r="E1039" s="46"/>
      <c r="F1039" s="46"/>
      <c r="G1039" s="46"/>
      <c r="H1039" s="49"/>
      <c r="I1039" s="54"/>
      <c r="K1039" s="38"/>
      <c r="L1039" s="38"/>
      <c r="M1039" s="38"/>
      <c r="N1039" s="38"/>
      <c r="O1039" s="38"/>
      <c r="P1039" s="38"/>
      <c r="Q1039" s="38"/>
      <c r="R1039" s="38"/>
    </row>
    <row r="1040" spans="1:18" s="39" customFormat="1">
      <c r="A1040" s="46"/>
      <c r="B1040" s="47"/>
      <c r="C1040" s="47"/>
      <c r="D1040" s="48"/>
      <c r="E1040" s="46"/>
      <c r="F1040" s="46"/>
      <c r="G1040" s="46"/>
      <c r="H1040" s="49"/>
      <c r="I1040" s="54"/>
      <c r="K1040" s="38"/>
      <c r="L1040" s="38"/>
      <c r="M1040" s="38"/>
      <c r="N1040" s="38"/>
      <c r="O1040" s="38"/>
      <c r="P1040" s="38"/>
      <c r="Q1040" s="38"/>
      <c r="R1040" s="38"/>
    </row>
    <row r="1041" spans="1:18" s="39" customFormat="1">
      <c r="A1041" s="46"/>
      <c r="B1041" s="47"/>
      <c r="C1041" s="47"/>
      <c r="D1041" s="48"/>
      <c r="E1041" s="46"/>
      <c r="F1041" s="46"/>
      <c r="G1041" s="46"/>
      <c r="H1041" s="49"/>
      <c r="I1041" s="54"/>
      <c r="K1041" s="38"/>
      <c r="L1041" s="38"/>
      <c r="M1041" s="38"/>
      <c r="N1041" s="38"/>
      <c r="O1041" s="38"/>
      <c r="P1041" s="38"/>
      <c r="Q1041" s="38"/>
      <c r="R1041" s="38"/>
    </row>
    <row r="1042" spans="1:18" s="39" customFormat="1">
      <c r="A1042" s="46"/>
      <c r="B1042" s="47"/>
      <c r="C1042" s="47"/>
      <c r="D1042" s="48"/>
      <c r="E1042" s="46"/>
      <c r="F1042" s="46"/>
      <c r="G1042" s="46"/>
      <c r="H1042" s="49"/>
      <c r="I1042" s="54"/>
      <c r="K1042" s="38"/>
      <c r="L1042" s="38"/>
      <c r="M1042" s="38"/>
      <c r="N1042" s="38"/>
      <c r="O1042" s="38"/>
      <c r="P1042" s="38"/>
      <c r="Q1042" s="38"/>
      <c r="R1042" s="38"/>
    </row>
    <row r="1043" spans="1:18" s="39" customFormat="1">
      <c r="A1043" s="46"/>
      <c r="B1043" s="47"/>
      <c r="C1043" s="47"/>
      <c r="D1043" s="48"/>
      <c r="E1043" s="46"/>
      <c r="F1043" s="46"/>
      <c r="G1043" s="46"/>
      <c r="H1043" s="49"/>
      <c r="I1043" s="54"/>
      <c r="K1043" s="38"/>
      <c r="L1043" s="38"/>
      <c r="M1043" s="38"/>
      <c r="N1043" s="38"/>
      <c r="O1043" s="38"/>
      <c r="P1043" s="38"/>
      <c r="Q1043" s="38"/>
      <c r="R1043" s="38"/>
    </row>
    <row r="1044" spans="1:18" s="39" customFormat="1">
      <c r="A1044" s="46"/>
      <c r="B1044" s="47"/>
      <c r="C1044" s="47"/>
      <c r="D1044" s="48"/>
      <c r="E1044" s="46"/>
      <c r="F1044" s="46"/>
      <c r="G1044" s="46"/>
      <c r="H1044" s="49"/>
      <c r="I1044" s="54"/>
      <c r="K1044" s="38"/>
      <c r="L1044" s="38"/>
      <c r="M1044" s="38"/>
      <c r="N1044" s="38"/>
      <c r="O1044" s="38"/>
      <c r="P1044" s="38"/>
      <c r="Q1044" s="38"/>
      <c r="R1044" s="38"/>
    </row>
    <row r="1045" spans="1:18" s="39" customFormat="1">
      <c r="A1045" s="46"/>
      <c r="B1045" s="47"/>
      <c r="C1045" s="47"/>
      <c r="D1045" s="48"/>
      <c r="E1045" s="46"/>
      <c r="F1045" s="46"/>
      <c r="G1045" s="46"/>
      <c r="H1045" s="49"/>
      <c r="I1045" s="54"/>
      <c r="K1045" s="38"/>
      <c r="L1045" s="38"/>
      <c r="M1045" s="38"/>
      <c r="N1045" s="38"/>
      <c r="O1045" s="38"/>
      <c r="P1045" s="38"/>
      <c r="Q1045" s="38"/>
      <c r="R1045" s="38"/>
    </row>
    <row r="1046" spans="1:18" s="39" customFormat="1">
      <c r="A1046" s="46"/>
      <c r="B1046" s="47"/>
      <c r="C1046" s="47"/>
      <c r="D1046" s="48"/>
      <c r="E1046" s="46"/>
      <c r="F1046" s="46"/>
      <c r="G1046" s="46"/>
      <c r="H1046" s="49"/>
      <c r="I1046" s="54"/>
      <c r="K1046" s="38"/>
      <c r="L1046" s="38"/>
      <c r="M1046" s="38"/>
      <c r="N1046" s="38"/>
      <c r="O1046" s="38"/>
      <c r="P1046" s="38"/>
      <c r="Q1046" s="38"/>
      <c r="R1046" s="38"/>
    </row>
    <row r="1047" spans="1:18" s="39" customFormat="1">
      <c r="A1047" s="46"/>
      <c r="B1047" s="47"/>
      <c r="C1047" s="47"/>
      <c r="D1047" s="48"/>
      <c r="E1047" s="46"/>
      <c r="F1047" s="46"/>
      <c r="G1047" s="46"/>
      <c r="H1047" s="49"/>
      <c r="I1047" s="54"/>
      <c r="K1047" s="38"/>
      <c r="L1047" s="38"/>
      <c r="M1047" s="38"/>
      <c r="N1047" s="38"/>
      <c r="O1047" s="38"/>
      <c r="P1047" s="38"/>
      <c r="Q1047" s="38"/>
      <c r="R1047" s="38"/>
    </row>
    <row r="1048" spans="1:18" s="39" customFormat="1">
      <c r="A1048" s="46"/>
      <c r="B1048" s="47"/>
      <c r="C1048" s="47"/>
      <c r="D1048" s="48"/>
      <c r="E1048" s="46"/>
      <c r="F1048" s="46"/>
      <c r="G1048" s="46"/>
      <c r="H1048" s="49"/>
      <c r="I1048" s="54"/>
      <c r="K1048" s="38"/>
      <c r="L1048" s="38"/>
      <c r="M1048" s="38"/>
      <c r="N1048" s="38"/>
      <c r="O1048" s="38"/>
      <c r="P1048" s="38"/>
      <c r="Q1048" s="38"/>
      <c r="R1048" s="38"/>
    </row>
    <row r="1049" spans="1:18" s="39" customFormat="1">
      <c r="A1049" s="46"/>
      <c r="B1049" s="47"/>
      <c r="C1049" s="47"/>
      <c r="D1049" s="48"/>
      <c r="E1049" s="46"/>
      <c r="F1049" s="46"/>
      <c r="G1049" s="46"/>
      <c r="H1049" s="49"/>
      <c r="I1049" s="54"/>
      <c r="K1049" s="38"/>
      <c r="L1049" s="38"/>
      <c r="M1049" s="38"/>
      <c r="N1049" s="38"/>
      <c r="O1049" s="38"/>
      <c r="P1049" s="38"/>
      <c r="Q1049" s="38"/>
      <c r="R1049" s="38"/>
    </row>
    <row r="1050" spans="1:18" s="39" customFormat="1">
      <c r="A1050" s="46"/>
      <c r="B1050" s="47"/>
      <c r="C1050" s="47"/>
      <c r="D1050" s="48"/>
      <c r="E1050" s="46"/>
      <c r="F1050" s="46"/>
      <c r="G1050" s="46"/>
      <c r="H1050" s="49"/>
      <c r="I1050" s="54"/>
      <c r="K1050" s="38"/>
      <c r="L1050" s="38"/>
      <c r="M1050" s="38"/>
      <c r="N1050" s="38"/>
      <c r="O1050" s="38"/>
      <c r="P1050" s="38"/>
      <c r="Q1050" s="38"/>
      <c r="R1050" s="38"/>
    </row>
    <row r="1051" spans="1:18" s="39" customFormat="1">
      <c r="A1051" s="46"/>
      <c r="B1051" s="47"/>
      <c r="C1051" s="47"/>
      <c r="D1051" s="48"/>
      <c r="E1051" s="46"/>
      <c r="F1051" s="46"/>
      <c r="G1051" s="46"/>
      <c r="H1051" s="49"/>
      <c r="I1051" s="54"/>
      <c r="K1051" s="38"/>
      <c r="L1051" s="38"/>
      <c r="M1051" s="38"/>
      <c r="N1051" s="38"/>
      <c r="O1051" s="38"/>
      <c r="P1051" s="38"/>
      <c r="Q1051" s="38"/>
      <c r="R1051" s="38"/>
    </row>
    <row r="1052" spans="1:18" s="39" customFormat="1">
      <c r="A1052" s="46"/>
      <c r="B1052" s="47"/>
      <c r="C1052" s="47"/>
      <c r="D1052" s="48"/>
      <c r="E1052" s="46"/>
      <c r="F1052" s="46"/>
      <c r="G1052" s="46"/>
      <c r="H1052" s="49"/>
      <c r="I1052" s="54"/>
      <c r="K1052" s="38"/>
      <c r="L1052" s="38"/>
      <c r="M1052" s="38"/>
      <c r="N1052" s="38"/>
      <c r="O1052" s="38"/>
      <c r="P1052" s="38"/>
      <c r="Q1052" s="38"/>
      <c r="R1052" s="38"/>
    </row>
    <row r="1053" spans="1:18" s="39" customFormat="1">
      <c r="A1053" s="46"/>
      <c r="B1053" s="47"/>
      <c r="C1053" s="47"/>
      <c r="D1053" s="48"/>
      <c r="E1053" s="46"/>
      <c r="F1053" s="46"/>
      <c r="G1053" s="46"/>
      <c r="H1053" s="49"/>
      <c r="I1053" s="54"/>
      <c r="K1053" s="38"/>
      <c r="L1053" s="38"/>
      <c r="M1053" s="38"/>
      <c r="N1053" s="38"/>
      <c r="O1053" s="38"/>
      <c r="P1053" s="38"/>
      <c r="Q1053" s="38"/>
      <c r="R1053" s="38"/>
    </row>
    <row r="1054" spans="1:18" s="39" customFormat="1">
      <c r="A1054" s="46"/>
      <c r="B1054" s="47"/>
      <c r="C1054" s="47"/>
      <c r="D1054" s="48"/>
      <c r="E1054" s="46"/>
      <c r="F1054" s="46"/>
      <c r="G1054" s="46"/>
      <c r="H1054" s="49"/>
      <c r="I1054" s="54"/>
      <c r="K1054" s="38"/>
      <c r="L1054" s="38"/>
      <c r="M1054" s="38"/>
      <c r="N1054" s="38"/>
      <c r="O1054" s="38"/>
      <c r="P1054" s="38"/>
      <c r="Q1054" s="38"/>
      <c r="R1054" s="38"/>
    </row>
    <row r="1055" spans="1:18" s="39" customFormat="1">
      <c r="A1055" s="46"/>
      <c r="B1055" s="47"/>
      <c r="C1055" s="47"/>
      <c r="D1055" s="48"/>
      <c r="E1055" s="46"/>
      <c r="F1055" s="46"/>
      <c r="G1055" s="46"/>
      <c r="H1055" s="49"/>
      <c r="I1055" s="54"/>
      <c r="K1055" s="38"/>
      <c r="L1055" s="38"/>
      <c r="M1055" s="38"/>
      <c r="N1055" s="38"/>
      <c r="O1055" s="38"/>
      <c r="P1055" s="38"/>
      <c r="Q1055" s="38"/>
      <c r="R1055" s="38"/>
    </row>
    <row r="1056" spans="1:18" s="39" customFormat="1">
      <c r="A1056" s="46"/>
      <c r="B1056" s="47"/>
      <c r="C1056" s="47"/>
      <c r="D1056" s="48"/>
      <c r="E1056" s="46"/>
      <c r="F1056" s="46"/>
      <c r="G1056" s="46"/>
      <c r="H1056" s="49"/>
      <c r="I1056" s="54"/>
      <c r="K1056" s="38"/>
      <c r="L1056" s="38"/>
      <c r="M1056" s="38"/>
      <c r="N1056" s="38"/>
      <c r="O1056" s="38"/>
      <c r="P1056" s="38"/>
      <c r="Q1056" s="38"/>
      <c r="R1056" s="38"/>
    </row>
    <row r="1057" spans="1:18" s="39" customFormat="1">
      <c r="A1057" s="46"/>
      <c r="B1057" s="47"/>
      <c r="C1057" s="47"/>
      <c r="D1057" s="48"/>
      <c r="E1057" s="46"/>
      <c r="F1057" s="46"/>
      <c r="G1057" s="46"/>
      <c r="H1057" s="49"/>
      <c r="I1057" s="54"/>
      <c r="K1057" s="38"/>
      <c r="L1057" s="38"/>
      <c r="M1057" s="38"/>
      <c r="N1057" s="38"/>
      <c r="O1057" s="38"/>
      <c r="P1057" s="38"/>
      <c r="Q1057" s="38"/>
      <c r="R1057" s="38"/>
    </row>
    <row r="1058" spans="1:18" s="39" customFormat="1">
      <c r="A1058" s="46"/>
      <c r="B1058" s="47"/>
      <c r="C1058" s="47"/>
      <c r="D1058" s="48"/>
      <c r="E1058" s="46"/>
      <c r="F1058" s="46"/>
      <c r="G1058" s="46"/>
      <c r="H1058" s="49"/>
      <c r="I1058" s="54"/>
      <c r="K1058" s="38"/>
      <c r="L1058" s="38"/>
      <c r="M1058" s="38"/>
      <c r="N1058" s="38"/>
      <c r="O1058" s="38"/>
      <c r="P1058" s="38"/>
      <c r="Q1058" s="38"/>
      <c r="R1058" s="38"/>
    </row>
    <row r="1059" spans="1:18" s="39" customFormat="1">
      <c r="A1059" s="46"/>
      <c r="B1059" s="47"/>
      <c r="C1059" s="47"/>
      <c r="D1059" s="48"/>
      <c r="E1059" s="46"/>
      <c r="F1059" s="46"/>
      <c r="G1059" s="46"/>
      <c r="H1059" s="49"/>
      <c r="I1059" s="54"/>
      <c r="K1059" s="38"/>
      <c r="L1059" s="38"/>
      <c r="M1059" s="38"/>
      <c r="N1059" s="38"/>
      <c r="O1059" s="38"/>
      <c r="P1059" s="38"/>
      <c r="Q1059" s="38"/>
      <c r="R1059" s="38"/>
    </row>
    <row r="1060" spans="1:18" s="39" customFormat="1">
      <c r="A1060" s="46"/>
      <c r="B1060" s="47"/>
      <c r="C1060" s="47"/>
      <c r="D1060" s="48"/>
      <c r="E1060" s="46"/>
      <c r="F1060" s="46"/>
      <c r="G1060" s="46"/>
      <c r="H1060" s="49"/>
      <c r="I1060" s="54"/>
      <c r="K1060" s="38"/>
      <c r="L1060" s="38"/>
      <c r="M1060" s="38"/>
      <c r="N1060" s="38"/>
      <c r="O1060" s="38"/>
      <c r="P1060" s="38"/>
      <c r="Q1060" s="38"/>
      <c r="R1060" s="38"/>
    </row>
    <row r="1061" spans="1:18" s="39" customFormat="1">
      <c r="A1061" s="46"/>
      <c r="B1061" s="47"/>
      <c r="C1061" s="47"/>
      <c r="D1061" s="48"/>
      <c r="E1061" s="46"/>
      <c r="F1061" s="46"/>
      <c r="G1061" s="46"/>
      <c r="H1061" s="49"/>
      <c r="I1061" s="54"/>
      <c r="K1061" s="38"/>
      <c r="L1061" s="38"/>
      <c r="M1061" s="38"/>
      <c r="N1061" s="38"/>
      <c r="O1061" s="38"/>
      <c r="P1061" s="38"/>
      <c r="Q1061" s="38"/>
      <c r="R1061" s="38"/>
    </row>
    <row r="1062" spans="1:18" s="39" customFormat="1">
      <c r="A1062" s="46"/>
      <c r="B1062" s="47"/>
      <c r="C1062" s="47"/>
      <c r="D1062" s="48"/>
      <c r="E1062" s="46"/>
      <c r="F1062" s="46"/>
      <c r="G1062" s="46"/>
      <c r="H1062" s="49"/>
      <c r="I1062" s="54"/>
      <c r="K1062" s="38"/>
      <c r="L1062" s="38"/>
      <c r="M1062" s="38"/>
      <c r="N1062" s="38"/>
      <c r="O1062" s="38"/>
      <c r="P1062" s="38"/>
      <c r="Q1062" s="38"/>
      <c r="R1062" s="38"/>
    </row>
    <row r="1063" spans="1:18" s="39" customFormat="1">
      <c r="A1063" s="46"/>
      <c r="B1063" s="47"/>
      <c r="C1063" s="47"/>
      <c r="D1063" s="48"/>
      <c r="E1063" s="46"/>
      <c r="F1063" s="46"/>
      <c r="G1063" s="46"/>
      <c r="H1063" s="49"/>
      <c r="I1063" s="54"/>
      <c r="K1063" s="38"/>
      <c r="L1063" s="38"/>
      <c r="M1063" s="38"/>
      <c r="N1063" s="38"/>
      <c r="O1063" s="38"/>
      <c r="P1063" s="38"/>
      <c r="Q1063" s="38"/>
      <c r="R1063" s="38"/>
    </row>
    <row r="1064" spans="1:18" s="39" customFormat="1">
      <c r="A1064" s="46"/>
      <c r="B1064" s="47"/>
      <c r="C1064" s="47"/>
      <c r="D1064" s="48"/>
      <c r="E1064" s="46"/>
      <c r="F1064" s="46"/>
      <c r="G1064" s="46"/>
      <c r="H1064" s="49"/>
      <c r="I1064" s="54"/>
      <c r="K1064" s="38"/>
      <c r="L1064" s="38"/>
      <c r="M1064" s="38"/>
      <c r="N1064" s="38"/>
      <c r="O1064" s="38"/>
      <c r="P1064" s="38"/>
      <c r="Q1064" s="38"/>
      <c r="R1064" s="38"/>
    </row>
    <row r="1065" spans="1:18" s="39" customFormat="1">
      <c r="A1065" s="46"/>
      <c r="B1065" s="47"/>
      <c r="C1065" s="47"/>
      <c r="D1065" s="48"/>
      <c r="E1065" s="46"/>
      <c r="F1065" s="46"/>
      <c r="G1065" s="46"/>
      <c r="H1065" s="49"/>
      <c r="I1065" s="54"/>
      <c r="K1065" s="38"/>
      <c r="L1065" s="38"/>
      <c r="M1065" s="38"/>
      <c r="N1065" s="38"/>
      <c r="O1065" s="38"/>
      <c r="P1065" s="38"/>
      <c r="Q1065" s="38"/>
      <c r="R1065" s="38"/>
    </row>
    <row r="1066" spans="1:18" s="39" customFormat="1">
      <c r="A1066" s="46"/>
      <c r="B1066" s="47"/>
      <c r="C1066" s="47"/>
      <c r="D1066" s="48"/>
      <c r="E1066" s="46"/>
      <c r="F1066" s="46"/>
      <c r="G1066" s="46"/>
      <c r="H1066" s="49"/>
      <c r="I1066" s="54"/>
      <c r="K1066" s="38"/>
      <c r="L1066" s="38"/>
      <c r="M1066" s="38"/>
      <c r="N1066" s="38"/>
      <c r="O1066" s="38"/>
      <c r="P1066" s="38"/>
      <c r="Q1066" s="38"/>
      <c r="R1066" s="38"/>
    </row>
    <row r="1067" spans="1:18" s="39" customFormat="1">
      <c r="A1067" s="46"/>
      <c r="B1067" s="47"/>
      <c r="C1067" s="47"/>
      <c r="D1067" s="48"/>
      <c r="E1067" s="46"/>
      <c r="F1067" s="46"/>
      <c r="G1067" s="46"/>
      <c r="H1067" s="49"/>
      <c r="I1067" s="54"/>
      <c r="K1067" s="38"/>
      <c r="L1067" s="38"/>
      <c r="M1067" s="38"/>
      <c r="N1067" s="38"/>
      <c r="O1067" s="38"/>
      <c r="P1067" s="38"/>
      <c r="Q1067" s="38"/>
      <c r="R1067" s="38"/>
    </row>
    <row r="1068" spans="1:18" s="39" customFormat="1">
      <c r="A1068" s="46"/>
      <c r="B1068" s="47"/>
      <c r="C1068" s="47"/>
      <c r="D1068" s="48"/>
      <c r="E1068" s="46"/>
      <c r="F1068" s="46"/>
      <c r="G1068" s="46"/>
      <c r="H1068" s="49"/>
      <c r="I1068" s="54"/>
      <c r="K1068" s="38"/>
      <c r="L1068" s="38"/>
      <c r="M1068" s="38"/>
      <c r="N1068" s="38"/>
      <c r="O1068" s="38"/>
      <c r="P1068" s="38"/>
      <c r="Q1068" s="38"/>
      <c r="R1068" s="38"/>
    </row>
    <row r="1069" spans="1:18" s="39" customFormat="1">
      <c r="A1069" s="46"/>
      <c r="B1069" s="47"/>
      <c r="C1069" s="47"/>
      <c r="D1069" s="48"/>
      <c r="E1069" s="46"/>
      <c r="F1069" s="46"/>
      <c r="G1069" s="46"/>
      <c r="H1069" s="49"/>
      <c r="I1069" s="54"/>
      <c r="K1069" s="38"/>
      <c r="L1069" s="38"/>
      <c r="M1069" s="38"/>
      <c r="N1069" s="38"/>
      <c r="O1069" s="38"/>
      <c r="P1069" s="38"/>
      <c r="Q1069" s="38"/>
      <c r="R1069" s="38"/>
    </row>
    <row r="1070" spans="1:18" s="39" customFormat="1">
      <c r="A1070" s="46"/>
      <c r="B1070" s="47"/>
      <c r="C1070" s="47"/>
      <c r="D1070" s="48"/>
      <c r="E1070" s="46"/>
      <c r="F1070" s="46"/>
      <c r="G1070" s="46"/>
      <c r="H1070" s="49"/>
      <c r="I1070" s="54"/>
      <c r="K1070" s="38"/>
      <c r="L1070" s="38"/>
      <c r="M1070" s="38"/>
      <c r="N1070" s="38"/>
      <c r="O1070" s="38"/>
      <c r="P1070" s="38"/>
      <c r="Q1070" s="38"/>
      <c r="R1070" s="38"/>
    </row>
    <row r="1071" spans="1:18" s="39" customFormat="1">
      <c r="A1071" s="46"/>
      <c r="B1071" s="47"/>
      <c r="C1071" s="47"/>
      <c r="D1071" s="48"/>
      <c r="E1071" s="46"/>
      <c r="F1071" s="46"/>
      <c r="G1071" s="46"/>
      <c r="H1071" s="49"/>
      <c r="I1071" s="54"/>
      <c r="K1071" s="38"/>
      <c r="L1071" s="38"/>
      <c r="M1071" s="38"/>
      <c r="N1071" s="38"/>
      <c r="O1071" s="38"/>
      <c r="P1071" s="38"/>
      <c r="Q1071" s="38"/>
      <c r="R1071" s="38"/>
    </row>
    <row r="1072" spans="1:18" s="39" customFormat="1">
      <c r="A1072" s="46"/>
      <c r="B1072" s="47"/>
      <c r="C1072" s="47"/>
      <c r="D1072" s="48"/>
      <c r="E1072" s="46"/>
      <c r="F1072" s="46"/>
      <c r="G1072" s="46"/>
      <c r="H1072" s="49"/>
      <c r="I1072" s="54"/>
      <c r="K1072" s="38"/>
      <c r="L1072" s="38"/>
      <c r="M1072" s="38"/>
      <c r="N1072" s="38"/>
      <c r="O1072" s="38"/>
      <c r="P1072" s="38"/>
      <c r="Q1072" s="38"/>
      <c r="R1072" s="38"/>
    </row>
    <row r="1073" spans="1:18" s="39" customFormat="1">
      <c r="A1073" s="46"/>
      <c r="B1073" s="47"/>
      <c r="C1073" s="47"/>
      <c r="D1073" s="48"/>
      <c r="E1073" s="46"/>
      <c r="F1073" s="46"/>
      <c r="G1073" s="46"/>
      <c r="H1073" s="49"/>
      <c r="I1073" s="54"/>
      <c r="K1073" s="38"/>
      <c r="L1073" s="38"/>
      <c r="M1073" s="38"/>
      <c r="N1073" s="38"/>
      <c r="O1073" s="38"/>
      <c r="P1073" s="38"/>
      <c r="Q1073" s="38"/>
      <c r="R1073" s="38"/>
    </row>
    <row r="1074" spans="1:18" s="39" customFormat="1">
      <c r="A1074" s="46"/>
      <c r="B1074" s="47"/>
      <c r="C1074" s="47"/>
      <c r="D1074" s="48"/>
      <c r="E1074" s="46"/>
      <c r="F1074" s="46"/>
      <c r="G1074" s="46"/>
      <c r="H1074" s="49"/>
      <c r="I1074" s="54"/>
      <c r="K1074" s="38"/>
      <c r="L1074" s="38"/>
      <c r="M1074" s="38"/>
      <c r="N1074" s="38"/>
      <c r="O1074" s="38"/>
      <c r="P1074" s="38"/>
      <c r="Q1074" s="38"/>
      <c r="R1074" s="38"/>
    </row>
    <row r="1075" spans="1:18" s="39" customFormat="1">
      <c r="A1075" s="46"/>
      <c r="B1075" s="47"/>
      <c r="C1075" s="47"/>
      <c r="D1075" s="48"/>
      <c r="E1075" s="46"/>
      <c r="F1075" s="46"/>
      <c r="G1075" s="46"/>
      <c r="H1075" s="49"/>
      <c r="I1075" s="54"/>
      <c r="K1075" s="38"/>
      <c r="L1075" s="38"/>
      <c r="M1075" s="38"/>
      <c r="N1075" s="38"/>
      <c r="O1075" s="38"/>
      <c r="P1075" s="38"/>
      <c r="Q1075" s="38"/>
      <c r="R1075" s="38"/>
    </row>
    <row r="1076" spans="1:18" s="39" customFormat="1">
      <c r="A1076" s="46"/>
      <c r="B1076" s="47"/>
      <c r="C1076" s="47"/>
      <c r="D1076" s="48"/>
      <c r="E1076" s="46"/>
      <c r="F1076" s="46"/>
      <c r="G1076" s="46"/>
      <c r="H1076" s="49"/>
      <c r="I1076" s="54"/>
      <c r="K1076" s="38"/>
      <c r="L1076" s="38"/>
      <c r="M1076" s="38"/>
      <c r="N1076" s="38"/>
      <c r="O1076" s="38"/>
      <c r="P1076" s="38"/>
      <c r="Q1076" s="38"/>
      <c r="R1076" s="38"/>
    </row>
    <row r="1077" spans="1:18" s="39" customFormat="1">
      <c r="A1077" s="46"/>
      <c r="B1077" s="47"/>
      <c r="C1077" s="47"/>
      <c r="D1077" s="48"/>
      <c r="E1077" s="46"/>
      <c r="F1077" s="46"/>
      <c r="G1077" s="46"/>
      <c r="H1077" s="49"/>
      <c r="I1077" s="54"/>
      <c r="K1077" s="38"/>
      <c r="L1077" s="38"/>
      <c r="M1077" s="38"/>
      <c r="N1077" s="38"/>
      <c r="O1077" s="38"/>
      <c r="P1077" s="38"/>
      <c r="Q1077" s="38"/>
      <c r="R1077" s="38"/>
    </row>
    <row r="1078" spans="1:18" s="39" customFormat="1">
      <c r="A1078" s="46"/>
      <c r="B1078" s="47"/>
      <c r="C1078" s="47"/>
      <c r="D1078" s="48"/>
      <c r="E1078" s="46"/>
      <c r="F1078" s="46"/>
      <c r="G1078" s="46"/>
      <c r="H1078" s="49"/>
      <c r="I1078" s="54"/>
      <c r="K1078" s="38"/>
      <c r="L1078" s="38"/>
      <c r="M1078" s="38"/>
      <c r="N1078" s="38"/>
      <c r="O1078" s="38"/>
      <c r="P1078" s="38"/>
      <c r="Q1078" s="38"/>
      <c r="R1078" s="38"/>
    </row>
    <row r="1079" spans="1:18" s="39" customFormat="1">
      <c r="A1079" s="46"/>
      <c r="B1079" s="47"/>
      <c r="C1079" s="47"/>
      <c r="D1079" s="48"/>
      <c r="E1079" s="46"/>
      <c r="F1079" s="46"/>
      <c r="G1079" s="46"/>
      <c r="H1079" s="49"/>
      <c r="I1079" s="54"/>
      <c r="K1079" s="38"/>
      <c r="L1079" s="38"/>
      <c r="M1079" s="38"/>
      <c r="N1079" s="38"/>
      <c r="O1079" s="38"/>
      <c r="P1079" s="38"/>
      <c r="Q1079" s="38"/>
      <c r="R1079" s="38"/>
    </row>
    <row r="1080" spans="1:18" s="39" customFormat="1">
      <c r="A1080" s="46"/>
      <c r="B1080" s="47"/>
      <c r="C1080" s="47"/>
      <c r="D1080" s="48"/>
      <c r="E1080" s="46"/>
      <c r="F1080" s="46"/>
      <c r="G1080" s="46"/>
      <c r="H1080" s="49"/>
      <c r="I1080" s="54"/>
      <c r="K1080" s="38"/>
      <c r="L1080" s="38"/>
      <c r="M1080" s="38"/>
      <c r="N1080" s="38"/>
      <c r="O1080" s="38"/>
      <c r="P1080" s="38"/>
      <c r="Q1080" s="38"/>
      <c r="R1080" s="38"/>
    </row>
    <row r="1081" spans="1:18" s="39" customFormat="1">
      <c r="A1081" s="46"/>
      <c r="B1081" s="47"/>
      <c r="C1081" s="47"/>
      <c r="D1081" s="48"/>
      <c r="E1081" s="46"/>
      <c r="F1081" s="46"/>
      <c r="G1081" s="46"/>
      <c r="H1081" s="49"/>
      <c r="I1081" s="54"/>
      <c r="K1081" s="38"/>
      <c r="L1081" s="38"/>
      <c r="M1081" s="38"/>
      <c r="N1081" s="38"/>
      <c r="O1081" s="38"/>
      <c r="P1081" s="38"/>
      <c r="Q1081" s="38"/>
      <c r="R1081" s="38"/>
    </row>
    <row r="1082" spans="1:18" s="39" customFormat="1">
      <c r="A1082" s="46"/>
      <c r="B1082" s="47"/>
      <c r="C1082" s="47"/>
      <c r="D1082" s="48"/>
      <c r="E1082" s="46"/>
      <c r="F1082" s="46"/>
      <c r="G1082" s="46"/>
      <c r="H1082" s="49"/>
      <c r="I1082" s="54"/>
      <c r="K1082" s="38"/>
      <c r="L1082" s="38"/>
      <c r="M1082" s="38"/>
      <c r="N1082" s="38"/>
      <c r="O1082" s="38"/>
      <c r="P1082" s="38"/>
      <c r="Q1082" s="38"/>
      <c r="R1082" s="38"/>
    </row>
    <row r="1083" spans="1:18" s="39" customFormat="1">
      <c r="A1083" s="46"/>
      <c r="B1083" s="47"/>
      <c r="C1083" s="47"/>
      <c r="D1083" s="48"/>
      <c r="E1083" s="46"/>
      <c r="F1083" s="46"/>
      <c r="G1083" s="46"/>
      <c r="H1083" s="49"/>
      <c r="I1083" s="54"/>
      <c r="K1083" s="38"/>
      <c r="L1083" s="38"/>
      <c r="M1083" s="38"/>
      <c r="N1083" s="38"/>
      <c r="O1083" s="38"/>
      <c r="P1083" s="38"/>
      <c r="Q1083" s="38"/>
      <c r="R1083" s="38"/>
    </row>
    <row r="1084" spans="1:18" s="39" customFormat="1">
      <c r="A1084" s="46"/>
      <c r="B1084" s="47"/>
      <c r="C1084" s="47"/>
      <c r="D1084" s="48"/>
      <c r="E1084" s="46"/>
      <c r="F1084" s="46"/>
      <c r="G1084" s="46"/>
      <c r="H1084" s="49"/>
      <c r="I1084" s="54"/>
      <c r="K1084" s="38"/>
      <c r="L1084" s="38"/>
      <c r="M1084" s="38"/>
      <c r="N1084" s="38"/>
      <c r="O1084" s="38"/>
      <c r="P1084" s="38"/>
      <c r="Q1084" s="38"/>
      <c r="R1084" s="38"/>
    </row>
    <row r="1085" spans="1:18" s="39" customFormat="1">
      <c r="A1085" s="46"/>
      <c r="B1085" s="47"/>
      <c r="C1085" s="47"/>
      <c r="D1085" s="48"/>
      <c r="E1085" s="46"/>
      <c r="F1085" s="46"/>
      <c r="G1085" s="46"/>
      <c r="H1085" s="49"/>
      <c r="I1085" s="54"/>
      <c r="K1085" s="38"/>
      <c r="L1085" s="38"/>
      <c r="M1085" s="38"/>
      <c r="N1085" s="38"/>
      <c r="O1085" s="38"/>
      <c r="P1085" s="38"/>
      <c r="Q1085" s="38"/>
      <c r="R1085" s="38"/>
    </row>
    <row r="1086" spans="1:18" s="39" customFormat="1">
      <c r="A1086" s="46"/>
      <c r="B1086" s="47"/>
      <c r="C1086" s="47"/>
      <c r="D1086" s="48"/>
      <c r="E1086" s="46"/>
      <c r="F1086" s="46"/>
      <c r="G1086" s="46"/>
      <c r="H1086" s="49"/>
      <c r="I1086" s="54"/>
      <c r="K1086" s="38"/>
      <c r="L1086" s="38"/>
      <c r="M1086" s="38"/>
      <c r="N1086" s="38"/>
      <c r="O1086" s="38"/>
      <c r="P1086" s="38"/>
      <c r="Q1086" s="38"/>
      <c r="R1086" s="38"/>
    </row>
    <row r="1087" spans="1:18" s="39" customFormat="1">
      <c r="A1087" s="46"/>
      <c r="B1087" s="47"/>
      <c r="C1087" s="47"/>
      <c r="D1087" s="48"/>
      <c r="E1087" s="46"/>
      <c r="F1087" s="46"/>
      <c r="G1087" s="46"/>
      <c r="H1087" s="49"/>
      <c r="I1087" s="54"/>
      <c r="K1087" s="38"/>
      <c r="L1087" s="38"/>
      <c r="M1087" s="38"/>
      <c r="N1087" s="38"/>
      <c r="O1087" s="38"/>
      <c r="P1087" s="38"/>
      <c r="Q1087" s="38"/>
      <c r="R1087" s="38"/>
    </row>
    <row r="1088" spans="1:18" s="39" customFormat="1">
      <c r="A1088" s="46"/>
      <c r="B1088" s="47"/>
      <c r="C1088" s="47"/>
      <c r="D1088" s="48"/>
      <c r="E1088" s="46"/>
      <c r="F1088" s="46"/>
      <c r="G1088" s="46"/>
      <c r="H1088" s="49"/>
      <c r="I1088" s="54"/>
      <c r="K1088" s="38"/>
      <c r="L1088" s="38"/>
      <c r="M1088" s="38"/>
      <c r="N1088" s="38"/>
      <c r="O1088" s="38"/>
      <c r="P1088" s="38"/>
      <c r="Q1088" s="38"/>
      <c r="R1088" s="38"/>
    </row>
    <row r="1089" spans="1:18" s="39" customFormat="1">
      <c r="A1089" s="46"/>
      <c r="B1089" s="47"/>
      <c r="C1089" s="47"/>
      <c r="D1089" s="48"/>
      <c r="E1089" s="46"/>
      <c r="F1089" s="46"/>
      <c r="G1089" s="46"/>
      <c r="H1089" s="49"/>
      <c r="I1089" s="54"/>
      <c r="K1089" s="38"/>
      <c r="L1089" s="38"/>
      <c r="M1089" s="38"/>
      <c r="N1089" s="38"/>
      <c r="O1089" s="38"/>
      <c r="P1089" s="38"/>
      <c r="Q1089" s="38"/>
      <c r="R1089" s="38"/>
    </row>
    <row r="1090" spans="1:18" s="39" customFormat="1">
      <c r="A1090" s="46"/>
      <c r="B1090" s="47"/>
      <c r="C1090" s="47"/>
      <c r="D1090" s="48"/>
      <c r="E1090" s="46"/>
      <c r="F1090" s="46"/>
      <c r="G1090" s="46"/>
      <c r="H1090" s="49"/>
      <c r="I1090" s="54"/>
      <c r="K1090" s="38"/>
      <c r="L1090" s="38"/>
      <c r="M1090" s="38"/>
      <c r="N1090" s="38"/>
      <c r="O1090" s="38"/>
      <c r="P1090" s="38"/>
      <c r="Q1090" s="38"/>
      <c r="R1090" s="38"/>
    </row>
    <row r="1091" spans="1:18" s="39" customFormat="1">
      <c r="A1091" s="46"/>
      <c r="B1091" s="47"/>
      <c r="C1091" s="47"/>
      <c r="D1091" s="48"/>
      <c r="E1091" s="46"/>
      <c r="F1091" s="46"/>
      <c r="G1091" s="46"/>
      <c r="H1091" s="49"/>
      <c r="I1091" s="54"/>
      <c r="K1091" s="38"/>
      <c r="L1091" s="38"/>
      <c r="M1091" s="38"/>
      <c r="N1091" s="38"/>
      <c r="O1091" s="38"/>
      <c r="P1091" s="38"/>
      <c r="Q1091" s="38"/>
      <c r="R1091" s="38"/>
    </row>
    <row r="1092" spans="1:18" s="39" customFormat="1">
      <c r="A1092" s="46"/>
      <c r="B1092" s="47"/>
      <c r="C1092" s="47"/>
      <c r="D1092" s="48"/>
      <c r="E1092" s="46"/>
      <c r="F1092" s="46"/>
      <c r="G1092" s="46"/>
      <c r="H1092" s="49"/>
      <c r="I1092" s="54"/>
      <c r="K1092" s="38"/>
      <c r="L1092" s="38"/>
      <c r="M1092" s="38"/>
      <c r="N1092" s="38"/>
      <c r="O1092" s="38"/>
      <c r="P1092" s="38"/>
      <c r="Q1092" s="38"/>
      <c r="R1092" s="38"/>
    </row>
    <row r="1093" spans="1:18" s="39" customFormat="1">
      <c r="A1093" s="46"/>
      <c r="B1093" s="47"/>
      <c r="C1093" s="47"/>
      <c r="D1093" s="48"/>
      <c r="E1093" s="46"/>
      <c r="F1093" s="46"/>
      <c r="G1093" s="46"/>
      <c r="H1093" s="49"/>
      <c r="I1093" s="54"/>
      <c r="K1093" s="38"/>
      <c r="L1093" s="38"/>
      <c r="M1093" s="38"/>
      <c r="N1093" s="38"/>
      <c r="O1093" s="38"/>
      <c r="P1093" s="38"/>
      <c r="Q1093" s="38"/>
      <c r="R1093" s="38"/>
    </row>
    <row r="1094" spans="1:18" s="39" customFormat="1">
      <c r="A1094" s="46"/>
      <c r="B1094" s="47"/>
      <c r="C1094" s="47"/>
      <c r="D1094" s="48"/>
      <c r="E1094" s="46"/>
      <c r="F1094" s="46"/>
      <c r="G1094" s="46"/>
      <c r="H1094" s="49"/>
      <c r="I1094" s="54"/>
      <c r="K1094" s="38"/>
      <c r="L1094" s="38"/>
      <c r="M1094" s="38"/>
      <c r="N1094" s="38"/>
      <c r="O1094" s="38"/>
      <c r="P1094" s="38"/>
      <c r="Q1094" s="38"/>
      <c r="R1094" s="38"/>
    </row>
    <row r="1095" spans="1:18" s="39" customFormat="1">
      <c r="A1095" s="46"/>
      <c r="B1095" s="47"/>
      <c r="C1095" s="47"/>
      <c r="D1095" s="48"/>
      <c r="E1095" s="46"/>
      <c r="F1095" s="46"/>
      <c r="G1095" s="46"/>
      <c r="H1095" s="49"/>
      <c r="I1095" s="54"/>
      <c r="K1095" s="38"/>
      <c r="L1095" s="38"/>
      <c r="M1095" s="38"/>
      <c r="N1095" s="38"/>
      <c r="O1095" s="38"/>
      <c r="P1095" s="38"/>
      <c r="Q1095" s="38"/>
      <c r="R1095" s="38"/>
    </row>
    <row r="1096" spans="1:18" s="39" customFormat="1">
      <c r="A1096" s="46"/>
      <c r="B1096" s="47"/>
      <c r="C1096" s="47"/>
      <c r="D1096" s="48"/>
      <c r="E1096" s="46"/>
      <c r="F1096" s="46"/>
      <c r="G1096" s="46"/>
      <c r="H1096" s="49"/>
      <c r="I1096" s="54"/>
      <c r="K1096" s="38"/>
      <c r="L1096" s="38"/>
      <c r="M1096" s="38"/>
      <c r="N1096" s="38"/>
      <c r="O1096" s="38"/>
      <c r="P1096" s="38"/>
      <c r="Q1096" s="38"/>
      <c r="R1096" s="38"/>
    </row>
    <row r="1097" spans="1:18" s="39" customFormat="1">
      <c r="A1097" s="46"/>
      <c r="B1097" s="47"/>
      <c r="C1097" s="47"/>
      <c r="D1097" s="48"/>
      <c r="E1097" s="46"/>
      <c r="F1097" s="46"/>
      <c r="G1097" s="46"/>
      <c r="H1097" s="49"/>
      <c r="I1097" s="54"/>
      <c r="K1097" s="38"/>
      <c r="L1097" s="38"/>
      <c r="M1097" s="38"/>
      <c r="N1097" s="38"/>
      <c r="O1097" s="38"/>
      <c r="P1097" s="38"/>
      <c r="Q1097" s="38"/>
      <c r="R1097" s="38"/>
    </row>
    <row r="1098" spans="1:18" s="39" customFormat="1">
      <c r="A1098" s="46"/>
      <c r="B1098" s="47"/>
      <c r="C1098" s="47"/>
      <c r="D1098" s="48"/>
      <c r="E1098" s="46"/>
      <c r="F1098" s="46"/>
      <c r="G1098" s="46"/>
      <c r="H1098" s="49"/>
      <c r="I1098" s="54"/>
      <c r="K1098" s="38"/>
      <c r="L1098" s="38"/>
      <c r="M1098" s="38"/>
      <c r="N1098" s="38"/>
      <c r="O1098" s="38"/>
      <c r="P1098" s="38"/>
      <c r="Q1098" s="38"/>
      <c r="R1098" s="38"/>
    </row>
    <row r="1099" spans="1:18" s="39" customFormat="1">
      <c r="A1099" s="46"/>
      <c r="B1099" s="47"/>
      <c r="C1099" s="47"/>
      <c r="D1099" s="48"/>
      <c r="E1099" s="46"/>
      <c r="F1099" s="46"/>
      <c r="G1099" s="46"/>
      <c r="H1099" s="49"/>
      <c r="I1099" s="54"/>
      <c r="K1099" s="38"/>
      <c r="L1099" s="38"/>
      <c r="M1099" s="38"/>
      <c r="N1099" s="38"/>
      <c r="O1099" s="38"/>
      <c r="P1099" s="38"/>
      <c r="Q1099" s="38"/>
      <c r="R1099" s="38"/>
    </row>
    <row r="1100" spans="1:18" s="39" customFormat="1">
      <c r="A1100" s="46"/>
      <c r="B1100" s="47"/>
      <c r="C1100" s="47"/>
      <c r="D1100" s="48"/>
      <c r="E1100" s="46"/>
      <c r="F1100" s="46"/>
      <c r="G1100" s="46"/>
      <c r="H1100" s="49"/>
      <c r="I1100" s="54"/>
      <c r="K1100" s="38"/>
      <c r="L1100" s="38"/>
      <c r="M1100" s="38"/>
      <c r="N1100" s="38"/>
      <c r="O1100" s="38"/>
      <c r="P1100" s="38"/>
      <c r="Q1100" s="38"/>
      <c r="R1100" s="38"/>
    </row>
    <row r="1101" spans="1:18" s="39" customFormat="1">
      <c r="A1101" s="46"/>
      <c r="B1101" s="47"/>
      <c r="C1101" s="47"/>
      <c r="D1101" s="48"/>
      <c r="E1101" s="46"/>
      <c r="F1101" s="46"/>
      <c r="G1101" s="46"/>
      <c r="H1101" s="49"/>
      <c r="I1101" s="54"/>
      <c r="K1101" s="38"/>
      <c r="L1101" s="38"/>
      <c r="M1101" s="38"/>
      <c r="N1101" s="38"/>
      <c r="O1101" s="38"/>
      <c r="P1101" s="38"/>
      <c r="Q1101" s="38"/>
      <c r="R1101" s="38"/>
    </row>
    <row r="1102" spans="1:18" s="39" customFormat="1">
      <c r="A1102" s="46"/>
      <c r="B1102" s="47"/>
      <c r="C1102" s="47"/>
      <c r="D1102" s="48"/>
      <c r="E1102" s="46"/>
      <c r="F1102" s="46"/>
      <c r="G1102" s="46"/>
      <c r="H1102" s="49"/>
      <c r="I1102" s="54"/>
      <c r="K1102" s="38"/>
      <c r="L1102" s="38"/>
      <c r="M1102" s="38"/>
      <c r="N1102" s="38"/>
      <c r="O1102" s="38"/>
      <c r="P1102" s="38"/>
      <c r="Q1102" s="38"/>
      <c r="R1102" s="38"/>
    </row>
    <row r="1103" spans="1:18" s="39" customFormat="1">
      <c r="A1103" s="46"/>
      <c r="B1103" s="47"/>
      <c r="C1103" s="47"/>
      <c r="D1103" s="48"/>
      <c r="E1103" s="46"/>
      <c r="F1103" s="46"/>
      <c r="G1103" s="46"/>
      <c r="H1103" s="49"/>
      <c r="I1103" s="54"/>
      <c r="K1103" s="38"/>
      <c r="L1103" s="38"/>
      <c r="M1103" s="38"/>
      <c r="N1103" s="38"/>
      <c r="O1103" s="38"/>
      <c r="P1103" s="38"/>
      <c r="Q1103" s="38"/>
      <c r="R1103" s="38"/>
    </row>
    <row r="1104" spans="1:18" s="39" customFormat="1">
      <c r="A1104" s="46"/>
      <c r="B1104" s="47"/>
      <c r="C1104" s="47"/>
      <c r="D1104" s="48"/>
      <c r="E1104" s="46"/>
      <c r="F1104" s="46"/>
      <c r="G1104" s="46"/>
      <c r="H1104" s="49"/>
      <c r="I1104" s="54"/>
      <c r="K1104" s="38"/>
      <c r="L1104" s="38"/>
      <c r="M1104" s="38"/>
      <c r="N1104" s="38"/>
      <c r="O1104" s="38"/>
      <c r="P1104" s="38"/>
      <c r="Q1104" s="38"/>
      <c r="R1104" s="38"/>
    </row>
    <row r="1105" spans="1:18" s="39" customFormat="1">
      <c r="A1105" s="46"/>
      <c r="B1105" s="47"/>
      <c r="C1105" s="47"/>
      <c r="D1105" s="48"/>
      <c r="E1105" s="46"/>
      <c r="F1105" s="46"/>
      <c r="G1105" s="46"/>
      <c r="H1105" s="49"/>
      <c r="I1105" s="54"/>
      <c r="K1105" s="38"/>
      <c r="L1105" s="38"/>
      <c r="M1105" s="38"/>
      <c r="N1105" s="38"/>
      <c r="O1105" s="38"/>
      <c r="P1105" s="38"/>
      <c r="Q1105" s="38"/>
      <c r="R1105" s="38"/>
    </row>
    <row r="1106" spans="1:18" s="39" customFormat="1">
      <c r="A1106" s="46"/>
      <c r="B1106" s="47"/>
      <c r="C1106" s="47"/>
      <c r="D1106" s="48"/>
      <c r="E1106" s="46"/>
      <c r="F1106" s="46"/>
      <c r="G1106" s="46"/>
      <c r="H1106" s="49"/>
      <c r="I1106" s="54"/>
      <c r="K1106" s="38"/>
      <c r="L1106" s="38"/>
      <c r="M1106" s="38"/>
      <c r="N1106" s="38"/>
      <c r="O1106" s="38"/>
      <c r="P1106" s="38"/>
      <c r="Q1106" s="38"/>
      <c r="R1106" s="38"/>
    </row>
    <row r="1107" spans="1:18" s="39" customFormat="1">
      <c r="A1107" s="46"/>
      <c r="B1107" s="47"/>
      <c r="C1107" s="47"/>
      <c r="D1107" s="48"/>
      <c r="E1107" s="46"/>
      <c r="F1107" s="46"/>
      <c r="G1107" s="46"/>
      <c r="H1107" s="49"/>
      <c r="I1107" s="54"/>
      <c r="K1107" s="38"/>
      <c r="L1107" s="38"/>
      <c r="M1107" s="38"/>
      <c r="N1107" s="38"/>
      <c r="O1107" s="38"/>
      <c r="P1107" s="38"/>
      <c r="Q1107" s="38"/>
      <c r="R1107" s="38"/>
    </row>
    <row r="1108" spans="1:18" s="39" customFormat="1">
      <c r="A1108" s="46"/>
      <c r="B1108" s="47"/>
      <c r="C1108" s="47"/>
      <c r="D1108" s="48"/>
      <c r="E1108" s="46"/>
      <c r="F1108" s="46"/>
      <c r="G1108" s="46"/>
      <c r="H1108" s="49"/>
      <c r="I1108" s="54"/>
      <c r="K1108" s="38"/>
      <c r="L1108" s="38"/>
      <c r="M1108" s="38"/>
      <c r="N1108" s="38"/>
      <c r="O1108" s="38"/>
      <c r="P1108" s="38"/>
      <c r="Q1108" s="38"/>
      <c r="R1108" s="38"/>
    </row>
    <row r="1109" spans="1:18" s="39" customFormat="1">
      <c r="A1109" s="46"/>
      <c r="B1109" s="47"/>
      <c r="C1109" s="47"/>
      <c r="D1109" s="48"/>
      <c r="E1109" s="46"/>
      <c r="F1109" s="46"/>
      <c r="G1109" s="46"/>
      <c r="H1109" s="49"/>
      <c r="I1109" s="54"/>
      <c r="K1109" s="38"/>
      <c r="L1109" s="38"/>
      <c r="M1109" s="38"/>
      <c r="N1109" s="38"/>
      <c r="O1109" s="38"/>
      <c r="P1109" s="38"/>
      <c r="Q1109" s="38"/>
      <c r="R1109" s="38"/>
    </row>
    <row r="1110" spans="1:18" s="39" customFormat="1">
      <c r="A1110" s="46"/>
      <c r="B1110" s="47"/>
      <c r="C1110" s="47"/>
      <c r="D1110" s="48"/>
      <c r="E1110" s="46"/>
      <c r="F1110" s="46"/>
      <c r="G1110" s="46"/>
      <c r="H1110" s="49"/>
      <c r="I1110" s="54"/>
      <c r="K1110" s="38"/>
      <c r="L1110" s="38"/>
      <c r="M1110" s="38"/>
      <c r="N1110" s="38"/>
      <c r="O1110" s="38"/>
      <c r="P1110" s="38"/>
      <c r="Q1110" s="38"/>
      <c r="R1110" s="38"/>
    </row>
    <row r="1111" spans="1:18" s="39" customFormat="1">
      <c r="A1111" s="46"/>
      <c r="B1111" s="47"/>
      <c r="C1111" s="47"/>
      <c r="D1111" s="48"/>
      <c r="E1111" s="46"/>
      <c r="F1111" s="46"/>
      <c r="G1111" s="46"/>
      <c r="H1111" s="49"/>
      <c r="I1111" s="54"/>
      <c r="K1111" s="38"/>
      <c r="L1111" s="38"/>
      <c r="M1111" s="38"/>
      <c r="N1111" s="38"/>
      <c r="O1111" s="38"/>
      <c r="P1111" s="38"/>
      <c r="Q1111" s="38"/>
      <c r="R1111" s="38"/>
    </row>
    <row r="1112" spans="1:18" s="39" customFormat="1">
      <c r="A1112" s="46"/>
      <c r="B1112" s="47"/>
      <c r="C1112" s="47"/>
      <c r="D1112" s="48"/>
      <c r="E1112" s="46"/>
      <c r="F1112" s="46"/>
      <c r="G1112" s="46"/>
      <c r="H1112" s="49"/>
      <c r="I1112" s="54"/>
      <c r="K1112" s="38"/>
      <c r="L1112" s="38"/>
      <c r="M1112" s="38"/>
      <c r="N1112" s="38"/>
      <c r="O1112" s="38"/>
      <c r="P1112" s="38"/>
      <c r="Q1112" s="38"/>
      <c r="R1112" s="38"/>
    </row>
    <row r="1113" spans="1:18" s="39" customFormat="1">
      <c r="A1113" s="46"/>
      <c r="B1113" s="47"/>
      <c r="C1113" s="47"/>
      <c r="D1113" s="48"/>
      <c r="E1113" s="46"/>
      <c r="F1113" s="46"/>
      <c r="G1113" s="46"/>
      <c r="H1113" s="49"/>
      <c r="I1113" s="54"/>
      <c r="K1113" s="38"/>
      <c r="L1113" s="38"/>
      <c r="M1113" s="38"/>
      <c r="N1113" s="38"/>
      <c r="O1113" s="38"/>
      <c r="P1113" s="38"/>
      <c r="Q1113" s="38"/>
      <c r="R1113" s="38"/>
    </row>
    <row r="1114" spans="1:18" s="39" customFormat="1">
      <c r="A1114" s="46"/>
      <c r="B1114" s="47"/>
      <c r="C1114" s="47"/>
      <c r="D1114" s="48"/>
      <c r="E1114" s="46"/>
      <c r="F1114" s="46"/>
      <c r="G1114" s="46"/>
      <c r="H1114" s="49"/>
      <c r="I1114" s="54"/>
      <c r="K1114" s="38"/>
      <c r="L1114" s="38"/>
      <c r="M1114" s="38"/>
      <c r="N1114" s="38"/>
      <c r="O1114" s="38"/>
      <c r="P1114" s="38"/>
      <c r="Q1114" s="38"/>
      <c r="R1114" s="38"/>
    </row>
    <row r="1115" spans="1:18" s="39" customFormat="1">
      <c r="A1115" s="46"/>
      <c r="B1115" s="47"/>
      <c r="C1115" s="47"/>
      <c r="D1115" s="48"/>
      <c r="E1115" s="46"/>
      <c r="F1115" s="46"/>
      <c r="G1115" s="46"/>
      <c r="H1115" s="49"/>
      <c r="I1115" s="54"/>
      <c r="K1115" s="38"/>
      <c r="L1115" s="38"/>
      <c r="M1115" s="38"/>
      <c r="N1115" s="38"/>
      <c r="O1115" s="38"/>
      <c r="P1115" s="38"/>
      <c r="Q1115" s="38"/>
      <c r="R1115" s="38"/>
    </row>
    <row r="1116" spans="1:18" s="39" customFormat="1">
      <c r="A1116" s="46"/>
      <c r="B1116" s="47"/>
      <c r="C1116" s="47"/>
      <c r="D1116" s="48"/>
      <c r="E1116" s="46"/>
      <c r="F1116" s="46"/>
      <c r="G1116" s="46"/>
      <c r="H1116" s="49"/>
      <c r="I1116" s="54"/>
      <c r="K1116" s="38"/>
      <c r="L1116" s="38"/>
      <c r="M1116" s="38"/>
      <c r="N1116" s="38"/>
      <c r="O1116" s="38"/>
      <c r="P1116" s="38"/>
      <c r="Q1116" s="38"/>
      <c r="R1116" s="38"/>
    </row>
    <row r="1117" spans="1:18" s="39" customFormat="1">
      <c r="A1117" s="46"/>
      <c r="B1117" s="47"/>
      <c r="C1117" s="47"/>
      <c r="D1117" s="48"/>
      <c r="E1117" s="46"/>
      <c r="F1117" s="46"/>
      <c r="G1117" s="46"/>
      <c r="H1117" s="49"/>
      <c r="I1117" s="54"/>
      <c r="K1117" s="38"/>
      <c r="L1117" s="38"/>
      <c r="M1117" s="38"/>
      <c r="N1117" s="38"/>
      <c r="O1117" s="38"/>
      <c r="P1117" s="38"/>
      <c r="Q1117" s="38"/>
      <c r="R1117" s="38"/>
    </row>
    <row r="1118" spans="1:18" s="39" customFormat="1">
      <c r="A1118" s="46"/>
      <c r="B1118" s="47"/>
      <c r="C1118" s="47"/>
      <c r="D1118" s="48"/>
      <c r="E1118" s="46"/>
      <c r="F1118" s="46"/>
      <c r="G1118" s="46"/>
      <c r="H1118" s="49"/>
      <c r="I1118" s="54"/>
      <c r="K1118" s="38"/>
      <c r="L1118" s="38"/>
      <c r="M1118" s="38"/>
      <c r="N1118" s="38"/>
      <c r="O1118" s="38"/>
      <c r="P1118" s="38"/>
      <c r="Q1118" s="38"/>
      <c r="R1118" s="38"/>
    </row>
    <row r="1119" spans="1:18" s="39" customFormat="1">
      <c r="A1119" s="46"/>
      <c r="B1119" s="47"/>
      <c r="C1119" s="47"/>
      <c r="D1119" s="48"/>
      <c r="E1119" s="46"/>
      <c r="F1119" s="46"/>
      <c r="G1119" s="46"/>
      <c r="H1119" s="49"/>
      <c r="I1119" s="54"/>
      <c r="K1119" s="38"/>
      <c r="L1119" s="38"/>
      <c r="M1119" s="38"/>
      <c r="N1119" s="38"/>
      <c r="O1119" s="38"/>
      <c r="P1119" s="38"/>
      <c r="Q1119" s="38"/>
      <c r="R1119" s="38"/>
    </row>
    <row r="1120" spans="1:18" s="39" customFormat="1">
      <c r="A1120" s="46"/>
      <c r="B1120" s="47"/>
      <c r="C1120" s="47"/>
      <c r="D1120" s="48"/>
      <c r="E1120" s="46"/>
      <c r="F1120" s="46"/>
      <c r="G1120" s="46"/>
      <c r="H1120" s="49"/>
      <c r="I1120" s="54"/>
      <c r="K1120" s="38"/>
      <c r="L1120" s="38"/>
      <c r="M1120" s="38"/>
      <c r="N1120" s="38"/>
      <c r="O1120" s="38"/>
      <c r="P1120" s="38"/>
      <c r="Q1120" s="38"/>
      <c r="R1120" s="38"/>
    </row>
    <row r="1121" spans="1:18" s="39" customFormat="1">
      <c r="A1121" s="46"/>
      <c r="B1121" s="47"/>
      <c r="C1121" s="47"/>
      <c r="D1121" s="48"/>
      <c r="E1121" s="46"/>
      <c r="F1121" s="46"/>
      <c r="G1121" s="46"/>
      <c r="H1121" s="49"/>
      <c r="I1121" s="54"/>
      <c r="K1121" s="38"/>
      <c r="L1121" s="38"/>
      <c r="M1121" s="38"/>
      <c r="N1121" s="38"/>
      <c r="O1121" s="38"/>
      <c r="P1121" s="38"/>
      <c r="Q1121" s="38"/>
      <c r="R1121" s="38"/>
    </row>
    <row r="1122" spans="1:18" s="39" customFormat="1">
      <c r="A1122" s="46"/>
      <c r="B1122" s="47"/>
      <c r="C1122" s="47"/>
      <c r="D1122" s="48"/>
      <c r="E1122" s="46"/>
      <c r="F1122" s="46"/>
      <c r="G1122" s="46"/>
      <c r="H1122" s="49"/>
      <c r="I1122" s="54"/>
      <c r="K1122" s="38"/>
      <c r="L1122" s="38"/>
      <c r="M1122" s="38"/>
      <c r="N1122" s="38"/>
      <c r="O1122" s="38"/>
      <c r="P1122" s="38"/>
      <c r="Q1122" s="38"/>
      <c r="R1122" s="38"/>
    </row>
    <row r="1123" spans="1:18" s="39" customFormat="1">
      <c r="A1123" s="46"/>
      <c r="B1123" s="47"/>
      <c r="C1123" s="47"/>
      <c r="D1123" s="48"/>
      <c r="E1123" s="46"/>
      <c r="F1123" s="46"/>
      <c r="G1123" s="46"/>
      <c r="H1123" s="49"/>
      <c r="I1123" s="54"/>
      <c r="K1123" s="38"/>
      <c r="L1123" s="38"/>
      <c r="M1123" s="38"/>
      <c r="N1123" s="38"/>
      <c r="O1123" s="38"/>
      <c r="P1123" s="38"/>
      <c r="Q1123" s="38"/>
      <c r="R1123" s="38"/>
    </row>
    <row r="1124" spans="1:18" s="39" customFormat="1">
      <c r="A1124" s="46"/>
      <c r="B1124" s="47"/>
      <c r="C1124" s="47"/>
      <c r="D1124" s="48"/>
      <c r="E1124" s="46"/>
      <c r="F1124" s="46"/>
      <c r="G1124" s="46"/>
      <c r="H1124" s="49"/>
      <c r="I1124" s="54"/>
      <c r="K1124" s="38"/>
      <c r="L1124" s="38"/>
      <c r="M1124" s="38"/>
      <c r="N1124" s="38"/>
      <c r="O1124" s="38"/>
      <c r="P1124" s="38"/>
      <c r="Q1124" s="38"/>
      <c r="R1124" s="38"/>
    </row>
    <row r="1125" spans="1:18" s="39" customFormat="1">
      <c r="A1125" s="46"/>
      <c r="B1125" s="47"/>
      <c r="C1125" s="47"/>
      <c r="D1125" s="48"/>
      <c r="E1125" s="46"/>
      <c r="F1125" s="46"/>
      <c r="G1125" s="46"/>
      <c r="H1125" s="49"/>
      <c r="I1125" s="54"/>
      <c r="K1125" s="38"/>
      <c r="L1125" s="38"/>
      <c r="M1125" s="38"/>
      <c r="N1125" s="38"/>
      <c r="O1125" s="38"/>
      <c r="P1125" s="38"/>
      <c r="Q1125" s="38"/>
      <c r="R1125" s="38"/>
    </row>
    <row r="1126" spans="1:18" s="39" customFormat="1">
      <c r="A1126" s="46"/>
      <c r="B1126" s="47"/>
      <c r="C1126" s="47"/>
      <c r="D1126" s="48"/>
      <c r="E1126" s="46"/>
      <c r="F1126" s="46"/>
      <c r="G1126" s="46"/>
      <c r="H1126" s="49"/>
      <c r="I1126" s="54"/>
      <c r="K1126" s="38"/>
      <c r="L1126" s="38"/>
      <c r="M1126" s="38"/>
      <c r="N1126" s="38"/>
      <c r="O1126" s="38"/>
      <c r="P1126" s="38"/>
      <c r="Q1126" s="38"/>
      <c r="R1126" s="38"/>
    </row>
    <row r="1127" spans="1:18" s="39" customFormat="1">
      <c r="A1127" s="46"/>
      <c r="B1127" s="47"/>
      <c r="C1127" s="47"/>
      <c r="D1127" s="48"/>
      <c r="E1127" s="46"/>
      <c r="F1127" s="46"/>
      <c r="G1127" s="46"/>
      <c r="H1127" s="49"/>
      <c r="I1127" s="54"/>
      <c r="K1127" s="38"/>
      <c r="L1127" s="38"/>
      <c r="M1127" s="38"/>
      <c r="N1127" s="38"/>
      <c r="O1127" s="38"/>
      <c r="P1127" s="38"/>
      <c r="Q1127" s="38"/>
      <c r="R1127" s="38"/>
    </row>
    <row r="1128" spans="1:18" s="39" customFormat="1">
      <c r="A1128" s="46"/>
      <c r="B1128" s="47"/>
      <c r="C1128" s="47"/>
      <c r="D1128" s="48"/>
      <c r="E1128" s="46"/>
      <c r="F1128" s="46"/>
      <c r="G1128" s="46"/>
      <c r="H1128" s="49"/>
      <c r="I1128" s="54"/>
      <c r="K1128" s="38"/>
      <c r="L1128" s="38"/>
      <c r="M1128" s="38"/>
      <c r="N1128" s="38"/>
      <c r="O1128" s="38"/>
      <c r="P1128" s="38"/>
      <c r="Q1128" s="38"/>
      <c r="R1128" s="38"/>
    </row>
    <row r="1129" spans="1:18" s="39" customFormat="1">
      <c r="A1129" s="46"/>
      <c r="B1129" s="47"/>
      <c r="C1129" s="47"/>
      <c r="D1129" s="48"/>
      <c r="E1129" s="46"/>
      <c r="F1129" s="46"/>
      <c r="G1129" s="46"/>
      <c r="H1129" s="49"/>
      <c r="I1129" s="54"/>
      <c r="K1129" s="38"/>
      <c r="L1129" s="38"/>
      <c r="M1129" s="38"/>
      <c r="N1129" s="38"/>
      <c r="O1129" s="38"/>
      <c r="P1129" s="38"/>
      <c r="Q1129" s="38"/>
      <c r="R1129" s="38"/>
    </row>
    <row r="1130" spans="1:18" s="39" customFormat="1">
      <c r="A1130" s="46"/>
      <c r="B1130" s="47"/>
      <c r="C1130" s="47"/>
      <c r="D1130" s="48"/>
      <c r="E1130" s="46"/>
      <c r="F1130" s="46"/>
      <c r="G1130" s="46"/>
      <c r="H1130" s="49"/>
      <c r="I1130" s="54"/>
      <c r="K1130" s="38"/>
      <c r="L1130" s="38"/>
      <c r="M1130" s="38"/>
      <c r="N1130" s="38"/>
      <c r="O1130" s="38"/>
      <c r="P1130" s="38"/>
      <c r="Q1130" s="38"/>
      <c r="R1130" s="38"/>
    </row>
    <row r="1131" spans="1:18" s="39" customFormat="1">
      <c r="A1131" s="46"/>
      <c r="B1131" s="47"/>
      <c r="C1131" s="47"/>
      <c r="D1131" s="48"/>
      <c r="E1131" s="46"/>
      <c r="F1131" s="46"/>
      <c r="G1131" s="46"/>
      <c r="H1131" s="49"/>
      <c r="I1131" s="54"/>
      <c r="K1131" s="38"/>
      <c r="L1131" s="38"/>
      <c r="M1131" s="38"/>
      <c r="N1131" s="38"/>
      <c r="O1131" s="38"/>
      <c r="P1131" s="38"/>
      <c r="Q1131" s="38"/>
      <c r="R1131" s="38"/>
    </row>
    <row r="1132" spans="1:18" s="39" customFormat="1">
      <c r="A1132" s="46"/>
      <c r="B1132" s="47"/>
      <c r="C1132" s="47"/>
      <c r="D1132" s="48"/>
      <c r="E1132" s="46"/>
      <c r="F1132" s="46"/>
      <c r="G1132" s="46"/>
      <c r="H1132" s="49"/>
      <c r="I1132" s="54"/>
      <c r="K1132" s="38"/>
      <c r="L1132" s="38"/>
      <c r="M1132" s="38"/>
      <c r="N1132" s="38"/>
      <c r="O1132" s="38"/>
      <c r="P1132" s="38"/>
      <c r="Q1132" s="38"/>
      <c r="R1132" s="38"/>
    </row>
    <row r="1133" spans="1:18" s="39" customFormat="1">
      <c r="A1133" s="46"/>
      <c r="B1133" s="47"/>
      <c r="C1133" s="47"/>
      <c r="D1133" s="48"/>
      <c r="E1133" s="46"/>
      <c r="F1133" s="46"/>
      <c r="G1133" s="46"/>
      <c r="H1133" s="49"/>
      <c r="I1133" s="54"/>
      <c r="K1133" s="38"/>
      <c r="L1133" s="38"/>
      <c r="M1133" s="38"/>
      <c r="N1133" s="38"/>
      <c r="O1133" s="38"/>
      <c r="P1133" s="38"/>
      <c r="Q1133" s="38"/>
      <c r="R1133" s="38"/>
    </row>
    <row r="1134" spans="1:18" s="39" customFormat="1">
      <c r="A1134" s="46"/>
      <c r="B1134" s="47"/>
      <c r="C1134" s="47"/>
      <c r="D1134" s="48"/>
      <c r="E1134" s="46"/>
      <c r="F1134" s="46"/>
      <c r="G1134" s="46"/>
      <c r="H1134" s="49"/>
      <c r="I1134" s="54"/>
      <c r="K1134" s="38"/>
      <c r="L1134" s="38"/>
      <c r="M1134" s="38"/>
      <c r="N1134" s="38"/>
      <c r="O1134" s="38"/>
      <c r="P1134" s="38"/>
      <c r="Q1134" s="38"/>
      <c r="R1134" s="38"/>
    </row>
    <row r="1135" spans="1:18" s="39" customFormat="1">
      <c r="A1135" s="46"/>
      <c r="B1135" s="47"/>
      <c r="C1135" s="47"/>
      <c r="D1135" s="48"/>
      <c r="E1135" s="46"/>
      <c r="F1135" s="46"/>
      <c r="G1135" s="46"/>
      <c r="H1135" s="49"/>
      <c r="I1135" s="54"/>
      <c r="K1135" s="38"/>
      <c r="L1135" s="38"/>
      <c r="M1135" s="38"/>
      <c r="N1135" s="38"/>
      <c r="O1135" s="38"/>
      <c r="P1135" s="38"/>
      <c r="Q1135" s="38"/>
      <c r="R1135" s="38"/>
    </row>
    <row r="1136" spans="1:18" s="39" customFormat="1">
      <c r="A1136" s="46"/>
      <c r="B1136" s="47"/>
      <c r="C1136" s="47"/>
      <c r="D1136" s="48"/>
      <c r="E1136" s="46"/>
      <c r="F1136" s="46"/>
      <c r="G1136" s="46"/>
      <c r="H1136" s="49"/>
      <c r="I1136" s="54"/>
      <c r="K1136" s="38"/>
      <c r="L1136" s="38"/>
      <c r="M1136" s="38"/>
      <c r="N1136" s="38"/>
      <c r="O1136" s="38"/>
      <c r="P1136" s="38"/>
      <c r="Q1136" s="38"/>
      <c r="R1136" s="38"/>
    </row>
    <row r="1137" spans="1:18" s="39" customFormat="1">
      <c r="A1137" s="46"/>
      <c r="B1137" s="47"/>
      <c r="C1137" s="47"/>
      <c r="D1137" s="48"/>
      <c r="E1137" s="46"/>
      <c r="F1137" s="46"/>
      <c r="G1137" s="46"/>
      <c r="H1137" s="49"/>
      <c r="I1137" s="54"/>
      <c r="K1137" s="38"/>
      <c r="L1137" s="38"/>
      <c r="M1137" s="38"/>
      <c r="N1137" s="38"/>
      <c r="O1137" s="38"/>
      <c r="P1137" s="38"/>
      <c r="Q1137" s="38"/>
      <c r="R1137" s="38"/>
    </row>
    <row r="1138" spans="1:18" s="39" customFormat="1">
      <c r="A1138" s="46"/>
      <c r="B1138" s="47"/>
      <c r="C1138" s="47"/>
      <c r="D1138" s="48"/>
      <c r="E1138" s="46"/>
      <c r="F1138" s="46"/>
      <c r="G1138" s="46"/>
      <c r="H1138" s="49"/>
      <c r="I1138" s="54"/>
      <c r="K1138" s="38"/>
      <c r="L1138" s="38"/>
      <c r="M1138" s="38"/>
      <c r="N1138" s="38"/>
      <c r="O1138" s="38"/>
      <c r="P1138" s="38"/>
      <c r="Q1138" s="38"/>
      <c r="R1138" s="38"/>
    </row>
    <row r="1139" spans="1:18" s="39" customFormat="1">
      <c r="A1139" s="46"/>
      <c r="B1139" s="47"/>
      <c r="C1139" s="47"/>
      <c r="D1139" s="48"/>
      <c r="E1139" s="46"/>
      <c r="F1139" s="46"/>
      <c r="G1139" s="46"/>
      <c r="H1139" s="49"/>
      <c r="I1139" s="54"/>
      <c r="K1139" s="38"/>
      <c r="L1139" s="38"/>
      <c r="M1139" s="38"/>
      <c r="N1139" s="38"/>
      <c r="O1139" s="38"/>
      <c r="P1139" s="38"/>
      <c r="Q1139" s="38"/>
      <c r="R1139" s="38"/>
    </row>
    <row r="1140" spans="1:18" s="39" customFormat="1">
      <c r="A1140" s="46"/>
      <c r="B1140" s="47"/>
      <c r="C1140" s="47"/>
      <c r="D1140" s="48"/>
      <c r="E1140" s="46"/>
      <c r="F1140" s="46"/>
      <c r="G1140" s="46"/>
      <c r="H1140" s="49"/>
      <c r="I1140" s="54"/>
      <c r="K1140" s="38"/>
      <c r="L1140" s="38"/>
      <c r="M1140" s="38"/>
      <c r="N1140" s="38"/>
      <c r="O1140" s="38"/>
      <c r="P1140" s="38"/>
      <c r="Q1140" s="38"/>
      <c r="R1140" s="38"/>
    </row>
    <row r="1141" spans="1:18" s="39" customFormat="1">
      <c r="A1141" s="46"/>
      <c r="B1141" s="47"/>
      <c r="C1141" s="47"/>
      <c r="D1141" s="48"/>
      <c r="E1141" s="46"/>
      <c r="F1141" s="46"/>
      <c r="G1141" s="46"/>
      <c r="H1141" s="49"/>
      <c r="I1141" s="54"/>
      <c r="K1141" s="38"/>
      <c r="L1141" s="38"/>
      <c r="M1141" s="38"/>
      <c r="N1141" s="38"/>
      <c r="O1141" s="38"/>
      <c r="P1141" s="38"/>
      <c r="Q1141" s="38"/>
      <c r="R1141" s="38"/>
    </row>
    <row r="1142" spans="1:18" s="39" customFormat="1">
      <c r="A1142" s="46"/>
      <c r="B1142" s="47"/>
      <c r="C1142" s="47"/>
      <c r="D1142" s="48"/>
      <c r="E1142" s="46"/>
      <c r="F1142" s="46"/>
      <c r="G1142" s="46"/>
      <c r="H1142" s="49"/>
      <c r="I1142" s="54"/>
      <c r="K1142" s="38"/>
      <c r="L1142" s="38"/>
      <c r="M1142" s="38"/>
      <c r="N1142" s="38"/>
      <c r="O1142" s="38"/>
      <c r="P1142" s="38"/>
      <c r="Q1142" s="38"/>
      <c r="R1142" s="38"/>
    </row>
    <row r="1143" spans="1:18" s="39" customFormat="1">
      <c r="A1143" s="46"/>
      <c r="B1143" s="47"/>
      <c r="C1143" s="47"/>
      <c r="D1143" s="48"/>
      <c r="E1143" s="46"/>
      <c r="F1143" s="46"/>
      <c r="G1143" s="46"/>
      <c r="H1143" s="49"/>
      <c r="I1143" s="54"/>
      <c r="K1143" s="38"/>
      <c r="L1143" s="38"/>
      <c r="M1143" s="38"/>
      <c r="N1143" s="38"/>
      <c r="O1143" s="38"/>
      <c r="P1143" s="38"/>
      <c r="Q1143" s="38"/>
      <c r="R1143" s="38"/>
    </row>
    <row r="1144" spans="1:18" s="39" customFormat="1">
      <c r="A1144" s="46"/>
      <c r="B1144" s="47"/>
      <c r="C1144" s="47"/>
      <c r="D1144" s="48"/>
      <c r="E1144" s="46"/>
      <c r="F1144" s="46"/>
      <c r="G1144" s="46"/>
      <c r="H1144" s="49"/>
      <c r="I1144" s="54"/>
      <c r="K1144" s="38"/>
      <c r="L1144" s="38"/>
      <c r="M1144" s="38"/>
      <c r="N1144" s="38"/>
      <c r="O1144" s="38"/>
      <c r="P1144" s="38"/>
      <c r="Q1144" s="38"/>
      <c r="R1144" s="38"/>
    </row>
    <row r="1145" spans="1:18" s="39" customFormat="1">
      <c r="A1145" s="46"/>
      <c r="B1145" s="47"/>
      <c r="C1145" s="47"/>
      <c r="D1145" s="48"/>
      <c r="E1145" s="46"/>
      <c r="F1145" s="46"/>
      <c r="G1145" s="46"/>
      <c r="H1145" s="49"/>
      <c r="I1145" s="54"/>
      <c r="K1145" s="38"/>
      <c r="L1145" s="38"/>
      <c r="M1145" s="38"/>
      <c r="N1145" s="38"/>
      <c r="O1145" s="38"/>
      <c r="P1145" s="38"/>
      <c r="Q1145" s="38"/>
      <c r="R1145" s="38"/>
    </row>
    <row r="1146" spans="1:18" s="39" customFormat="1">
      <c r="A1146" s="46"/>
      <c r="B1146" s="47"/>
      <c r="C1146" s="47"/>
      <c r="D1146" s="48"/>
      <c r="E1146" s="46"/>
      <c r="F1146" s="46"/>
      <c r="G1146" s="46"/>
      <c r="H1146" s="49"/>
      <c r="I1146" s="54"/>
      <c r="K1146" s="38"/>
      <c r="L1146" s="38"/>
      <c r="M1146" s="38"/>
      <c r="N1146" s="38"/>
      <c r="O1146" s="38"/>
      <c r="P1146" s="38"/>
      <c r="Q1146" s="38"/>
      <c r="R1146" s="38"/>
    </row>
    <row r="1147" spans="1:18" s="39" customFormat="1">
      <c r="A1147" s="46"/>
      <c r="B1147" s="47"/>
      <c r="C1147" s="47"/>
      <c r="D1147" s="48"/>
      <c r="E1147" s="46"/>
      <c r="F1147" s="46"/>
      <c r="G1147" s="46"/>
      <c r="H1147" s="49"/>
      <c r="I1147" s="54"/>
      <c r="K1147" s="38"/>
      <c r="L1147" s="38"/>
      <c r="M1147" s="38"/>
      <c r="N1147" s="38"/>
      <c r="O1147" s="38"/>
      <c r="P1147" s="38"/>
      <c r="Q1147" s="38"/>
      <c r="R1147" s="38"/>
    </row>
    <row r="1148" spans="1:18" s="39" customFormat="1">
      <c r="A1148" s="46"/>
      <c r="B1148" s="47"/>
      <c r="C1148" s="47"/>
      <c r="D1148" s="48"/>
      <c r="E1148" s="46"/>
      <c r="F1148" s="46"/>
      <c r="G1148" s="46"/>
      <c r="H1148" s="49"/>
      <c r="I1148" s="54"/>
      <c r="K1148" s="38"/>
      <c r="L1148" s="38"/>
      <c r="M1148" s="38"/>
      <c r="N1148" s="38"/>
      <c r="O1148" s="38"/>
      <c r="P1148" s="38"/>
      <c r="Q1148" s="38"/>
      <c r="R1148" s="38"/>
    </row>
    <row r="1149" spans="1:18" s="39" customFormat="1">
      <c r="A1149" s="46"/>
      <c r="B1149" s="47"/>
      <c r="C1149" s="47"/>
      <c r="D1149" s="48"/>
      <c r="E1149" s="46"/>
      <c r="F1149" s="46"/>
      <c r="G1149" s="46"/>
      <c r="H1149" s="49"/>
      <c r="I1149" s="54"/>
      <c r="K1149" s="38"/>
      <c r="L1149" s="38"/>
      <c r="M1149" s="38"/>
      <c r="N1149" s="38"/>
      <c r="O1149" s="38"/>
      <c r="P1149" s="38"/>
      <c r="Q1149" s="38"/>
      <c r="R1149" s="38"/>
    </row>
    <row r="1150" spans="1:18" s="39" customFormat="1">
      <c r="A1150" s="46"/>
      <c r="B1150" s="47"/>
      <c r="C1150" s="47"/>
      <c r="D1150" s="48"/>
      <c r="E1150" s="46"/>
      <c r="F1150" s="46"/>
      <c r="G1150" s="46"/>
      <c r="H1150" s="49"/>
      <c r="I1150" s="54"/>
      <c r="K1150" s="38"/>
      <c r="L1150" s="38"/>
      <c r="M1150" s="38"/>
      <c r="N1150" s="38"/>
      <c r="O1150" s="38"/>
      <c r="P1150" s="38"/>
      <c r="Q1150" s="38"/>
      <c r="R1150" s="38"/>
    </row>
    <row r="1151" spans="1:18" s="39" customFormat="1">
      <c r="A1151" s="46"/>
      <c r="B1151" s="47"/>
      <c r="C1151" s="47"/>
      <c r="D1151" s="48"/>
      <c r="E1151" s="46"/>
      <c r="F1151" s="46"/>
      <c r="G1151" s="46"/>
      <c r="H1151" s="49"/>
      <c r="I1151" s="54"/>
      <c r="K1151" s="38"/>
      <c r="L1151" s="38"/>
      <c r="M1151" s="38"/>
      <c r="N1151" s="38"/>
      <c r="O1151" s="38"/>
      <c r="P1151" s="38"/>
      <c r="Q1151" s="38"/>
      <c r="R1151" s="38"/>
    </row>
    <row r="1152" spans="1:18" s="39" customFormat="1">
      <c r="A1152" s="46"/>
      <c r="B1152" s="47"/>
      <c r="C1152" s="47"/>
      <c r="D1152" s="48"/>
      <c r="E1152" s="46"/>
      <c r="F1152" s="46"/>
      <c r="G1152" s="46"/>
      <c r="H1152" s="49"/>
      <c r="I1152" s="54"/>
      <c r="K1152" s="38"/>
      <c r="L1152" s="38"/>
      <c r="M1152" s="38"/>
      <c r="N1152" s="38"/>
      <c r="O1152" s="38"/>
      <c r="P1152" s="38"/>
      <c r="Q1152" s="38"/>
      <c r="R1152" s="38"/>
    </row>
    <row r="1153" spans="1:18" s="39" customFormat="1">
      <c r="A1153" s="46"/>
      <c r="B1153" s="47"/>
      <c r="C1153" s="47"/>
      <c r="D1153" s="48"/>
      <c r="E1153" s="46"/>
      <c r="F1153" s="46"/>
      <c r="G1153" s="46"/>
      <c r="H1153" s="49"/>
      <c r="I1153" s="54"/>
      <c r="K1153" s="38"/>
      <c r="L1153" s="38"/>
      <c r="M1153" s="38"/>
      <c r="N1153" s="38"/>
      <c r="O1153" s="38"/>
      <c r="P1153" s="38"/>
      <c r="Q1153" s="38"/>
      <c r="R1153" s="38"/>
    </row>
    <row r="1154" spans="1:18" s="39" customFormat="1">
      <c r="A1154" s="46"/>
      <c r="B1154" s="47"/>
      <c r="C1154" s="47"/>
      <c r="D1154" s="48"/>
      <c r="E1154" s="46"/>
      <c r="F1154" s="46"/>
      <c r="G1154" s="46"/>
      <c r="H1154" s="49"/>
      <c r="I1154" s="54"/>
      <c r="K1154" s="38"/>
      <c r="L1154" s="38"/>
      <c r="M1154" s="38"/>
      <c r="N1154" s="38"/>
      <c r="O1154" s="38"/>
      <c r="P1154" s="38"/>
      <c r="Q1154" s="38"/>
      <c r="R1154" s="38"/>
    </row>
    <row r="1155" spans="1:18" s="39" customFormat="1">
      <c r="A1155" s="46"/>
      <c r="B1155" s="47"/>
      <c r="C1155" s="47"/>
      <c r="D1155" s="48"/>
      <c r="E1155" s="46"/>
      <c r="F1155" s="46"/>
      <c r="G1155" s="46"/>
      <c r="H1155" s="49"/>
      <c r="I1155" s="54"/>
      <c r="K1155" s="38"/>
      <c r="L1155" s="38"/>
      <c r="M1155" s="38"/>
      <c r="N1155" s="38"/>
      <c r="O1155" s="38"/>
      <c r="P1155" s="38"/>
      <c r="Q1155" s="38"/>
      <c r="R1155" s="38"/>
    </row>
    <row r="1156" spans="1:18" s="39" customFormat="1">
      <c r="A1156" s="46"/>
      <c r="B1156" s="47"/>
      <c r="C1156" s="47"/>
      <c r="D1156" s="48"/>
      <c r="E1156" s="46"/>
      <c r="F1156" s="46"/>
      <c r="G1156" s="46"/>
      <c r="H1156" s="49"/>
      <c r="I1156" s="54"/>
      <c r="K1156" s="38"/>
      <c r="L1156" s="38"/>
      <c r="M1156" s="38"/>
      <c r="N1156" s="38"/>
      <c r="O1156" s="38"/>
      <c r="P1156" s="38"/>
      <c r="Q1156" s="38"/>
      <c r="R1156" s="38"/>
    </row>
    <row r="1157" spans="1:18" s="39" customFormat="1">
      <c r="A1157" s="46"/>
      <c r="B1157" s="47"/>
      <c r="C1157" s="47"/>
      <c r="D1157" s="48"/>
      <c r="E1157" s="46"/>
      <c r="F1157" s="46"/>
      <c r="G1157" s="46"/>
      <c r="H1157" s="49"/>
      <c r="I1157" s="54"/>
      <c r="K1157" s="38"/>
      <c r="L1157" s="38"/>
      <c r="M1157" s="38"/>
      <c r="N1157" s="38"/>
      <c r="O1157" s="38"/>
      <c r="P1157" s="38"/>
      <c r="Q1157" s="38"/>
      <c r="R1157" s="38"/>
    </row>
    <row r="1158" spans="1:18" s="39" customFormat="1">
      <c r="A1158" s="46"/>
      <c r="B1158" s="47"/>
      <c r="C1158" s="47"/>
      <c r="D1158" s="48"/>
      <c r="E1158" s="46"/>
      <c r="F1158" s="46"/>
      <c r="G1158" s="46"/>
      <c r="H1158" s="49"/>
      <c r="I1158" s="54"/>
      <c r="K1158" s="38"/>
      <c r="L1158" s="38"/>
      <c r="M1158" s="38"/>
      <c r="N1158" s="38"/>
      <c r="O1158" s="38"/>
      <c r="P1158" s="38"/>
      <c r="Q1158" s="38"/>
      <c r="R1158" s="38"/>
    </row>
    <row r="1159" spans="1:18" s="39" customFormat="1">
      <c r="A1159" s="46"/>
      <c r="B1159" s="47"/>
      <c r="C1159" s="47"/>
      <c r="D1159" s="48"/>
      <c r="E1159" s="46"/>
      <c r="F1159" s="46"/>
      <c r="G1159" s="46"/>
      <c r="H1159" s="49"/>
      <c r="I1159" s="54"/>
      <c r="K1159" s="38"/>
      <c r="L1159" s="38"/>
      <c r="M1159" s="38"/>
      <c r="N1159" s="38"/>
      <c r="O1159" s="38"/>
      <c r="P1159" s="38"/>
      <c r="Q1159" s="38"/>
      <c r="R1159" s="38"/>
    </row>
    <row r="1160" spans="1:18" s="39" customFormat="1">
      <c r="A1160" s="46"/>
      <c r="B1160" s="47"/>
      <c r="C1160" s="47"/>
      <c r="D1160" s="48"/>
      <c r="E1160" s="46"/>
      <c r="F1160" s="46"/>
      <c r="G1160" s="46"/>
      <c r="H1160" s="49"/>
      <c r="I1160" s="54"/>
      <c r="K1160" s="38"/>
      <c r="L1160" s="38"/>
      <c r="M1160" s="38"/>
      <c r="N1160" s="38"/>
      <c r="O1160" s="38"/>
      <c r="P1160" s="38"/>
      <c r="Q1160" s="38"/>
      <c r="R1160" s="38"/>
    </row>
    <row r="1161" spans="1:18" s="39" customFormat="1">
      <c r="A1161" s="46"/>
      <c r="B1161" s="47"/>
      <c r="C1161" s="47"/>
      <c r="D1161" s="48"/>
      <c r="E1161" s="46"/>
      <c r="F1161" s="46"/>
      <c r="G1161" s="46"/>
      <c r="H1161" s="49"/>
      <c r="I1161" s="54"/>
      <c r="K1161" s="38"/>
      <c r="L1161" s="38"/>
      <c r="M1161" s="38"/>
      <c r="N1161" s="38"/>
      <c r="O1161" s="38"/>
      <c r="P1161" s="38"/>
      <c r="Q1161" s="38"/>
      <c r="R1161" s="38"/>
    </row>
    <row r="1162" spans="1:18" s="39" customFormat="1">
      <c r="A1162" s="46"/>
      <c r="B1162" s="47"/>
      <c r="C1162" s="47"/>
      <c r="D1162" s="48"/>
      <c r="E1162" s="46"/>
      <c r="F1162" s="46"/>
      <c r="G1162" s="46"/>
      <c r="H1162" s="49"/>
      <c r="I1162" s="54"/>
      <c r="K1162" s="38"/>
      <c r="L1162" s="38"/>
      <c r="M1162" s="38"/>
      <c r="N1162" s="38"/>
      <c r="O1162" s="38"/>
      <c r="P1162" s="38"/>
      <c r="Q1162" s="38"/>
      <c r="R1162" s="38"/>
    </row>
    <row r="1163" spans="1:18" s="39" customFormat="1">
      <c r="A1163" s="46"/>
      <c r="B1163" s="47"/>
      <c r="C1163" s="47"/>
      <c r="D1163" s="48"/>
      <c r="E1163" s="46"/>
      <c r="F1163" s="46"/>
      <c r="G1163" s="46"/>
      <c r="H1163" s="49"/>
      <c r="I1163" s="54"/>
      <c r="K1163" s="38"/>
      <c r="L1163" s="38"/>
      <c r="M1163" s="38"/>
      <c r="N1163" s="38"/>
      <c r="O1163" s="38"/>
      <c r="P1163" s="38"/>
      <c r="Q1163" s="38"/>
      <c r="R1163" s="38"/>
    </row>
    <row r="1164" spans="1:18" s="39" customFormat="1">
      <c r="A1164" s="46"/>
      <c r="B1164" s="47"/>
      <c r="C1164" s="47"/>
      <c r="D1164" s="48"/>
      <c r="E1164" s="46"/>
      <c r="F1164" s="46"/>
      <c r="G1164" s="46"/>
      <c r="H1164" s="49"/>
      <c r="I1164" s="54"/>
      <c r="K1164" s="38"/>
      <c r="L1164" s="38"/>
      <c r="M1164" s="38"/>
      <c r="N1164" s="38"/>
      <c r="O1164" s="38"/>
      <c r="P1164" s="38"/>
      <c r="Q1164" s="38"/>
      <c r="R1164" s="38"/>
    </row>
    <row r="1165" spans="1:18" s="39" customFormat="1">
      <c r="A1165" s="46"/>
      <c r="B1165" s="47"/>
      <c r="C1165" s="47"/>
      <c r="D1165" s="48"/>
      <c r="E1165" s="46"/>
      <c r="F1165" s="46"/>
      <c r="G1165" s="46"/>
      <c r="H1165" s="49"/>
      <c r="I1165" s="54"/>
      <c r="K1165" s="38"/>
      <c r="L1165" s="38"/>
      <c r="M1165" s="38"/>
      <c r="N1165" s="38"/>
      <c r="O1165" s="38"/>
      <c r="P1165" s="38"/>
      <c r="Q1165" s="38"/>
      <c r="R1165" s="38"/>
    </row>
    <row r="1166" spans="1:18" s="39" customFormat="1">
      <c r="A1166" s="46"/>
      <c r="B1166" s="47"/>
      <c r="C1166" s="47"/>
      <c r="D1166" s="48"/>
      <c r="E1166" s="46"/>
      <c r="F1166" s="46"/>
      <c r="G1166" s="46"/>
      <c r="H1166" s="49"/>
      <c r="I1166" s="54"/>
      <c r="K1166" s="38"/>
      <c r="L1166" s="38"/>
      <c r="M1166" s="38"/>
      <c r="N1166" s="38"/>
      <c r="O1166" s="38"/>
      <c r="P1166" s="38"/>
      <c r="Q1166" s="38"/>
      <c r="R1166" s="38"/>
    </row>
    <row r="1167" spans="1:18" s="39" customFormat="1">
      <c r="A1167" s="46"/>
      <c r="B1167" s="47"/>
      <c r="C1167" s="47"/>
      <c r="D1167" s="48"/>
      <c r="E1167" s="46"/>
      <c r="F1167" s="46"/>
      <c r="G1167" s="46"/>
      <c r="H1167" s="49"/>
      <c r="I1167" s="54"/>
      <c r="K1167" s="38"/>
      <c r="L1167" s="38"/>
      <c r="M1167" s="38"/>
      <c r="N1167" s="38"/>
      <c r="O1167" s="38"/>
      <c r="P1167" s="38"/>
      <c r="Q1167" s="38"/>
      <c r="R1167" s="38"/>
    </row>
    <row r="1168" spans="1:18" s="39" customFormat="1">
      <c r="A1168" s="46"/>
      <c r="B1168" s="47"/>
      <c r="C1168" s="47"/>
      <c r="D1168" s="48"/>
      <c r="E1168" s="46"/>
      <c r="F1168" s="46"/>
      <c r="G1168" s="46"/>
      <c r="H1168" s="49"/>
      <c r="I1168" s="54"/>
      <c r="K1168" s="38"/>
      <c r="L1168" s="38"/>
      <c r="M1168" s="38"/>
      <c r="N1168" s="38"/>
      <c r="O1168" s="38"/>
      <c r="P1168" s="38"/>
      <c r="Q1168" s="38"/>
      <c r="R1168" s="38"/>
    </row>
    <row r="1169" spans="1:18" s="39" customFormat="1">
      <c r="A1169" s="46"/>
      <c r="B1169" s="47"/>
      <c r="C1169" s="47"/>
      <c r="D1169" s="48"/>
      <c r="E1169" s="46"/>
      <c r="F1169" s="46"/>
      <c r="G1169" s="46"/>
      <c r="H1169" s="49"/>
      <c r="I1169" s="54"/>
      <c r="K1169" s="38"/>
      <c r="L1169" s="38"/>
      <c r="M1169" s="38"/>
      <c r="N1169" s="38"/>
      <c r="O1169" s="38"/>
      <c r="P1169" s="38"/>
      <c r="Q1169" s="38"/>
      <c r="R1169" s="38"/>
    </row>
    <row r="1170" spans="1:18" s="39" customFormat="1">
      <c r="A1170" s="46"/>
      <c r="B1170" s="47"/>
      <c r="C1170" s="47"/>
      <c r="D1170" s="48"/>
      <c r="E1170" s="46"/>
      <c r="F1170" s="46"/>
      <c r="G1170" s="46"/>
      <c r="H1170" s="49"/>
      <c r="I1170" s="54"/>
      <c r="K1170" s="38"/>
      <c r="L1170" s="38"/>
      <c r="M1170" s="38"/>
      <c r="N1170" s="38"/>
      <c r="O1170" s="38"/>
      <c r="P1170" s="38"/>
      <c r="Q1170" s="38"/>
      <c r="R1170" s="38"/>
    </row>
    <row r="1171" spans="1:18" s="39" customFormat="1">
      <c r="A1171" s="46"/>
      <c r="B1171" s="47"/>
      <c r="C1171" s="47"/>
      <c r="D1171" s="48"/>
      <c r="E1171" s="46"/>
      <c r="F1171" s="46"/>
      <c r="G1171" s="46"/>
      <c r="H1171" s="49"/>
      <c r="I1171" s="54"/>
      <c r="K1171" s="38"/>
      <c r="L1171" s="38"/>
      <c r="M1171" s="38"/>
      <c r="N1171" s="38"/>
      <c r="O1171" s="38"/>
      <c r="P1171" s="38"/>
      <c r="Q1171" s="38"/>
      <c r="R1171" s="38"/>
    </row>
    <row r="1172" spans="1:18" s="39" customFormat="1">
      <c r="A1172" s="46"/>
      <c r="B1172" s="47"/>
      <c r="C1172" s="47"/>
      <c r="D1172" s="48"/>
      <c r="E1172" s="46"/>
      <c r="F1172" s="46"/>
      <c r="G1172" s="46"/>
      <c r="H1172" s="49"/>
      <c r="I1172" s="54"/>
      <c r="K1172" s="38"/>
      <c r="L1172" s="38"/>
      <c r="M1172" s="38"/>
      <c r="N1172" s="38"/>
      <c r="O1172" s="38"/>
      <c r="P1172" s="38"/>
      <c r="Q1172" s="38"/>
      <c r="R1172" s="38"/>
    </row>
    <row r="1173" spans="1:18" s="39" customFormat="1">
      <c r="A1173" s="46"/>
      <c r="B1173" s="47"/>
      <c r="C1173" s="47"/>
      <c r="D1173" s="48"/>
      <c r="E1173" s="46"/>
      <c r="F1173" s="46"/>
      <c r="G1173" s="46"/>
      <c r="H1173" s="49"/>
      <c r="I1173" s="54"/>
      <c r="K1173" s="38"/>
      <c r="L1173" s="38"/>
      <c r="M1173" s="38"/>
      <c r="N1173" s="38"/>
      <c r="O1173" s="38"/>
      <c r="P1173" s="38"/>
      <c r="Q1173" s="38"/>
      <c r="R1173" s="38"/>
    </row>
    <row r="1174" spans="1:18" s="39" customFormat="1">
      <c r="A1174" s="46"/>
      <c r="B1174" s="47"/>
      <c r="C1174" s="47"/>
      <c r="D1174" s="48"/>
      <c r="E1174" s="46"/>
      <c r="F1174" s="46"/>
      <c r="G1174" s="46"/>
      <c r="H1174" s="49"/>
      <c r="I1174" s="54"/>
      <c r="K1174" s="38"/>
      <c r="L1174" s="38"/>
      <c r="M1174" s="38"/>
      <c r="N1174" s="38"/>
      <c r="O1174" s="38"/>
      <c r="P1174" s="38"/>
      <c r="Q1174" s="38"/>
      <c r="R1174" s="38"/>
    </row>
    <row r="1175" spans="1:18" s="39" customFormat="1">
      <c r="A1175" s="46"/>
      <c r="B1175" s="47"/>
      <c r="C1175" s="47"/>
      <c r="D1175" s="48"/>
      <c r="E1175" s="46"/>
      <c r="F1175" s="46"/>
      <c r="G1175" s="46"/>
      <c r="H1175" s="49"/>
      <c r="I1175" s="54"/>
      <c r="K1175" s="38"/>
      <c r="L1175" s="38"/>
      <c r="M1175" s="38"/>
      <c r="N1175" s="38"/>
      <c r="O1175" s="38"/>
      <c r="P1175" s="38"/>
      <c r="Q1175" s="38"/>
      <c r="R1175" s="38"/>
    </row>
    <row r="1176" spans="1:18" s="39" customFormat="1">
      <c r="A1176" s="46"/>
      <c r="B1176" s="47"/>
      <c r="C1176" s="47"/>
      <c r="D1176" s="48"/>
      <c r="E1176" s="46"/>
      <c r="F1176" s="46"/>
      <c r="G1176" s="46"/>
      <c r="H1176" s="49"/>
      <c r="I1176" s="54"/>
      <c r="K1176" s="38"/>
      <c r="L1176" s="38"/>
      <c r="M1176" s="38"/>
      <c r="N1176" s="38"/>
      <c r="O1176" s="38"/>
      <c r="P1176" s="38"/>
      <c r="Q1176" s="38"/>
      <c r="R1176" s="38"/>
    </row>
    <row r="1177" spans="1:18" s="39" customFormat="1">
      <c r="A1177" s="46"/>
      <c r="B1177" s="47"/>
      <c r="C1177" s="47"/>
      <c r="D1177" s="48"/>
      <c r="E1177" s="46"/>
      <c r="F1177" s="46"/>
      <c r="G1177" s="46"/>
      <c r="H1177" s="49"/>
      <c r="I1177" s="54"/>
      <c r="K1177" s="38"/>
      <c r="L1177" s="38"/>
      <c r="M1177" s="38"/>
      <c r="N1177" s="38"/>
      <c r="O1177" s="38"/>
      <c r="P1177" s="38"/>
      <c r="Q1177" s="38"/>
      <c r="R1177" s="38"/>
    </row>
    <row r="1178" spans="1:18" s="39" customFormat="1">
      <c r="A1178" s="46"/>
      <c r="B1178" s="47"/>
      <c r="C1178" s="47"/>
      <c r="D1178" s="48"/>
      <c r="E1178" s="46"/>
      <c r="F1178" s="46"/>
      <c r="G1178" s="46"/>
      <c r="H1178" s="49"/>
      <c r="I1178" s="54"/>
      <c r="K1178" s="38"/>
      <c r="L1178" s="38"/>
      <c r="M1178" s="38"/>
      <c r="N1178" s="38"/>
      <c r="O1178" s="38"/>
      <c r="P1178" s="38"/>
      <c r="Q1178" s="38"/>
      <c r="R1178" s="38"/>
    </row>
    <row r="1179" spans="1:18" s="39" customFormat="1">
      <c r="A1179" s="46"/>
      <c r="B1179" s="47"/>
      <c r="C1179" s="47"/>
      <c r="D1179" s="48"/>
      <c r="E1179" s="46"/>
      <c r="F1179" s="46"/>
      <c r="G1179" s="46"/>
      <c r="H1179" s="49"/>
      <c r="I1179" s="54"/>
      <c r="K1179" s="38"/>
      <c r="L1179" s="38"/>
      <c r="M1179" s="38"/>
      <c r="N1179" s="38"/>
      <c r="O1179" s="38"/>
      <c r="P1179" s="38"/>
      <c r="Q1179" s="38"/>
      <c r="R1179" s="38"/>
    </row>
    <row r="1180" spans="1:18" s="39" customFormat="1">
      <c r="A1180" s="46"/>
      <c r="B1180" s="47"/>
      <c r="C1180" s="47"/>
      <c r="D1180" s="48"/>
      <c r="E1180" s="46"/>
      <c r="F1180" s="46"/>
      <c r="G1180" s="46"/>
      <c r="H1180" s="49"/>
      <c r="I1180" s="54"/>
      <c r="K1180" s="38"/>
      <c r="L1180" s="38"/>
      <c r="M1180" s="38"/>
      <c r="N1180" s="38"/>
      <c r="O1180" s="38"/>
      <c r="P1180" s="38"/>
      <c r="Q1180" s="38"/>
      <c r="R1180" s="38"/>
    </row>
    <row r="1181" spans="1:18" s="39" customFormat="1">
      <c r="A1181" s="46"/>
      <c r="B1181" s="47"/>
      <c r="C1181" s="47"/>
      <c r="D1181" s="48"/>
      <c r="E1181" s="46"/>
      <c r="F1181" s="46"/>
      <c r="G1181" s="46"/>
      <c r="H1181" s="49"/>
      <c r="I1181" s="54"/>
      <c r="K1181" s="38"/>
      <c r="L1181" s="38"/>
      <c r="M1181" s="38"/>
      <c r="N1181" s="38"/>
      <c r="O1181" s="38"/>
      <c r="P1181" s="38"/>
      <c r="Q1181" s="38"/>
      <c r="R1181" s="38"/>
    </row>
    <row r="1182" spans="1:18" s="39" customFormat="1">
      <c r="A1182" s="46"/>
      <c r="B1182" s="47"/>
      <c r="C1182" s="47"/>
      <c r="D1182" s="48"/>
      <c r="E1182" s="46"/>
      <c r="F1182" s="46"/>
      <c r="G1182" s="46"/>
      <c r="H1182" s="49"/>
      <c r="I1182" s="54"/>
      <c r="K1182" s="38"/>
      <c r="L1182" s="38"/>
      <c r="M1182" s="38"/>
      <c r="N1182" s="38"/>
      <c r="O1182" s="38"/>
      <c r="P1182" s="38"/>
      <c r="Q1182" s="38"/>
      <c r="R1182" s="38"/>
    </row>
    <row r="1183" spans="1:18" s="39" customFormat="1">
      <c r="A1183" s="46"/>
      <c r="B1183" s="47"/>
      <c r="C1183" s="47"/>
      <c r="D1183" s="48"/>
      <c r="E1183" s="46"/>
      <c r="F1183" s="46"/>
      <c r="G1183" s="46"/>
      <c r="H1183" s="49"/>
      <c r="I1183" s="54"/>
      <c r="K1183" s="38"/>
      <c r="L1183" s="38"/>
      <c r="M1183" s="38"/>
      <c r="N1183" s="38"/>
      <c r="O1183" s="38"/>
      <c r="P1183" s="38"/>
      <c r="Q1183" s="38"/>
      <c r="R1183" s="38"/>
    </row>
    <row r="1184" spans="1:18" s="39" customFormat="1">
      <c r="A1184" s="46"/>
      <c r="B1184" s="47"/>
      <c r="C1184" s="47"/>
      <c r="D1184" s="48"/>
      <c r="E1184" s="46"/>
      <c r="F1184" s="46"/>
      <c r="G1184" s="46"/>
      <c r="H1184" s="49"/>
      <c r="I1184" s="54"/>
      <c r="K1184" s="38"/>
      <c r="L1184" s="38"/>
      <c r="M1184" s="38"/>
      <c r="N1184" s="38"/>
      <c r="O1184" s="38"/>
      <c r="P1184" s="38"/>
      <c r="Q1184" s="38"/>
      <c r="R1184" s="38"/>
    </row>
    <row r="1185" spans="1:18" s="39" customFormat="1">
      <c r="A1185" s="46"/>
      <c r="B1185" s="47"/>
      <c r="C1185" s="47"/>
      <c r="D1185" s="48"/>
      <c r="E1185" s="46"/>
      <c r="F1185" s="46"/>
      <c r="G1185" s="46"/>
      <c r="H1185" s="49"/>
      <c r="I1185" s="54"/>
      <c r="K1185" s="38"/>
      <c r="L1185" s="38"/>
      <c r="M1185" s="38"/>
      <c r="N1185" s="38"/>
      <c r="O1185" s="38"/>
      <c r="P1185" s="38"/>
      <c r="Q1185" s="38"/>
      <c r="R1185" s="38"/>
    </row>
    <row r="1186" spans="1:18" s="39" customFormat="1">
      <c r="A1186" s="46"/>
      <c r="B1186" s="47"/>
      <c r="C1186" s="47"/>
      <c r="D1186" s="48"/>
      <c r="E1186" s="46"/>
      <c r="F1186" s="46"/>
      <c r="G1186" s="46"/>
      <c r="H1186" s="49"/>
      <c r="I1186" s="54"/>
      <c r="K1186" s="38"/>
      <c r="L1186" s="38"/>
      <c r="M1186" s="38"/>
      <c r="N1186" s="38"/>
      <c r="O1186" s="38"/>
      <c r="P1186" s="38"/>
      <c r="Q1186" s="38"/>
      <c r="R1186" s="38"/>
    </row>
    <row r="1187" spans="1:18" s="39" customFormat="1">
      <c r="A1187" s="46"/>
      <c r="B1187" s="47"/>
      <c r="C1187" s="47"/>
      <c r="D1187" s="48"/>
      <c r="E1187" s="46"/>
      <c r="F1187" s="46"/>
      <c r="G1187" s="46"/>
      <c r="H1187" s="49"/>
      <c r="I1187" s="54"/>
      <c r="K1187" s="38"/>
      <c r="L1187" s="38"/>
      <c r="M1187" s="38"/>
      <c r="N1187" s="38"/>
      <c r="O1187" s="38"/>
      <c r="P1187" s="38"/>
      <c r="Q1187" s="38"/>
      <c r="R1187" s="38"/>
    </row>
    <row r="1188" spans="1:18" s="39" customFormat="1">
      <c r="A1188" s="46"/>
      <c r="B1188" s="47"/>
      <c r="C1188" s="47"/>
      <c r="D1188" s="48"/>
      <c r="E1188" s="46"/>
      <c r="F1188" s="46"/>
      <c r="G1188" s="46"/>
      <c r="H1188" s="49"/>
      <c r="I1188" s="54"/>
      <c r="K1188" s="38"/>
      <c r="L1188" s="38"/>
      <c r="M1188" s="38"/>
      <c r="N1188" s="38"/>
      <c r="O1188" s="38"/>
      <c r="P1188" s="38"/>
      <c r="Q1188" s="38"/>
      <c r="R1188" s="38"/>
    </row>
    <row r="1189" spans="1:18" s="39" customFormat="1">
      <c r="A1189" s="46"/>
      <c r="B1189" s="47"/>
      <c r="C1189" s="47"/>
      <c r="D1189" s="48"/>
      <c r="E1189" s="46"/>
      <c r="F1189" s="46"/>
      <c r="G1189" s="46"/>
      <c r="H1189" s="49"/>
      <c r="I1189" s="54"/>
      <c r="K1189" s="38"/>
      <c r="L1189" s="38"/>
      <c r="M1189" s="38"/>
      <c r="N1189" s="38"/>
      <c r="O1189" s="38"/>
      <c r="P1189" s="38"/>
      <c r="Q1189" s="38"/>
      <c r="R1189" s="38"/>
    </row>
    <row r="1190" spans="1:18" s="39" customFormat="1">
      <c r="A1190" s="46"/>
      <c r="B1190" s="47"/>
      <c r="C1190" s="47"/>
      <c r="D1190" s="48"/>
      <c r="E1190" s="46"/>
      <c r="F1190" s="46"/>
      <c r="G1190" s="46"/>
      <c r="H1190" s="49"/>
      <c r="I1190" s="54"/>
      <c r="K1190" s="38"/>
      <c r="L1190" s="38"/>
      <c r="M1190" s="38"/>
      <c r="N1190" s="38"/>
      <c r="O1190" s="38"/>
      <c r="P1190" s="38"/>
      <c r="Q1190" s="38"/>
      <c r="R1190" s="38"/>
    </row>
    <row r="1191" spans="1:18" s="39" customFormat="1">
      <c r="A1191" s="46"/>
      <c r="B1191" s="47"/>
      <c r="C1191" s="47"/>
      <c r="D1191" s="48"/>
      <c r="E1191" s="46"/>
      <c r="F1191" s="46"/>
      <c r="G1191" s="46"/>
      <c r="H1191" s="49"/>
      <c r="I1191" s="54"/>
      <c r="K1191" s="38"/>
      <c r="L1191" s="38"/>
      <c r="M1191" s="38"/>
      <c r="N1191" s="38"/>
      <c r="O1191" s="38"/>
      <c r="P1191" s="38"/>
      <c r="Q1191" s="38"/>
      <c r="R1191" s="38"/>
    </row>
    <row r="1192" spans="1:18" s="39" customFormat="1">
      <c r="A1192" s="46"/>
      <c r="B1192" s="47"/>
      <c r="C1192" s="47"/>
      <c r="D1192" s="48"/>
      <c r="E1192" s="46"/>
      <c r="F1192" s="46"/>
      <c r="G1192" s="46"/>
      <c r="H1192" s="49"/>
      <c r="I1192" s="54"/>
      <c r="K1192" s="38"/>
      <c r="L1192" s="38"/>
      <c r="M1192" s="38"/>
      <c r="N1192" s="38"/>
      <c r="O1192" s="38"/>
      <c r="P1192" s="38"/>
      <c r="Q1192" s="38"/>
      <c r="R1192" s="38"/>
    </row>
    <row r="1193" spans="1:18" s="39" customFormat="1">
      <c r="A1193" s="46"/>
      <c r="B1193" s="47"/>
      <c r="C1193" s="47"/>
      <c r="D1193" s="48"/>
      <c r="E1193" s="46"/>
      <c r="F1193" s="46"/>
      <c r="G1193" s="46"/>
      <c r="H1193" s="49"/>
      <c r="I1193" s="54"/>
      <c r="K1193" s="38"/>
      <c r="L1193" s="38"/>
      <c r="M1193" s="38"/>
      <c r="N1193" s="38"/>
      <c r="O1193" s="38"/>
      <c r="P1193" s="38"/>
      <c r="Q1193" s="38"/>
      <c r="R1193" s="38"/>
    </row>
    <row r="1194" spans="1:18" s="39" customFormat="1">
      <c r="A1194" s="46"/>
      <c r="B1194" s="47"/>
      <c r="C1194" s="47"/>
      <c r="D1194" s="48"/>
      <c r="E1194" s="46"/>
      <c r="F1194" s="46"/>
      <c r="G1194" s="46"/>
      <c r="H1194" s="49"/>
      <c r="I1194" s="54"/>
      <c r="K1194" s="38"/>
      <c r="L1194" s="38"/>
      <c r="M1194" s="38"/>
      <c r="N1194" s="38"/>
      <c r="O1194" s="38"/>
      <c r="P1194" s="38"/>
      <c r="Q1194" s="38"/>
      <c r="R1194" s="38"/>
    </row>
    <row r="1195" spans="1:18" s="39" customFormat="1">
      <c r="A1195" s="46"/>
      <c r="B1195" s="47"/>
      <c r="C1195" s="47"/>
      <c r="D1195" s="48"/>
      <c r="E1195" s="46"/>
      <c r="F1195" s="46"/>
      <c r="G1195" s="46"/>
      <c r="H1195" s="49"/>
      <c r="I1195" s="54"/>
      <c r="K1195" s="38"/>
      <c r="L1195" s="38"/>
      <c r="M1195" s="38"/>
      <c r="N1195" s="38"/>
      <c r="O1195" s="38"/>
      <c r="P1195" s="38"/>
      <c r="Q1195" s="38"/>
      <c r="R1195" s="38"/>
    </row>
    <row r="1196" spans="1:18" s="39" customFormat="1">
      <c r="A1196" s="46"/>
      <c r="B1196" s="47"/>
      <c r="C1196" s="47"/>
      <c r="D1196" s="48"/>
      <c r="E1196" s="46"/>
      <c r="F1196" s="46"/>
      <c r="G1196" s="46"/>
      <c r="H1196" s="49"/>
      <c r="I1196" s="54"/>
      <c r="K1196" s="38"/>
      <c r="L1196" s="38"/>
      <c r="M1196" s="38"/>
      <c r="N1196" s="38"/>
      <c r="O1196" s="38"/>
      <c r="P1196" s="38"/>
      <c r="Q1196" s="38"/>
      <c r="R1196" s="38"/>
    </row>
    <row r="1197" spans="1:18" s="39" customFormat="1">
      <c r="A1197" s="46"/>
      <c r="B1197" s="47"/>
      <c r="C1197" s="47"/>
      <c r="D1197" s="48"/>
      <c r="E1197" s="46"/>
      <c r="F1197" s="46"/>
      <c r="G1197" s="46"/>
      <c r="H1197" s="49"/>
      <c r="I1197" s="54"/>
      <c r="K1197" s="38"/>
      <c r="L1197" s="38"/>
      <c r="M1197" s="38"/>
      <c r="N1197" s="38"/>
      <c r="O1197" s="38"/>
      <c r="P1197" s="38"/>
      <c r="Q1197" s="38"/>
      <c r="R1197" s="38"/>
    </row>
    <row r="1198" spans="1:18" s="39" customFormat="1">
      <c r="A1198" s="46"/>
      <c r="B1198" s="47"/>
      <c r="C1198" s="47"/>
      <c r="D1198" s="48"/>
      <c r="E1198" s="46"/>
      <c r="F1198" s="46"/>
      <c r="G1198" s="46"/>
      <c r="H1198" s="49"/>
      <c r="I1198" s="54"/>
      <c r="K1198" s="38"/>
      <c r="L1198" s="38"/>
      <c r="M1198" s="38"/>
      <c r="N1198" s="38"/>
      <c r="O1198" s="38"/>
      <c r="P1198" s="38"/>
      <c r="Q1198" s="38"/>
      <c r="R1198" s="38"/>
    </row>
    <row r="1199" spans="1:18" s="39" customFormat="1">
      <c r="A1199" s="46"/>
      <c r="B1199" s="47"/>
      <c r="C1199" s="47"/>
      <c r="D1199" s="48"/>
      <c r="E1199" s="46"/>
      <c r="F1199" s="46"/>
      <c r="G1199" s="46"/>
      <c r="H1199" s="49"/>
      <c r="I1199" s="54"/>
      <c r="K1199" s="38"/>
      <c r="L1199" s="38"/>
      <c r="M1199" s="38"/>
      <c r="N1199" s="38"/>
      <c r="O1199" s="38"/>
      <c r="P1199" s="38"/>
      <c r="Q1199" s="38"/>
      <c r="R1199" s="38"/>
    </row>
    <row r="1200" spans="1:18" s="39" customFormat="1">
      <c r="A1200" s="46"/>
      <c r="B1200" s="47"/>
      <c r="C1200" s="47"/>
      <c r="D1200" s="48"/>
      <c r="E1200" s="46"/>
      <c r="F1200" s="46"/>
      <c r="G1200" s="46"/>
      <c r="H1200" s="49"/>
      <c r="I1200" s="54"/>
      <c r="K1200" s="38"/>
      <c r="L1200" s="38"/>
      <c r="M1200" s="38"/>
      <c r="N1200" s="38"/>
      <c r="O1200" s="38"/>
      <c r="P1200" s="38"/>
      <c r="Q1200" s="38"/>
      <c r="R1200" s="38"/>
    </row>
    <row r="1201" spans="1:18" s="39" customFormat="1">
      <c r="A1201" s="46"/>
      <c r="B1201" s="47"/>
      <c r="C1201" s="47"/>
      <c r="D1201" s="48"/>
      <c r="E1201" s="46"/>
      <c r="F1201" s="46"/>
      <c r="G1201" s="46"/>
      <c r="H1201" s="49"/>
      <c r="I1201" s="54"/>
      <c r="K1201" s="38"/>
      <c r="L1201" s="38"/>
      <c r="M1201" s="38"/>
      <c r="N1201" s="38"/>
      <c r="O1201" s="38"/>
      <c r="P1201" s="38"/>
      <c r="Q1201" s="38"/>
      <c r="R1201" s="38"/>
    </row>
    <row r="1202" spans="1:18" s="39" customFormat="1">
      <c r="A1202" s="46"/>
      <c r="B1202" s="47"/>
      <c r="C1202" s="47"/>
      <c r="D1202" s="48"/>
      <c r="E1202" s="46"/>
      <c r="F1202" s="46"/>
      <c r="G1202" s="46"/>
      <c r="H1202" s="49"/>
      <c r="I1202" s="54"/>
      <c r="K1202" s="38"/>
      <c r="L1202" s="38"/>
      <c r="M1202" s="38"/>
      <c r="N1202" s="38"/>
      <c r="O1202" s="38"/>
      <c r="P1202" s="38"/>
      <c r="Q1202" s="38"/>
      <c r="R1202" s="38"/>
    </row>
    <row r="1203" spans="1:18" s="39" customFormat="1">
      <c r="A1203" s="46"/>
      <c r="B1203" s="47"/>
      <c r="C1203" s="47"/>
      <c r="D1203" s="48"/>
      <c r="E1203" s="46"/>
      <c r="F1203" s="46"/>
      <c r="G1203" s="46"/>
      <c r="H1203" s="49"/>
      <c r="I1203" s="54"/>
      <c r="K1203" s="38"/>
      <c r="L1203" s="38"/>
      <c r="M1203" s="38"/>
      <c r="N1203" s="38"/>
      <c r="O1203" s="38"/>
      <c r="P1203" s="38"/>
      <c r="Q1203" s="38"/>
      <c r="R1203" s="38"/>
    </row>
    <row r="1204" spans="1:18" s="39" customFormat="1">
      <c r="A1204" s="46"/>
      <c r="B1204" s="47"/>
      <c r="C1204" s="47"/>
      <c r="D1204" s="48"/>
      <c r="E1204" s="46"/>
      <c r="F1204" s="46"/>
      <c r="G1204" s="46"/>
      <c r="H1204" s="49"/>
      <c r="I1204" s="54"/>
      <c r="K1204" s="38"/>
      <c r="L1204" s="38"/>
      <c r="M1204" s="38"/>
      <c r="N1204" s="38"/>
      <c r="O1204" s="38"/>
      <c r="P1204" s="38"/>
      <c r="Q1204" s="38"/>
      <c r="R1204" s="38"/>
    </row>
    <row r="1205" spans="1:18" s="39" customFormat="1">
      <c r="A1205" s="46"/>
      <c r="B1205" s="47"/>
      <c r="C1205" s="47"/>
      <c r="D1205" s="48"/>
      <c r="E1205" s="46"/>
      <c r="F1205" s="46"/>
      <c r="G1205" s="46"/>
      <c r="H1205" s="49"/>
      <c r="I1205" s="54"/>
      <c r="K1205" s="38"/>
      <c r="L1205" s="38"/>
      <c r="M1205" s="38"/>
      <c r="N1205" s="38"/>
      <c r="O1205" s="38"/>
      <c r="P1205" s="38"/>
      <c r="Q1205" s="38"/>
      <c r="R1205" s="38"/>
    </row>
    <row r="1206" spans="1:18" s="39" customFormat="1">
      <c r="A1206" s="46"/>
      <c r="B1206" s="47"/>
      <c r="C1206" s="47"/>
      <c r="D1206" s="48"/>
      <c r="E1206" s="46"/>
      <c r="F1206" s="46"/>
      <c r="G1206" s="46"/>
      <c r="H1206" s="49"/>
      <c r="I1206" s="54"/>
      <c r="K1206" s="38"/>
      <c r="L1206" s="38"/>
      <c r="M1206" s="38"/>
      <c r="N1206" s="38"/>
      <c r="O1206" s="38"/>
      <c r="P1206" s="38"/>
      <c r="Q1206" s="38"/>
      <c r="R1206" s="38"/>
    </row>
    <row r="1207" spans="1:18" s="39" customFormat="1">
      <c r="A1207" s="46"/>
      <c r="B1207" s="47"/>
      <c r="C1207" s="47"/>
      <c r="D1207" s="48"/>
      <c r="E1207" s="46"/>
      <c r="F1207" s="46"/>
      <c r="G1207" s="46"/>
      <c r="H1207" s="49"/>
      <c r="I1207" s="54"/>
      <c r="K1207" s="38"/>
      <c r="L1207" s="38"/>
      <c r="M1207" s="38"/>
      <c r="N1207" s="38"/>
      <c r="O1207" s="38"/>
      <c r="P1207" s="38"/>
      <c r="Q1207" s="38"/>
      <c r="R1207" s="38"/>
    </row>
    <row r="1208" spans="1:18" s="39" customFormat="1">
      <c r="A1208" s="46"/>
      <c r="B1208" s="47"/>
      <c r="C1208" s="47"/>
      <c r="D1208" s="48"/>
      <c r="E1208" s="46"/>
      <c r="F1208" s="46"/>
      <c r="G1208" s="46"/>
      <c r="H1208" s="49"/>
      <c r="I1208" s="54"/>
      <c r="K1208" s="38"/>
      <c r="L1208" s="38"/>
      <c r="M1208" s="38"/>
      <c r="N1208" s="38"/>
      <c r="O1208" s="38"/>
      <c r="P1208" s="38"/>
      <c r="Q1208" s="38"/>
      <c r="R1208" s="38"/>
    </row>
    <row r="1209" spans="1:18" s="39" customFormat="1">
      <c r="A1209" s="46"/>
      <c r="B1209" s="47"/>
      <c r="C1209" s="47"/>
      <c r="D1209" s="48"/>
      <c r="E1209" s="46"/>
      <c r="F1209" s="46"/>
      <c r="G1209" s="46"/>
      <c r="H1209" s="49"/>
      <c r="I1209" s="54"/>
      <c r="K1209" s="38"/>
      <c r="L1209" s="38"/>
      <c r="M1209" s="38"/>
      <c r="N1209" s="38"/>
      <c r="O1209" s="38"/>
      <c r="P1209" s="38"/>
      <c r="Q1209" s="38"/>
      <c r="R1209" s="38"/>
    </row>
    <row r="1210" spans="1:18" s="39" customFormat="1">
      <c r="A1210" s="46"/>
      <c r="B1210" s="47"/>
      <c r="C1210" s="47"/>
      <c r="D1210" s="48"/>
      <c r="E1210" s="46"/>
      <c r="F1210" s="46"/>
      <c r="G1210" s="46"/>
      <c r="H1210" s="49"/>
      <c r="I1210" s="54"/>
      <c r="K1210" s="38"/>
      <c r="L1210" s="38"/>
      <c r="M1210" s="38"/>
      <c r="N1210" s="38"/>
      <c r="O1210" s="38"/>
      <c r="P1210" s="38"/>
      <c r="Q1210" s="38"/>
      <c r="R1210" s="38"/>
    </row>
    <row r="1211" spans="1:18" s="39" customFormat="1">
      <c r="A1211" s="46"/>
      <c r="B1211" s="47"/>
      <c r="C1211" s="47"/>
      <c r="D1211" s="48"/>
      <c r="E1211" s="46"/>
      <c r="F1211" s="46"/>
      <c r="G1211" s="46"/>
      <c r="H1211" s="49"/>
      <c r="I1211" s="54"/>
      <c r="K1211" s="38"/>
      <c r="L1211" s="38"/>
      <c r="M1211" s="38"/>
      <c r="N1211" s="38"/>
      <c r="O1211" s="38"/>
      <c r="P1211" s="38"/>
      <c r="Q1211" s="38"/>
      <c r="R1211" s="38"/>
    </row>
    <row r="1212" spans="1:18" s="39" customFormat="1">
      <c r="A1212" s="46"/>
      <c r="B1212" s="47"/>
      <c r="C1212" s="47"/>
      <c r="D1212" s="48"/>
      <c r="E1212" s="46"/>
      <c r="F1212" s="46"/>
      <c r="G1212" s="46"/>
      <c r="H1212" s="49"/>
      <c r="I1212" s="54"/>
      <c r="K1212" s="38"/>
      <c r="L1212" s="38"/>
      <c r="M1212" s="38"/>
      <c r="N1212" s="38"/>
      <c r="O1212" s="38"/>
      <c r="P1212" s="38"/>
      <c r="Q1212" s="38"/>
      <c r="R1212" s="38"/>
    </row>
    <row r="1213" spans="1:18" s="39" customFormat="1">
      <c r="A1213" s="46"/>
      <c r="B1213" s="47"/>
      <c r="C1213" s="47"/>
      <c r="D1213" s="48"/>
      <c r="E1213" s="46"/>
      <c r="F1213" s="46"/>
      <c r="G1213" s="46"/>
      <c r="H1213" s="49"/>
      <c r="I1213" s="54"/>
      <c r="K1213" s="38"/>
      <c r="L1213" s="38"/>
      <c r="M1213" s="38"/>
      <c r="N1213" s="38"/>
      <c r="O1213" s="38"/>
      <c r="P1213" s="38"/>
      <c r="Q1213" s="38"/>
      <c r="R1213" s="38"/>
    </row>
    <row r="1214" spans="1:18" s="39" customFormat="1">
      <c r="A1214" s="46"/>
      <c r="B1214" s="47"/>
      <c r="C1214" s="47"/>
      <c r="D1214" s="48"/>
      <c r="E1214" s="46"/>
      <c r="F1214" s="46"/>
      <c r="G1214" s="46"/>
      <c r="H1214" s="49"/>
      <c r="I1214" s="54"/>
      <c r="K1214" s="38"/>
      <c r="L1214" s="38"/>
      <c r="M1214" s="38"/>
      <c r="N1214" s="38"/>
      <c r="O1214" s="38"/>
      <c r="P1214" s="38"/>
      <c r="Q1214" s="38"/>
      <c r="R1214" s="38"/>
    </row>
    <row r="1215" spans="1:18" s="39" customFormat="1">
      <c r="A1215" s="46"/>
      <c r="B1215" s="47"/>
      <c r="C1215" s="47"/>
      <c r="D1215" s="48"/>
      <c r="E1215" s="46"/>
      <c r="F1215" s="46"/>
      <c r="G1215" s="46"/>
      <c r="H1215" s="49"/>
      <c r="I1215" s="54"/>
      <c r="K1215" s="38"/>
      <c r="L1215" s="38"/>
      <c r="M1215" s="38"/>
      <c r="N1215" s="38"/>
      <c r="O1215" s="38"/>
      <c r="P1215" s="38"/>
      <c r="Q1215" s="38"/>
      <c r="R1215" s="38"/>
    </row>
    <row r="1216" spans="1:18" s="39" customFormat="1">
      <c r="A1216" s="46"/>
      <c r="B1216" s="47"/>
      <c r="C1216" s="47"/>
      <c r="D1216" s="48"/>
      <c r="E1216" s="46"/>
      <c r="F1216" s="46"/>
      <c r="G1216" s="46"/>
      <c r="H1216" s="49"/>
      <c r="I1216" s="54"/>
      <c r="K1216" s="38"/>
      <c r="L1216" s="38"/>
      <c r="M1216" s="38"/>
      <c r="N1216" s="38"/>
      <c r="O1216" s="38"/>
      <c r="P1216" s="38"/>
      <c r="Q1216" s="38"/>
      <c r="R1216" s="38"/>
    </row>
    <row r="1217" spans="1:18" s="39" customFormat="1">
      <c r="A1217" s="46"/>
      <c r="B1217" s="47"/>
      <c r="C1217" s="47"/>
      <c r="D1217" s="48"/>
      <c r="E1217" s="46"/>
      <c r="F1217" s="46"/>
      <c r="G1217" s="46"/>
      <c r="H1217" s="49"/>
      <c r="I1217" s="54"/>
      <c r="K1217" s="38"/>
      <c r="L1217" s="38"/>
      <c r="M1217" s="38"/>
      <c r="N1217" s="38"/>
      <c r="O1217" s="38"/>
      <c r="P1217" s="38"/>
      <c r="Q1217" s="38"/>
      <c r="R1217" s="38"/>
    </row>
    <row r="1218" spans="1:18" s="39" customFormat="1">
      <c r="A1218" s="46"/>
      <c r="B1218" s="47"/>
      <c r="C1218" s="47"/>
      <c r="D1218" s="48"/>
      <c r="E1218" s="46"/>
      <c r="F1218" s="46"/>
      <c r="G1218" s="46"/>
      <c r="H1218" s="49"/>
      <c r="I1218" s="54"/>
      <c r="K1218" s="38"/>
      <c r="L1218" s="38"/>
      <c r="M1218" s="38"/>
      <c r="N1218" s="38"/>
      <c r="O1218" s="38"/>
      <c r="P1218" s="38"/>
      <c r="Q1218" s="38"/>
      <c r="R1218" s="38"/>
    </row>
    <row r="1219" spans="1:18" s="39" customFormat="1">
      <c r="A1219" s="46"/>
      <c r="B1219" s="47"/>
      <c r="C1219" s="47"/>
      <c r="D1219" s="48"/>
      <c r="E1219" s="46"/>
      <c r="F1219" s="46"/>
      <c r="G1219" s="46"/>
      <c r="H1219" s="49"/>
      <c r="I1219" s="54"/>
      <c r="K1219" s="38"/>
      <c r="L1219" s="38"/>
      <c r="M1219" s="38"/>
      <c r="N1219" s="38"/>
      <c r="O1219" s="38"/>
      <c r="P1219" s="38"/>
      <c r="Q1219" s="38"/>
      <c r="R1219" s="38"/>
    </row>
    <row r="1220" spans="1:18" s="39" customFormat="1">
      <c r="A1220" s="46"/>
      <c r="B1220" s="47"/>
      <c r="C1220" s="47"/>
      <c r="D1220" s="48"/>
      <c r="E1220" s="46"/>
      <c r="F1220" s="46"/>
      <c r="G1220" s="46"/>
      <c r="H1220" s="49"/>
      <c r="I1220" s="54"/>
      <c r="K1220" s="38"/>
      <c r="L1220" s="38"/>
      <c r="M1220" s="38"/>
      <c r="N1220" s="38"/>
      <c r="O1220" s="38"/>
      <c r="P1220" s="38"/>
      <c r="Q1220" s="38"/>
      <c r="R1220" s="38"/>
    </row>
    <row r="1221" spans="1:18" s="39" customFormat="1">
      <c r="A1221" s="46"/>
      <c r="B1221" s="47"/>
      <c r="C1221" s="47"/>
      <c r="D1221" s="48"/>
      <c r="E1221" s="46"/>
      <c r="F1221" s="46"/>
      <c r="G1221" s="46"/>
      <c r="H1221" s="49"/>
      <c r="I1221" s="54"/>
      <c r="K1221" s="38"/>
      <c r="L1221" s="38"/>
      <c r="M1221" s="38"/>
      <c r="N1221" s="38"/>
      <c r="O1221" s="38"/>
      <c r="P1221" s="38"/>
      <c r="Q1221" s="38"/>
      <c r="R1221" s="38"/>
    </row>
    <row r="1222" spans="1:18" s="39" customFormat="1">
      <c r="A1222" s="46"/>
      <c r="B1222" s="47"/>
      <c r="C1222" s="47"/>
      <c r="D1222" s="48"/>
      <c r="E1222" s="46"/>
      <c r="F1222" s="46"/>
      <c r="G1222" s="46"/>
      <c r="H1222" s="49"/>
      <c r="I1222" s="54"/>
      <c r="K1222" s="38"/>
      <c r="L1222" s="38"/>
      <c r="M1222" s="38"/>
      <c r="N1222" s="38"/>
      <c r="O1222" s="38"/>
      <c r="P1222" s="38"/>
      <c r="Q1222" s="38"/>
      <c r="R1222" s="38"/>
    </row>
    <row r="1223" spans="1:18" s="39" customFormat="1">
      <c r="A1223" s="46"/>
      <c r="B1223" s="47"/>
      <c r="C1223" s="47"/>
      <c r="D1223" s="48"/>
      <c r="E1223" s="46"/>
      <c r="F1223" s="46"/>
      <c r="G1223" s="46"/>
      <c r="H1223" s="49"/>
      <c r="I1223" s="54"/>
      <c r="K1223" s="38"/>
      <c r="L1223" s="38"/>
      <c r="M1223" s="38"/>
      <c r="N1223" s="38"/>
      <c r="O1223" s="38"/>
      <c r="P1223" s="38"/>
      <c r="Q1223" s="38"/>
      <c r="R1223" s="38"/>
    </row>
    <row r="1224" spans="1:18" s="39" customFormat="1">
      <c r="A1224" s="46"/>
      <c r="B1224" s="47"/>
      <c r="C1224" s="47"/>
      <c r="D1224" s="48"/>
      <c r="E1224" s="46"/>
      <c r="F1224" s="46"/>
      <c r="G1224" s="46"/>
      <c r="H1224" s="49"/>
      <c r="I1224" s="54"/>
      <c r="K1224" s="38"/>
      <c r="L1224" s="38"/>
      <c r="M1224" s="38"/>
      <c r="N1224" s="38"/>
      <c r="O1224" s="38"/>
      <c r="P1224" s="38"/>
      <c r="Q1224" s="38"/>
      <c r="R1224" s="38"/>
    </row>
    <row r="1225" spans="1:18" s="39" customFormat="1">
      <c r="A1225" s="46"/>
      <c r="B1225" s="47"/>
      <c r="C1225" s="47"/>
      <c r="D1225" s="48"/>
      <c r="E1225" s="46"/>
      <c r="F1225" s="46"/>
      <c r="G1225" s="46"/>
      <c r="H1225" s="49"/>
      <c r="I1225" s="54"/>
      <c r="K1225" s="38"/>
      <c r="L1225" s="38"/>
      <c r="M1225" s="38"/>
      <c r="N1225" s="38"/>
      <c r="O1225" s="38"/>
      <c r="P1225" s="38"/>
      <c r="Q1225" s="38"/>
      <c r="R1225" s="38"/>
    </row>
    <row r="1226" spans="1:18" s="39" customFormat="1">
      <c r="A1226" s="46"/>
      <c r="B1226" s="47"/>
      <c r="C1226" s="47"/>
      <c r="D1226" s="48"/>
      <c r="E1226" s="46"/>
      <c r="F1226" s="46"/>
      <c r="G1226" s="46"/>
      <c r="H1226" s="49"/>
      <c r="I1226" s="54"/>
      <c r="K1226" s="38"/>
      <c r="L1226" s="38"/>
      <c r="M1226" s="38"/>
      <c r="N1226" s="38"/>
      <c r="O1226" s="38"/>
      <c r="P1226" s="38"/>
      <c r="Q1226" s="38"/>
      <c r="R1226" s="38"/>
    </row>
    <row r="1227" spans="1:18" s="39" customFormat="1">
      <c r="A1227" s="46"/>
      <c r="B1227" s="47"/>
      <c r="C1227" s="47"/>
      <c r="D1227" s="48"/>
      <c r="E1227" s="46"/>
      <c r="F1227" s="46"/>
      <c r="G1227" s="46"/>
      <c r="H1227" s="49"/>
      <c r="I1227" s="54"/>
      <c r="K1227" s="38"/>
      <c r="L1227" s="38"/>
      <c r="M1227" s="38"/>
      <c r="N1227" s="38"/>
      <c r="O1227" s="38"/>
      <c r="P1227" s="38"/>
      <c r="Q1227" s="38"/>
      <c r="R1227" s="38"/>
    </row>
    <row r="1228" spans="1:18" s="39" customFormat="1">
      <c r="A1228" s="46"/>
      <c r="B1228" s="47"/>
      <c r="C1228" s="47"/>
      <c r="D1228" s="48"/>
      <c r="E1228" s="46"/>
      <c r="F1228" s="46"/>
      <c r="G1228" s="46"/>
      <c r="H1228" s="49"/>
      <c r="I1228" s="54"/>
      <c r="K1228" s="38"/>
      <c r="L1228" s="38"/>
      <c r="M1228" s="38"/>
      <c r="N1228" s="38"/>
      <c r="O1228" s="38"/>
      <c r="P1228" s="38"/>
      <c r="Q1228" s="38"/>
      <c r="R1228" s="38"/>
    </row>
    <row r="1229" spans="1:18" s="39" customFormat="1">
      <c r="A1229" s="46"/>
      <c r="B1229" s="47"/>
      <c r="C1229" s="47"/>
      <c r="D1229" s="48"/>
      <c r="E1229" s="46"/>
      <c r="F1229" s="46"/>
      <c r="G1229" s="46"/>
      <c r="H1229" s="49"/>
      <c r="I1229" s="54"/>
      <c r="K1229" s="38"/>
      <c r="L1229" s="38"/>
      <c r="M1229" s="38"/>
      <c r="N1229" s="38"/>
      <c r="O1229" s="38"/>
      <c r="P1229" s="38"/>
      <c r="Q1229" s="38"/>
      <c r="R1229" s="38"/>
    </row>
    <row r="1230" spans="1:18" s="39" customFormat="1">
      <c r="A1230" s="46"/>
      <c r="B1230" s="47"/>
      <c r="C1230" s="47"/>
      <c r="D1230" s="48"/>
      <c r="E1230" s="46"/>
      <c r="F1230" s="46"/>
      <c r="G1230" s="46"/>
      <c r="H1230" s="49"/>
      <c r="I1230" s="54"/>
      <c r="K1230" s="38"/>
      <c r="L1230" s="38"/>
      <c r="M1230" s="38"/>
      <c r="N1230" s="38"/>
      <c r="O1230" s="38"/>
      <c r="P1230" s="38"/>
      <c r="Q1230" s="38"/>
      <c r="R1230" s="38"/>
    </row>
    <row r="1231" spans="1:18" s="39" customFormat="1">
      <c r="A1231" s="46"/>
      <c r="B1231" s="47"/>
      <c r="C1231" s="47"/>
      <c r="D1231" s="48"/>
      <c r="E1231" s="46"/>
      <c r="F1231" s="46"/>
      <c r="G1231" s="46"/>
      <c r="H1231" s="49"/>
      <c r="I1231" s="54"/>
      <c r="K1231" s="38"/>
      <c r="L1231" s="38"/>
      <c r="M1231" s="38"/>
      <c r="N1231" s="38"/>
      <c r="O1231" s="38"/>
      <c r="P1231" s="38"/>
      <c r="Q1231" s="38"/>
      <c r="R1231" s="38"/>
    </row>
    <row r="1232" spans="1:18" s="39" customFormat="1">
      <c r="A1232" s="46"/>
      <c r="B1232" s="47"/>
      <c r="C1232" s="47"/>
      <c r="D1232" s="48"/>
      <c r="E1232" s="46"/>
      <c r="F1232" s="46"/>
      <c r="G1232" s="46"/>
      <c r="H1232" s="49"/>
      <c r="I1232" s="54"/>
      <c r="K1232" s="38"/>
      <c r="L1232" s="38"/>
      <c r="M1232" s="38"/>
      <c r="N1232" s="38"/>
      <c r="O1232" s="38"/>
      <c r="P1232" s="38"/>
      <c r="Q1232" s="38"/>
      <c r="R1232" s="38"/>
    </row>
    <row r="1233" spans="1:18" s="39" customFormat="1">
      <c r="A1233" s="46"/>
      <c r="B1233" s="47"/>
      <c r="C1233" s="47"/>
      <c r="D1233" s="48"/>
      <c r="E1233" s="46"/>
      <c r="F1233" s="46"/>
      <c r="G1233" s="46"/>
      <c r="H1233" s="49"/>
      <c r="I1233" s="54"/>
      <c r="K1233" s="38"/>
      <c r="L1233" s="38"/>
      <c r="M1233" s="38"/>
      <c r="N1233" s="38"/>
      <c r="O1233" s="38"/>
      <c r="P1233" s="38"/>
      <c r="Q1233" s="38"/>
      <c r="R1233" s="38"/>
    </row>
    <row r="1234" spans="1:18" s="39" customFormat="1">
      <c r="A1234" s="46"/>
      <c r="B1234" s="47"/>
      <c r="C1234" s="47"/>
      <c r="D1234" s="48"/>
      <c r="E1234" s="46"/>
      <c r="F1234" s="46"/>
      <c r="G1234" s="46"/>
      <c r="H1234" s="49"/>
      <c r="I1234" s="54"/>
      <c r="K1234" s="38"/>
      <c r="L1234" s="38"/>
      <c r="M1234" s="38"/>
      <c r="N1234" s="38"/>
      <c r="O1234" s="38"/>
      <c r="P1234" s="38"/>
      <c r="Q1234" s="38"/>
      <c r="R1234" s="38"/>
    </row>
    <row r="1235" spans="1:18" s="39" customFormat="1">
      <c r="A1235" s="46"/>
      <c r="B1235" s="47"/>
      <c r="C1235" s="47"/>
      <c r="D1235" s="48"/>
      <c r="E1235" s="46"/>
      <c r="F1235" s="46"/>
      <c r="G1235" s="46"/>
      <c r="H1235" s="49"/>
      <c r="I1235" s="54"/>
      <c r="K1235" s="38"/>
      <c r="L1235" s="38"/>
      <c r="M1235" s="38"/>
      <c r="N1235" s="38"/>
      <c r="O1235" s="38"/>
      <c r="P1235" s="38"/>
      <c r="Q1235" s="38"/>
      <c r="R1235" s="38"/>
    </row>
    <row r="1236" spans="1:18" s="39" customFormat="1">
      <c r="A1236" s="46"/>
      <c r="B1236" s="47"/>
      <c r="C1236" s="47"/>
      <c r="D1236" s="48"/>
      <c r="E1236" s="46"/>
      <c r="F1236" s="46"/>
      <c r="G1236" s="46"/>
      <c r="H1236" s="49"/>
      <c r="I1236" s="54"/>
      <c r="K1236" s="38"/>
      <c r="L1236" s="38"/>
      <c r="M1236" s="38"/>
      <c r="N1236" s="38"/>
      <c r="O1236" s="38"/>
      <c r="P1236" s="38"/>
      <c r="Q1236" s="38"/>
      <c r="R1236" s="38"/>
    </row>
    <row r="1237" spans="1:18" s="39" customFormat="1">
      <c r="A1237" s="46"/>
      <c r="B1237" s="47"/>
      <c r="C1237" s="47"/>
      <c r="D1237" s="48"/>
      <c r="E1237" s="46"/>
      <c r="F1237" s="46"/>
      <c r="G1237" s="46"/>
      <c r="H1237" s="49"/>
      <c r="I1237" s="54"/>
      <c r="K1237" s="38"/>
      <c r="L1237" s="38"/>
      <c r="M1237" s="38"/>
      <c r="N1237" s="38"/>
      <c r="O1237" s="38"/>
      <c r="P1237" s="38"/>
      <c r="Q1237" s="38"/>
      <c r="R1237" s="38"/>
    </row>
    <row r="1238" spans="1:18" s="39" customFormat="1">
      <c r="A1238" s="46"/>
      <c r="B1238" s="47"/>
      <c r="C1238" s="47"/>
      <c r="D1238" s="48"/>
      <c r="E1238" s="46"/>
      <c r="F1238" s="46"/>
      <c r="G1238" s="46"/>
      <c r="H1238" s="49"/>
      <c r="I1238" s="54"/>
      <c r="K1238" s="38"/>
      <c r="L1238" s="38"/>
      <c r="M1238" s="38"/>
      <c r="N1238" s="38"/>
      <c r="O1238" s="38"/>
      <c r="P1238" s="38"/>
      <c r="Q1238" s="38"/>
      <c r="R1238" s="38"/>
    </row>
    <row r="1239" spans="1:18" s="39" customFormat="1">
      <c r="A1239" s="46"/>
      <c r="B1239" s="47"/>
      <c r="C1239" s="47"/>
      <c r="D1239" s="48"/>
      <c r="E1239" s="46"/>
      <c r="F1239" s="46"/>
      <c r="G1239" s="46"/>
      <c r="H1239" s="49"/>
      <c r="I1239" s="54"/>
      <c r="K1239" s="38"/>
      <c r="L1239" s="38"/>
      <c r="M1239" s="38"/>
      <c r="N1239" s="38"/>
      <c r="O1239" s="38"/>
      <c r="P1239" s="38"/>
      <c r="Q1239" s="38"/>
      <c r="R1239" s="38"/>
    </row>
    <row r="1240" spans="1:18" s="39" customFormat="1">
      <c r="A1240" s="46"/>
      <c r="B1240" s="47"/>
      <c r="C1240" s="47"/>
      <c r="D1240" s="48"/>
      <c r="E1240" s="46"/>
      <c r="F1240" s="46"/>
      <c r="G1240" s="46"/>
      <c r="H1240" s="49"/>
      <c r="I1240" s="54"/>
      <c r="K1240" s="38"/>
      <c r="L1240" s="38"/>
      <c r="M1240" s="38"/>
      <c r="N1240" s="38"/>
      <c r="O1240" s="38"/>
      <c r="P1240" s="38"/>
      <c r="Q1240" s="38"/>
      <c r="R1240" s="38"/>
    </row>
    <row r="1241" spans="1:18" s="39" customFormat="1">
      <c r="A1241" s="46"/>
      <c r="B1241" s="47"/>
      <c r="C1241" s="47"/>
      <c r="D1241" s="48"/>
      <c r="E1241" s="46"/>
      <c r="F1241" s="46"/>
      <c r="G1241" s="46"/>
      <c r="H1241" s="49"/>
      <c r="I1241" s="54"/>
      <c r="K1241" s="38"/>
      <c r="L1241" s="38"/>
      <c r="M1241" s="38"/>
      <c r="N1241" s="38"/>
      <c r="O1241" s="38"/>
      <c r="P1241" s="38"/>
      <c r="Q1241" s="38"/>
      <c r="R1241" s="38"/>
    </row>
    <row r="1242" spans="1:18" s="39" customFormat="1">
      <c r="A1242" s="46"/>
      <c r="B1242" s="47"/>
      <c r="C1242" s="47"/>
      <c r="D1242" s="48"/>
      <c r="E1242" s="46"/>
      <c r="F1242" s="46"/>
      <c r="G1242" s="46"/>
      <c r="H1242" s="49"/>
      <c r="I1242" s="54"/>
      <c r="K1242" s="38"/>
      <c r="L1242" s="38"/>
      <c r="M1242" s="38"/>
      <c r="N1242" s="38"/>
      <c r="O1242" s="38"/>
      <c r="P1242" s="38"/>
      <c r="Q1242" s="38"/>
      <c r="R1242" s="38"/>
    </row>
    <row r="1243" spans="1:18" s="39" customFormat="1">
      <c r="A1243" s="46"/>
      <c r="B1243" s="47"/>
      <c r="C1243" s="47"/>
      <c r="D1243" s="48"/>
      <c r="E1243" s="46"/>
      <c r="F1243" s="46"/>
      <c r="G1243" s="46"/>
      <c r="H1243" s="49"/>
      <c r="I1243" s="54"/>
      <c r="K1243" s="38"/>
      <c r="L1243" s="38"/>
      <c r="M1243" s="38"/>
      <c r="N1243" s="38"/>
      <c r="O1243" s="38"/>
      <c r="P1243" s="38"/>
      <c r="Q1243" s="38"/>
      <c r="R1243" s="38"/>
    </row>
    <row r="1244" spans="1:18" s="39" customFormat="1">
      <c r="A1244" s="46"/>
      <c r="B1244" s="47"/>
      <c r="C1244" s="47"/>
      <c r="D1244" s="48"/>
      <c r="E1244" s="46"/>
      <c r="F1244" s="46"/>
      <c r="G1244" s="46"/>
      <c r="H1244" s="49"/>
      <c r="I1244" s="54"/>
      <c r="K1244" s="38"/>
      <c r="L1244" s="38"/>
      <c r="M1244" s="38"/>
      <c r="N1244" s="38"/>
      <c r="O1244" s="38"/>
      <c r="P1244" s="38"/>
      <c r="Q1244" s="38"/>
      <c r="R1244" s="38"/>
    </row>
    <row r="1245" spans="1:18" s="39" customFormat="1">
      <c r="A1245" s="46"/>
      <c r="B1245" s="47"/>
      <c r="C1245" s="47"/>
      <c r="D1245" s="48"/>
      <c r="E1245" s="46"/>
      <c r="F1245" s="46"/>
      <c r="G1245" s="46"/>
      <c r="H1245" s="49"/>
      <c r="I1245" s="54"/>
      <c r="K1245" s="38"/>
      <c r="L1245" s="38"/>
      <c r="M1245" s="38"/>
      <c r="N1245" s="38"/>
      <c r="O1245" s="38"/>
      <c r="P1245" s="38"/>
      <c r="Q1245" s="38"/>
      <c r="R1245" s="38"/>
    </row>
    <row r="1246" spans="1:18" s="39" customFormat="1">
      <c r="A1246" s="46"/>
      <c r="B1246" s="47"/>
      <c r="C1246" s="47"/>
      <c r="D1246" s="48"/>
      <c r="E1246" s="46"/>
      <c r="F1246" s="46"/>
      <c r="G1246" s="46"/>
      <c r="H1246" s="49"/>
      <c r="I1246" s="54"/>
      <c r="K1246" s="38"/>
      <c r="L1246" s="38"/>
      <c r="M1246" s="38"/>
      <c r="N1246" s="38"/>
      <c r="O1246" s="38"/>
      <c r="P1246" s="38"/>
      <c r="Q1246" s="38"/>
      <c r="R1246" s="38"/>
    </row>
    <row r="1247" spans="1:18" s="39" customFormat="1">
      <c r="A1247" s="46"/>
      <c r="B1247" s="47"/>
      <c r="C1247" s="47"/>
      <c r="D1247" s="48"/>
      <c r="E1247" s="46"/>
      <c r="F1247" s="46"/>
      <c r="G1247" s="46"/>
      <c r="H1247" s="49"/>
      <c r="I1247" s="54"/>
      <c r="K1247" s="38"/>
      <c r="L1247" s="38"/>
      <c r="M1247" s="38"/>
      <c r="N1247" s="38"/>
      <c r="O1247" s="38"/>
      <c r="P1247" s="38"/>
      <c r="Q1247" s="38"/>
      <c r="R1247" s="38"/>
    </row>
    <row r="1248" spans="1:18" s="39" customFormat="1">
      <c r="A1248" s="46"/>
      <c r="B1248" s="47"/>
      <c r="C1248" s="47"/>
      <c r="D1248" s="48"/>
      <c r="E1248" s="46"/>
      <c r="F1248" s="46"/>
      <c r="G1248" s="46"/>
      <c r="H1248" s="49"/>
      <c r="I1248" s="54"/>
      <c r="K1248" s="38"/>
      <c r="L1248" s="38"/>
      <c r="M1248" s="38"/>
      <c r="N1248" s="38"/>
      <c r="O1248" s="38"/>
      <c r="P1248" s="38"/>
      <c r="Q1248" s="38"/>
      <c r="R1248" s="38"/>
    </row>
    <row r="1249" spans="1:18" s="39" customFormat="1">
      <c r="A1249" s="46"/>
      <c r="B1249" s="47"/>
      <c r="C1249" s="47"/>
      <c r="D1249" s="48"/>
      <c r="E1249" s="46"/>
      <c r="F1249" s="46"/>
      <c r="G1249" s="46"/>
      <c r="H1249" s="49"/>
      <c r="I1249" s="54"/>
      <c r="K1249" s="38"/>
      <c r="L1249" s="38"/>
      <c r="M1249" s="38"/>
      <c r="N1249" s="38"/>
      <c r="O1249" s="38"/>
      <c r="P1249" s="38"/>
      <c r="Q1249" s="38"/>
      <c r="R1249" s="38"/>
    </row>
    <row r="1250" spans="1:18" s="39" customFormat="1">
      <c r="A1250" s="46"/>
      <c r="B1250" s="47"/>
      <c r="C1250" s="47"/>
      <c r="D1250" s="48"/>
      <c r="E1250" s="46"/>
      <c r="F1250" s="46"/>
      <c r="G1250" s="46"/>
      <c r="H1250" s="49"/>
      <c r="I1250" s="54"/>
      <c r="K1250" s="38"/>
      <c r="L1250" s="38"/>
      <c r="M1250" s="38"/>
      <c r="N1250" s="38"/>
      <c r="O1250" s="38"/>
      <c r="P1250" s="38"/>
      <c r="Q1250" s="38"/>
      <c r="R1250" s="38"/>
    </row>
    <row r="1251" spans="1:18" s="39" customFormat="1">
      <c r="A1251" s="46"/>
      <c r="B1251" s="47"/>
      <c r="C1251" s="47"/>
      <c r="D1251" s="48"/>
      <c r="E1251" s="46"/>
      <c r="F1251" s="46"/>
      <c r="G1251" s="46"/>
      <c r="H1251" s="49"/>
      <c r="I1251" s="54"/>
      <c r="K1251" s="38"/>
      <c r="L1251" s="38"/>
      <c r="M1251" s="38"/>
      <c r="N1251" s="38"/>
      <c r="O1251" s="38"/>
      <c r="P1251" s="38"/>
      <c r="Q1251" s="38"/>
      <c r="R1251" s="38"/>
    </row>
    <row r="1252" spans="1:18" s="39" customFormat="1">
      <c r="A1252" s="46"/>
      <c r="B1252" s="47"/>
      <c r="C1252" s="47"/>
      <c r="D1252" s="48"/>
      <c r="E1252" s="46"/>
      <c r="F1252" s="46"/>
      <c r="G1252" s="46"/>
      <c r="H1252" s="49"/>
      <c r="I1252" s="54"/>
      <c r="K1252" s="38"/>
      <c r="L1252" s="38"/>
      <c r="M1252" s="38"/>
      <c r="N1252" s="38"/>
      <c r="O1252" s="38"/>
      <c r="P1252" s="38"/>
      <c r="Q1252" s="38"/>
      <c r="R1252" s="38"/>
    </row>
    <row r="1253" spans="1:18" s="39" customFormat="1">
      <c r="A1253" s="46"/>
      <c r="B1253" s="47"/>
      <c r="C1253" s="47"/>
      <c r="D1253" s="48"/>
      <c r="E1253" s="46"/>
      <c r="F1253" s="46"/>
      <c r="G1253" s="46"/>
      <c r="H1253" s="49"/>
      <c r="I1253" s="54"/>
      <c r="K1253" s="38"/>
      <c r="L1253" s="38"/>
      <c r="M1253" s="38"/>
      <c r="N1253" s="38"/>
      <c r="O1253" s="38"/>
      <c r="P1253" s="38"/>
      <c r="Q1253" s="38"/>
      <c r="R1253" s="38"/>
    </row>
    <row r="1254" spans="1:18" s="39" customFormat="1">
      <c r="A1254" s="46"/>
      <c r="B1254" s="47"/>
      <c r="C1254" s="47"/>
      <c r="D1254" s="48"/>
      <c r="E1254" s="46"/>
      <c r="F1254" s="46"/>
      <c r="G1254" s="46"/>
      <c r="H1254" s="49"/>
      <c r="I1254" s="54"/>
      <c r="K1254" s="38"/>
      <c r="L1254" s="38"/>
      <c r="M1254" s="38"/>
      <c r="N1254" s="38"/>
      <c r="O1254" s="38"/>
      <c r="P1254" s="38"/>
      <c r="Q1254" s="38"/>
      <c r="R1254" s="38"/>
    </row>
    <row r="1255" spans="1:18" s="39" customFormat="1">
      <c r="A1255" s="46"/>
      <c r="B1255" s="47"/>
      <c r="C1255" s="47"/>
      <c r="D1255" s="48"/>
      <c r="E1255" s="46"/>
      <c r="F1255" s="46"/>
      <c r="G1255" s="46"/>
      <c r="H1255" s="49"/>
      <c r="I1255" s="54"/>
      <c r="K1255" s="38"/>
      <c r="L1255" s="38"/>
      <c r="M1255" s="38"/>
      <c r="N1255" s="38"/>
      <c r="O1255" s="38"/>
      <c r="P1255" s="38"/>
      <c r="Q1255" s="38"/>
      <c r="R1255" s="38"/>
    </row>
    <row r="1256" spans="1:18" s="39" customFormat="1">
      <c r="A1256" s="46"/>
      <c r="B1256" s="47"/>
      <c r="C1256" s="47"/>
      <c r="D1256" s="48"/>
      <c r="E1256" s="46"/>
      <c r="F1256" s="46"/>
      <c r="G1256" s="46"/>
      <c r="H1256" s="49"/>
      <c r="I1256" s="54"/>
      <c r="K1256" s="38"/>
      <c r="L1256" s="38"/>
      <c r="M1256" s="38"/>
      <c r="N1256" s="38"/>
      <c r="O1256" s="38"/>
      <c r="P1256" s="38"/>
      <c r="Q1256" s="38"/>
      <c r="R1256" s="38"/>
    </row>
    <row r="1257" spans="1:18" s="39" customFormat="1">
      <c r="A1257" s="46"/>
      <c r="B1257" s="47"/>
      <c r="C1257" s="47"/>
      <c r="D1257" s="48"/>
      <c r="E1257" s="46"/>
      <c r="F1257" s="46"/>
      <c r="G1257" s="46"/>
      <c r="H1257" s="49"/>
      <c r="I1257" s="54"/>
      <c r="K1257" s="38"/>
      <c r="L1257" s="38"/>
      <c r="M1257" s="38"/>
      <c r="N1257" s="38"/>
      <c r="O1257" s="38"/>
      <c r="P1257" s="38"/>
      <c r="Q1257" s="38"/>
      <c r="R1257" s="38"/>
    </row>
    <row r="1258" spans="1:18" s="39" customFormat="1">
      <c r="A1258" s="46"/>
      <c r="B1258" s="47"/>
      <c r="C1258" s="47"/>
      <c r="D1258" s="48"/>
      <c r="E1258" s="46"/>
      <c r="F1258" s="46"/>
      <c r="G1258" s="46"/>
      <c r="H1258" s="49"/>
      <c r="I1258" s="54"/>
      <c r="K1258" s="38"/>
      <c r="L1258" s="38"/>
      <c r="M1258" s="38"/>
      <c r="N1258" s="38"/>
      <c r="O1258" s="38"/>
      <c r="P1258" s="38"/>
      <c r="Q1258" s="38"/>
      <c r="R1258" s="38"/>
    </row>
    <row r="1259" spans="1:18" s="39" customFormat="1">
      <c r="A1259" s="46"/>
      <c r="B1259" s="47"/>
      <c r="C1259" s="47"/>
      <c r="D1259" s="48"/>
      <c r="E1259" s="46"/>
      <c r="F1259" s="46"/>
      <c r="G1259" s="46"/>
      <c r="H1259" s="49"/>
      <c r="I1259" s="54"/>
      <c r="K1259" s="38"/>
      <c r="L1259" s="38"/>
      <c r="M1259" s="38"/>
      <c r="N1259" s="38"/>
      <c r="O1259" s="38"/>
      <c r="P1259" s="38"/>
      <c r="Q1259" s="38"/>
      <c r="R1259" s="38"/>
    </row>
    <row r="1260" spans="1:18" s="39" customFormat="1">
      <c r="A1260" s="46"/>
      <c r="B1260" s="47"/>
      <c r="C1260" s="47"/>
      <c r="D1260" s="48"/>
      <c r="E1260" s="46"/>
      <c r="F1260" s="46"/>
      <c r="G1260" s="46"/>
      <c r="H1260" s="49"/>
      <c r="I1260" s="54"/>
      <c r="K1260" s="38"/>
      <c r="L1260" s="38"/>
      <c r="M1260" s="38"/>
      <c r="N1260" s="38"/>
      <c r="O1260" s="38"/>
      <c r="P1260" s="38"/>
      <c r="Q1260" s="38"/>
      <c r="R1260" s="38"/>
    </row>
    <row r="1261" spans="1:18" s="39" customFormat="1">
      <c r="A1261" s="46"/>
      <c r="B1261" s="47"/>
      <c r="C1261" s="47"/>
      <c r="D1261" s="48"/>
      <c r="E1261" s="46"/>
      <c r="F1261" s="46"/>
      <c r="G1261" s="46"/>
      <c r="H1261" s="49"/>
      <c r="I1261" s="54"/>
      <c r="K1261" s="38"/>
      <c r="L1261" s="38"/>
      <c r="M1261" s="38"/>
      <c r="N1261" s="38"/>
      <c r="O1261" s="38"/>
      <c r="P1261" s="38"/>
      <c r="Q1261" s="38"/>
      <c r="R1261" s="38"/>
    </row>
    <row r="1262" spans="1:18" s="39" customFormat="1">
      <c r="A1262" s="46"/>
      <c r="B1262" s="47"/>
      <c r="C1262" s="47"/>
      <c r="D1262" s="48"/>
      <c r="E1262" s="46"/>
      <c r="F1262" s="46"/>
      <c r="G1262" s="46"/>
      <c r="H1262" s="49"/>
      <c r="I1262" s="54"/>
      <c r="K1262" s="38"/>
      <c r="L1262" s="38"/>
      <c r="M1262" s="38"/>
      <c r="N1262" s="38"/>
      <c r="O1262" s="38"/>
      <c r="P1262" s="38"/>
      <c r="Q1262" s="38"/>
      <c r="R1262" s="38"/>
    </row>
    <row r="1263" spans="1:18" s="39" customFormat="1">
      <c r="A1263" s="46"/>
      <c r="B1263" s="47"/>
      <c r="C1263" s="47"/>
      <c r="D1263" s="48"/>
      <c r="E1263" s="46"/>
      <c r="F1263" s="46"/>
      <c r="G1263" s="46"/>
      <c r="H1263" s="49"/>
      <c r="I1263" s="54"/>
      <c r="K1263" s="38"/>
      <c r="L1263" s="38"/>
      <c r="M1263" s="38"/>
      <c r="N1263" s="38"/>
      <c r="O1263" s="38"/>
      <c r="P1263" s="38"/>
      <c r="Q1263" s="38"/>
      <c r="R1263" s="38"/>
    </row>
    <row r="1264" spans="1:18" s="39" customFormat="1">
      <c r="A1264" s="46"/>
      <c r="B1264" s="47"/>
      <c r="C1264" s="47"/>
      <c r="D1264" s="48"/>
      <c r="E1264" s="46"/>
      <c r="F1264" s="46"/>
      <c r="G1264" s="46"/>
      <c r="H1264" s="49"/>
      <c r="I1264" s="54"/>
      <c r="K1264" s="38"/>
      <c r="L1264" s="38"/>
      <c r="M1264" s="38"/>
      <c r="N1264" s="38"/>
      <c r="O1264" s="38"/>
      <c r="P1264" s="38"/>
      <c r="Q1264" s="38"/>
      <c r="R1264" s="38"/>
    </row>
    <row r="1265" spans="1:18" s="39" customFormat="1">
      <c r="A1265" s="46"/>
      <c r="B1265" s="47"/>
      <c r="C1265" s="47"/>
      <c r="D1265" s="48"/>
      <c r="E1265" s="46"/>
      <c r="F1265" s="46"/>
      <c r="G1265" s="46"/>
      <c r="H1265" s="49"/>
      <c r="I1265" s="54"/>
      <c r="K1265" s="38"/>
      <c r="L1265" s="38"/>
      <c r="M1265" s="38"/>
      <c r="N1265" s="38"/>
      <c r="O1265" s="38"/>
      <c r="P1265" s="38"/>
      <c r="Q1265" s="38"/>
      <c r="R1265" s="38"/>
    </row>
    <row r="1266" spans="1:18" s="39" customFormat="1">
      <c r="A1266" s="46"/>
      <c r="B1266" s="47"/>
      <c r="C1266" s="47"/>
      <c r="D1266" s="48"/>
      <c r="E1266" s="46"/>
      <c r="F1266" s="46"/>
      <c r="G1266" s="46"/>
      <c r="H1266" s="49"/>
      <c r="I1266" s="54"/>
      <c r="K1266" s="38"/>
      <c r="L1266" s="38"/>
      <c r="M1266" s="38"/>
      <c r="N1266" s="38"/>
      <c r="O1266" s="38"/>
      <c r="P1266" s="38"/>
      <c r="Q1266" s="38"/>
      <c r="R1266" s="38"/>
    </row>
    <row r="1267" spans="1:18" s="39" customFormat="1">
      <c r="A1267" s="46"/>
      <c r="B1267" s="47"/>
      <c r="C1267" s="47"/>
      <c r="D1267" s="48"/>
      <c r="E1267" s="46"/>
      <c r="F1267" s="46"/>
      <c r="G1267" s="46"/>
      <c r="H1267" s="49"/>
      <c r="I1267" s="54"/>
      <c r="K1267" s="38"/>
      <c r="L1267" s="38"/>
      <c r="M1267" s="38"/>
      <c r="N1267" s="38"/>
      <c r="O1267" s="38"/>
      <c r="P1267" s="38"/>
      <c r="Q1267" s="38"/>
      <c r="R1267" s="38"/>
    </row>
    <row r="1268" spans="1:18" s="39" customFormat="1">
      <c r="A1268" s="46"/>
      <c r="B1268" s="47"/>
      <c r="C1268" s="47"/>
      <c r="D1268" s="48"/>
      <c r="E1268" s="46"/>
      <c r="F1268" s="46"/>
      <c r="G1268" s="46"/>
      <c r="H1268" s="49"/>
      <c r="I1268" s="54"/>
      <c r="K1268" s="38"/>
      <c r="L1268" s="38"/>
      <c r="M1268" s="38"/>
      <c r="N1268" s="38"/>
      <c r="O1268" s="38"/>
      <c r="P1268" s="38"/>
      <c r="Q1268" s="38"/>
      <c r="R1268" s="38"/>
    </row>
    <row r="1269" spans="1:18" s="39" customFormat="1">
      <c r="A1269" s="46"/>
      <c r="B1269" s="47"/>
      <c r="C1269" s="47"/>
      <c r="D1269" s="48"/>
      <c r="E1269" s="46"/>
      <c r="F1269" s="46"/>
      <c r="G1269" s="46"/>
      <c r="H1269" s="49"/>
      <c r="I1269" s="54"/>
      <c r="K1269" s="38"/>
      <c r="L1269" s="38"/>
      <c r="M1269" s="38"/>
      <c r="N1269" s="38"/>
      <c r="O1269" s="38"/>
      <c r="P1269" s="38"/>
      <c r="Q1269" s="38"/>
      <c r="R1269" s="38"/>
    </row>
    <row r="1270" spans="1:18" s="39" customFormat="1">
      <c r="A1270" s="46"/>
      <c r="B1270" s="47"/>
      <c r="C1270" s="47"/>
      <c r="D1270" s="48"/>
      <c r="E1270" s="46"/>
      <c r="F1270" s="46"/>
      <c r="G1270" s="46"/>
      <c r="H1270" s="49"/>
      <c r="I1270" s="54"/>
      <c r="K1270" s="38"/>
      <c r="L1270" s="38"/>
      <c r="M1270" s="38"/>
      <c r="N1270" s="38"/>
      <c r="O1270" s="38"/>
      <c r="P1270" s="38"/>
      <c r="Q1270" s="38"/>
      <c r="R1270" s="38"/>
    </row>
    <row r="1271" spans="1:18" s="39" customFormat="1">
      <c r="A1271" s="46"/>
      <c r="B1271" s="47"/>
      <c r="C1271" s="47"/>
      <c r="D1271" s="48"/>
      <c r="E1271" s="46"/>
      <c r="F1271" s="46"/>
      <c r="G1271" s="46"/>
      <c r="H1271" s="49"/>
      <c r="I1271" s="54"/>
      <c r="K1271" s="38"/>
      <c r="L1271" s="38"/>
      <c r="M1271" s="38"/>
      <c r="N1271" s="38"/>
      <c r="O1271" s="38"/>
      <c r="P1271" s="38"/>
      <c r="Q1271" s="38"/>
      <c r="R1271" s="38"/>
    </row>
    <row r="1272" spans="1:18" s="39" customFormat="1">
      <c r="A1272" s="46"/>
      <c r="B1272" s="47"/>
      <c r="C1272" s="47"/>
      <c r="D1272" s="48"/>
      <c r="E1272" s="46"/>
      <c r="F1272" s="46"/>
      <c r="G1272" s="46"/>
      <c r="H1272" s="49"/>
      <c r="I1272" s="54"/>
      <c r="K1272" s="38"/>
      <c r="L1272" s="38"/>
      <c r="M1272" s="38"/>
      <c r="N1272" s="38"/>
      <c r="O1272" s="38"/>
      <c r="P1272" s="38"/>
      <c r="Q1272" s="38"/>
      <c r="R1272" s="38"/>
    </row>
    <row r="1273" spans="1:18" s="39" customFormat="1">
      <c r="A1273" s="46"/>
      <c r="B1273" s="47"/>
      <c r="C1273" s="47"/>
      <c r="D1273" s="48"/>
      <c r="E1273" s="46"/>
      <c r="F1273" s="46"/>
      <c r="G1273" s="46"/>
      <c r="H1273" s="49"/>
      <c r="I1273" s="54"/>
      <c r="K1273" s="38"/>
      <c r="L1273" s="38"/>
      <c r="M1273" s="38"/>
      <c r="N1273" s="38"/>
      <c r="O1273" s="38"/>
      <c r="P1273" s="38"/>
      <c r="Q1273" s="38"/>
      <c r="R1273" s="38"/>
    </row>
    <row r="1274" spans="1:18" s="39" customFormat="1">
      <c r="A1274" s="46"/>
      <c r="B1274" s="47"/>
      <c r="C1274" s="47"/>
      <c r="D1274" s="48"/>
      <c r="E1274" s="46"/>
      <c r="F1274" s="46"/>
      <c r="G1274" s="46"/>
      <c r="H1274" s="49"/>
      <c r="I1274" s="54"/>
      <c r="K1274" s="38"/>
      <c r="L1274" s="38"/>
      <c r="M1274" s="38"/>
      <c r="N1274" s="38"/>
      <c r="O1274" s="38"/>
      <c r="P1274" s="38"/>
      <c r="Q1274" s="38"/>
      <c r="R1274" s="38"/>
    </row>
    <row r="1275" spans="1:18" s="39" customFormat="1">
      <c r="A1275" s="46"/>
      <c r="B1275" s="47"/>
      <c r="C1275" s="47"/>
      <c r="D1275" s="48"/>
      <c r="E1275" s="46"/>
      <c r="F1275" s="46"/>
      <c r="G1275" s="46"/>
      <c r="H1275" s="49"/>
      <c r="I1275" s="54"/>
      <c r="K1275" s="38"/>
      <c r="L1275" s="38"/>
      <c r="M1275" s="38"/>
      <c r="N1275" s="38"/>
      <c r="O1275" s="38"/>
      <c r="P1275" s="38"/>
      <c r="Q1275" s="38"/>
      <c r="R1275" s="38"/>
    </row>
    <row r="1276" spans="1:18" s="39" customFormat="1">
      <c r="A1276" s="46"/>
      <c r="B1276" s="47"/>
      <c r="C1276" s="47"/>
      <c r="D1276" s="48"/>
      <c r="E1276" s="46"/>
      <c r="F1276" s="46"/>
      <c r="G1276" s="46"/>
      <c r="H1276" s="49"/>
      <c r="I1276" s="54"/>
      <c r="K1276" s="38"/>
      <c r="L1276" s="38"/>
      <c r="M1276" s="38"/>
      <c r="N1276" s="38"/>
      <c r="O1276" s="38"/>
      <c r="P1276" s="38"/>
      <c r="Q1276" s="38"/>
      <c r="R1276" s="38"/>
    </row>
    <row r="1277" spans="1:18" s="39" customFormat="1">
      <c r="A1277" s="46"/>
      <c r="B1277" s="47"/>
      <c r="C1277" s="47"/>
      <c r="D1277" s="48"/>
      <c r="E1277" s="46"/>
      <c r="F1277" s="46"/>
      <c r="G1277" s="46"/>
      <c r="H1277" s="49"/>
      <c r="I1277" s="54"/>
      <c r="K1277" s="38"/>
      <c r="L1277" s="38"/>
      <c r="M1277" s="38"/>
      <c r="N1277" s="38"/>
      <c r="O1277" s="38"/>
      <c r="P1277" s="38"/>
      <c r="Q1277" s="38"/>
      <c r="R1277" s="38"/>
    </row>
    <row r="1278" spans="1:18" s="39" customFormat="1">
      <c r="A1278" s="46"/>
      <c r="B1278" s="47"/>
      <c r="C1278" s="47"/>
      <c r="D1278" s="48"/>
      <c r="E1278" s="46"/>
      <c r="F1278" s="46"/>
      <c r="G1278" s="46"/>
      <c r="H1278" s="49"/>
      <c r="I1278" s="54"/>
      <c r="K1278" s="38"/>
      <c r="L1278" s="38"/>
      <c r="M1278" s="38"/>
      <c r="N1278" s="38"/>
      <c r="O1278" s="38"/>
      <c r="P1278" s="38"/>
      <c r="Q1278" s="38"/>
      <c r="R1278" s="38"/>
    </row>
    <row r="1279" spans="1:18" s="39" customFormat="1">
      <c r="A1279" s="46"/>
      <c r="B1279" s="47"/>
      <c r="C1279" s="47"/>
      <c r="D1279" s="48"/>
      <c r="E1279" s="46"/>
      <c r="F1279" s="46"/>
      <c r="G1279" s="46"/>
      <c r="H1279" s="49"/>
      <c r="I1279" s="54"/>
      <c r="K1279" s="38"/>
      <c r="L1279" s="38"/>
      <c r="M1279" s="38"/>
      <c r="N1279" s="38"/>
      <c r="O1279" s="38"/>
      <c r="P1279" s="38"/>
      <c r="Q1279" s="38"/>
      <c r="R1279" s="38"/>
    </row>
    <row r="1280" spans="1:18" s="39" customFormat="1">
      <c r="A1280" s="46"/>
      <c r="B1280" s="47"/>
      <c r="C1280" s="47"/>
      <c r="D1280" s="48"/>
      <c r="E1280" s="46"/>
      <c r="F1280" s="46"/>
      <c r="G1280" s="46"/>
      <c r="H1280" s="49"/>
      <c r="I1280" s="54"/>
      <c r="K1280" s="38"/>
      <c r="L1280" s="38"/>
      <c r="M1280" s="38"/>
      <c r="N1280" s="38"/>
      <c r="O1280" s="38"/>
      <c r="P1280" s="38"/>
      <c r="Q1280" s="38"/>
      <c r="R1280" s="38"/>
    </row>
    <row r="1281" spans="1:18" s="39" customFormat="1">
      <c r="A1281" s="46"/>
      <c r="B1281" s="47"/>
      <c r="C1281" s="47"/>
      <c r="D1281" s="48"/>
      <c r="E1281" s="46"/>
      <c r="F1281" s="46"/>
      <c r="G1281" s="46"/>
      <c r="H1281" s="49"/>
      <c r="I1281" s="54"/>
      <c r="K1281" s="38"/>
      <c r="L1281" s="38"/>
      <c r="M1281" s="38"/>
      <c r="N1281" s="38"/>
      <c r="O1281" s="38"/>
      <c r="P1281" s="38"/>
      <c r="Q1281" s="38"/>
      <c r="R1281" s="38"/>
    </row>
    <row r="1282" spans="1:18" s="39" customFormat="1">
      <c r="A1282" s="46"/>
      <c r="B1282" s="47"/>
      <c r="C1282" s="47"/>
      <c r="D1282" s="48"/>
      <c r="E1282" s="46"/>
      <c r="F1282" s="46"/>
      <c r="G1282" s="46"/>
      <c r="H1282" s="49"/>
      <c r="I1282" s="54"/>
      <c r="K1282" s="38"/>
      <c r="L1282" s="38"/>
      <c r="M1282" s="38"/>
      <c r="N1282" s="38"/>
      <c r="O1282" s="38"/>
      <c r="P1282" s="38"/>
      <c r="Q1282" s="38"/>
      <c r="R1282" s="38"/>
    </row>
    <row r="1283" spans="1:18" s="39" customFormat="1">
      <c r="A1283" s="46"/>
      <c r="B1283" s="47"/>
      <c r="C1283" s="47"/>
      <c r="D1283" s="48"/>
      <c r="E1283" s="46"/>
      <c r="F1283" s="46"/>
      <c r="G1283" s="46"/>
      <c r="H1283" s="49"/>
      <c r="I1283" s="54"/>
      <c r="K1283" s="38"/>
      <c r="L1283" s="38"/>
      <c r="M1283" s="38"/>
      <c r="N1283" s="38"/>
      <c r="O1283" s="38"/>
      <c r="P1283" s="38"/>
      <c r="Q1283" s="38"/>
      <c r="R1283" s="38"/>
    </row>
    <row r="1284" spans="1:18" s="39" customFormat="1">
      <c r="A1284" s="46"/>
      <c r="B1284" s="47"/>
      <c r="C1284" s="47"/>
      <c r="D1284" s="48"/>
      <c r="E1284" s="46"/>
      <c r="F1284" s="46"/>
      <c r="G1284" s="46"/>
      <c r="H1284" s="49"/>
      <c r="I1284" s="54"/>
      <c r="K1284" s="38"/>
      <c r="L1284" s="38"/>
      <c r="M1284" s="38"/>
      <c r="N1284" s="38"/>
      <c r="O1284" s="38"/>
      <c r="P1284" s="38"/>
      <c r="Q1284" s="38"/>
      <c r="R1284" s="38"/>
    </row>
    <row r="1285" spans="1:18" s="39" customFormat="1">
      <c r="A1285" s="46"/>
      <c r="B1285" s="47"/>
      <c r="C1285" s="47"/>
      <c r="D1285" s="48"/>
      <c r="E1285" s="46"/>
      <c r="F1285" s="46"/>
      <c r="G1285" s="46"/>
      <c r="H1285" s="49"/>
      <c r="I1285" s="54"/>
      <c r="K1285" s="38"/>
      <c r="L1285" s="38"/>
      <c r="M1285" s="38"/>
      <c r="N1285" s="38"/>
      <c r="O1285" s="38"/>
      <c r="P1285" s="38"/>
      <c r="Q1285" s="38"/>
      <c r="R1285" s="38"/>
    </row>
    <row r="1286" spans="1:18" s="39" customFormat="1">
      <c r="A1286" s="46"/>
      <c r="B1286" s="47"/>
      <c r="C1286" s="47"/>
      <c r="D1286" s="48"/>
      <c r="E1286" s="46"/>
      <c r="F1286" s="46"/>
      <c r="G1286" s="46"/>
      <c r="H1286" s="49"/>
      <c r="I1286" s="54"/>
      <c r="K1286" s="38"/>
      <c r="L1286" s="38"/>
      <c r="M1286" s="38"/>
      <c r="N1286" s="38"/>
      <c r="O1286" s="38"/>
      <c r="P1286" s="38"/>
      <c r="Q1286" s="38"/>
      <c r="R1286" s="38"/>
    </row>
    <row r="1287" spans="1:18" s="39" customFormat="1">
      <c r="A1287" s="46"/>
      <c r="B1287" s="47"/>
      <c r="C1287" s="47"/>
      <c r="D1287" s="48"/>
      <c r="E1287" s="46"/>
      <c r="F1287" s="46"/>
      <c r="G1287" s="46"/>
      <c r="H1287" s="49"/>
      <c r="I1287" s="54"/>
      <c r="K1287" s="38"/>
      <c r="L1287" s="38"/>
      <c r="M1287" s="38"/>
      <c r="N1287" s="38"/>
      <c r="O1287" s="38"/>
      <c r="P1287" s="38"/>
      <c r="Q1287" s="38"/>
      <c r="R1287" s="38"/>
    </row>
    <row r="1288" spans="1:18" s="39" customFormat="1">
      <c r="A1288" s="46"/>
      <c r="B1288" s="47"/>
      <c r="C1288" s="47"/>
      <c r="D1288" s="48"/>
      <c r="E1288" s="46"/>
      <c r="F1288" s="46"/>
      <c r="G1288" s="46"/>
      <c r="H1288" s="49"/>
      <c r="I1288" s="54"/>
      <c r="K1288" s="38"/>
      <c r="L1288" s="38"/>
      <c r="M1288" s="38"/>
      <c r="N1288" s="38"/>
      <c r="O1288" s="38"/>
      <c r="P1288" s="38"/>
      <c r="Q1288" s="38"/>
      <c r="R1288" s="38"/>
    </row>
    <row r="1289" spans="1:18" s="39" customFormat="1">
      <c r="A1289" s="46"/>
      <c r="B1289" s="47"/>
      <c r="C1289" s="47"/>
      <c r="D1289" s="48"/>
      <c r="E1289" s="46"/>
      <c r="F1289" s="46"/>
      <c r="G1289" s="46"/>
      <c r="H1289" s="49"/>
      <c r="I1289" s="54"/>
      <c r="K1289" s="38"/>
      <c r="L1289" s="38"/>
      <c r="M1289" s="38"/>
      <c r="N1289" s="38"/>
      <c r="O1289" s="38"/>
      <c r="P1289" s="38"/>
      <c r="Q1289" s="38"/>
      <c r="R1289" s="38"/>
    </row>
    <row r="1290" spans="1:18" s="39" customFormat="1">
      <c r="A1290" s="46"/>
      <c r="B1290" s="47"/>
      <c r="C1290" s="47"/>
      <c r="D1290" s="48"/>
      <c r="E1290" s="46"/>
      <c r="F1290" s="46"/>
      <c r="G1290" s="46"/>
      <c r="H1290" s="49"/>
      <c r="I1290" s="54"/>
      <c r="K1290" s="38"/>
      <c r="L1290" s="38"/>
      <c r="M1290" s="38"/>
      <c r="N1290" s="38"/>
      <c r="O1290" s="38"/>
      <c r="P1290" s="38"/>
      <c r="Q1290" s="38"/>
      <c r="R1290" s="38"/>
    </row>
    <row r="1291" spans="1:18" s="39" customFormat="1">
      <c r="A1291" s="46"/>
      <c r="B1291" s="47"/>
      <c r="C1291" s="47"/>
      <c r="D1291" s="48"/>
      <c r="E1291" s="46"/>
      <c r="F1291" s="46"/>
      <c r="G1291" s="46"/>
      <c r="H1291" s="49"/>
      <c r="I1291" s="54"/>
      <c r="K1291" s="38"/>
      <c r="L1291" s="38"/>
      <c r="M1291" s="38"/>
      <c r="N1291" s="38"/>
      <c r="O1291" s="38"/>
      <c r="P1291" s="38"/>
      <c r="Q1291" s="38"/>
      <c r="R1291" s="38"/>
    </row>
    <row r="1292" spans="1:18" s="39" customFormat="1">
      <c r="A1292" s="46"/>
      <c r="B1292" s="47"/>
      <c r="C1292" s="47"/>
      <c r="D1292" s="48"/>
      <c r="E1292" s="46"/>
      <c r="F1292" s="46"/>
      <c r="G1292" s="46"/>
      <c r="H1292" s="49"/>
      <c r="I1292" s="54"/>
      <c r="K1292" s="38"/>
      <c r="L1292" s="38"/>
      <c r="M1292" s="38"/>
      <c r="N1292" s="38"/>
      <c r="O1292" s="38"/>
      <c r="P1292" s="38"/>
      <c r="Q1292" s="38"/>
      <c r="R1292" s="38"/>
    </row>
    <row r="1293" spans="1:18" s="39" customFormat="1">
      <c r="A1293" s="46"/>
      <c r="B1293" s="47"/>
      <c r="C1293" s="47"/>
      <c r="D1293" s="48"/>
      <c r="E1293" s="46"/>
      <c r="F1293" s="46"/>
      <c r="G1293" s="46"/>
      <c r="H1293" s="49"/>
      <c r="I1293" s="54"/>
      <c r="K1293" s="38"/>
      <c r="L1293" s="38"/>
      <c r="M1293" s="38"/>
      <c r="N1293" s="38"/>
      <c r="O1293" s="38"/>
      <c r="P1293" s="38"/>
      <c r="Q1293" s="38"/>
      <c r="R1293" s="38"/>
    </row>
    <row r="1294" spans="1:18" s="39" customFormat="1">
      <c r="A1294" s="46"/>
      <c r="B1294" s="47"/>
      <c r="C1294" s="47"/>
      <c r="D1294" s="48"/>
      <c r="E1294" s="46"/>
      <c r="F1294" s="46"/>
      <c r="G1294" s="46"/>
      <c r="H1294" s="49"/>
      <c r="I1294" s="54"/>
      <c r="K1294" s="38"/>
      <c r="L1294" s="38"/>
      <c r="M1294" s="38"/>
      <c r="N1294" s="38"/>
      <c r="O1294" s="38"/>
      <c r="P1294" s="38"/>
      <c r="Q1294" s="38"/>
      <c r="R1294" s="38"/>
    </row>
    <row r="1295" spans="1:18" s="39" customFormat="1">
      <c r="A1295" s="46"/>
      <c r="B1295" s="47"/>
      <c r="C1295" s="47"/>
      <c r="D1295" s="48"/>
      <c r="E1295" s="46"/>
      <c r="F1295" s="46"/>
      <c r="G1295" s="46"/>
      <c r="H1295" s="49"/>
      <c r="I1295" s="54"/>
      <c r="K1295" s="38"/>
      <c r="L1295" s="38"/>
      <c r="M1295" s="38"/>
      <c r="N1295" s="38"/>
      <c r="O1295" s="38"/>
      <c r="P1295" s="38"/>
      <c r="Q1295" s="38"/>
      <c r="R1295" s="38"/>
    </row>
    <row r="1296" spans="1:18" s="39" customFormat="1">
      <c r="A1296" s="46"/>
      <c r="B1296" s="47"/>
      <c r="C1296" s="47"/>
      <c r="D1296" s="48"/>
      <c r="E1296" s="46"/>
      <c r="F1296" s="46"/>
      <c r="G1296" s="46"/>
      <c r="H1296" s="49"/>
      <c r="I1296" s="54"/>
      <c r="K1296" s="38"/>
      <c r="L1296" s="38"/>
      <c r="M1296" s="38"/>
      <c r="N1296" s="38"/>
      <c r="O1296" s="38"/>
      <c r="P1296" s="38"/>
      <c r="Q1296" s="38"/>
      <c r="R1296" s="38"/>
    </row>
    <row r="1297" spans="1:18" s="39" customFormat="1">
      <c r="A1297" s="46"/>
      <c r="B1297" s="47"/>
      <c r="C1297" s="47"/>
      <c r="D1297" s="48"/>
      <c r="E1297" s="46"/>
      <c r="F1297" s="46"/>
      <c r="G1297" s="46"/>
      <c r="H1297" s="49"/>
      <c r="I1297" s="54"/>
      <c r="K1297" s="38"/>
      <c r="L1297" s="38"/>
      <c r="M1297" s="38"/>
      <c r="N1297" s="38"/>
      <c r="O1297" s="38"/>
      <c r="P1297" s="38"/>
      <c r="Q1297" s="38"/>
      <c r="R1297" s="38"/>
    </row>
    <row r="1298" spans="1:18" s="39" customFormat="1">
      <c r="A1298" s="46"/>
      <c r="B1298" s="47"/>
      <c r="C1298" s="47"/>
      <c r="D1298" s="48"/>
      <c r="E1298" s="46"/>
      <c r="F1298" s="46"/>
      <c r="G1298" s="46"/>
      <c r="H1298" s="49"/>
      <c r="I1298" s="54"/>
      <c r="K1298" s="38"/>
      <c r="L1298" s="38"/>
      <c r="M1298" s="38"/>
      <c r="N1298" s="38"/>
      <c r="O1298" s="38"/>
      <c r="P1298" s="38"/>
      <c r="Q1298" s="38"/>
      <c r="R1298" s="38"/>
    </row>
    <row r="1299" spans="1:18" s="39" customFormat="1">
      <c r="A1299" s="46"/>
      <c r="B1299" s="47"/>
      <c r="C1299" s="47"/>
      <c r="D1299" s="48"/>
      <c r="E1299" s="46"/>
      <c r="F1299" s="46"/>
      <c r="G1299" s="46"/>
      <c r="H1299" s="49"/>
      <c r="I1299" s="54"/>
      <c r="K1299" s="38"/>
      <c r="L1299" s="38"/>
      <c r="M1299" s="38"/>
      <c r="N1299" s="38"/>
      <c r="O1299" s="38"/>
      <c r="P1299" s="38"/>
      <c r="Q1299" s="38"/>
      <c r="R1299" s="38"/>
    </row>
    <row r="1300" spans="1:18" s="39" customFormat="1">
      <c r="A1300" s="46"/>
      <c r="B1300" s="47"/>
      <c r="C1300" s="47"/>
      <c r="D1300" s="48"/>
      <c r="E1300" s="46"/>
      <c r="F1300" s="46"/>
      <c r="G1300" s="46"/>
      <c r="H1300" s="49"/>
      <c r="I1300" s="54"/>
      <c r="K1300" s="38"/>
      <c r="L1300" s="38"/>
      <c r="M1300" s="38"/>
      <c r="N1300" s="38"/>
      <c r="O1300" s="38"/>
      <c r="P1300" s="38"/>
      <c r="Q1300" s="38"/>
      <c r="R1300" s="38"/>
    </row>
    <row r="1301" spans="1:18" s="39" customFormat="1">
      <c r="A1301" s="46"/>
      <c r="B1301" s="47"/>
      <c r="C1301" s="47"/>
      <c r="D1301" s="48"/>
      <c r="E1301" s="46"/>
      <c r="F1301" s="46"/>
      <c r="G1301" s="46"/>
      <c r="H1301" s="49"/>
      <c r="I1301" s="54"/>
      <c r="K1301" s="38"/>
      <c r="L1301" s="38"/>
      <c r="M1301" s="38"/>
      <c r="N1301" s="38"/>
      <c r="O1301" s="38"/>
      <c r="P1301" s="38"/>
      <c r="Q1301" s="38"/>
      <c r="R1301" s="38"/>
    </row>
    <row r="1302" spans="1:18" s="39" customFormat="1">
      <c r="A1302" s="46"/>
      <c r="B1302" s="47"/>
      <c r="C1302" s="47"/>
      <c r="D1302" s="48"/>
      <c r="E1302" s="46"/>
      <c r="F1302" s="46"/>
      <c r="G1302" s="46"/>
      <c r="H1302" s="49"/>
      <c r="I1302" s="54"/>
      <c r="K1302" s="38"/>
      <c r="L1302" s="38"/>
      <c r="M1302" s="38"/>
      <c r="N1302" s="38"/>
      <c r="O1302" s="38"/>
      <c r="P1302" s="38"/>
      <c r="Q1302" s="38"/>
      <c r="R1302" s="38"/>
    </row>
    <row r="1303" spans="1:18" s="39" customFormat="1">
      <c r="A1303" s="46"/>
      <c r="B1303" s="47"/>
      <c r="C1303" s="47"/>
      <c r="D1303" s="48"/>
      <c r="E1303" s="46"/>
      <c r="F1303" s="46"/>
      <c r="G1303" s="46"/>
      <c r="H1303" s="49"/>
      <c r="I1303" s="54"/>
      <c r="K1303" s="38"/>
      <c r="L1303" s="38"/>
      <c r="M1303" s="38"/>
      <c r="N1303" s="38"/>
      <c r="O1303" s="38"/>
      <c r="P1303" s="38"/>
      <c r="Q1303" s="38"/>
      <c r="R1303" s="38"/>
    </row>
    <row r="1304" spans="1:18" s="39" customFormat="1">
      <c r="A1304" s="46"/>
      <c r="B1304" s="47"/>
      <c r="C1304" s="47"/>
      <c r="D1304" s="48"/>
      <c r="E1304" s="46"/>
      <c r="F1304" s="46"/>
      <c r="G1304" s="46"/>
      <c r="H1304" s="49"/>
      <c r="I1304" s="54"/>
      <c r="K1304" s="38"/>
      <c r="L1304" s="38"/>
      <c r="M1304" s="38"/>
      <c r="N1304" s="38"/>
      <c r="O1304" s="38"/>
      <c r="P1304" s="38"/>
      <c r="Q1304" s="38"/>
      <c r="R1304" s="38"/>
    </row>
    <row r="1305" spans="1:18" s="39" customFormat="1">
      <c r="A1305" s="46"/>
      <c r="B1305" s="47"/>
      <c r="C1305" s="47"/>
      <c r="D1305" s="48"/>
      <c r="E1305" s="46"/>
      <c r="F1305" s="46"/>
      <c r="G1305" s="46"/>
      <c r="H1305" s="49"/>
      <c r="I1305" s="54"/>
      <c r="K1305" s="38"/>
      <c r="L1305" s="38"/>
      <c r="M1305" s="38"/>
      <c r="N1305" s="38"/>
      <c r="O1305" s="38"/>
      <c r="P1305" s="38"/>
      <c r="Q1305" s="38"/>
      <c r="R1305" s="38"/>
    </row>
    <row r="1306" spans="1:18" s="39" customFormat="1">
      <c r="A1306" s="46"/>
      <c r="B1306" s="47"/>
      <c r="C1306" s="47"/>
      <c r="D1306" s="48"/>
      <c r="E1306" s="46"/>
      <c r="F1306" s="46"/>
      <c r="G1306" s="46"/>
      <c r="H1306" s="49"/>
      <c r="I1306" s="54"/>
      <c r="K1306" s="38"/>
      <c r="L1306" s="38"/>
      <c r="M1306" s="38"/>
      <c r="N1306" s="38"/>
      <c r="O1306" s="38"/>
      <c r="P1306" s="38"/>
      <c r="Q1306" s="38"/>
      <c r="R1306" s="38"/>
    </row>
    <row r="1307" spans="1:18" s="39" customFormat="1">
      <c r="A1307" s="46"/>
      <c r="B1307" s="47"/>
      <c r="C1307" s="47"/>
      <c r="D1307" s="48"/>
      <c r="E1307" s="46"/>
      <c r="F1307" s="46"/>
      <c r="G1307" s="46"/>
      <c r="H1307" s="49"/>
      <c r="I1307" s="54"/>
      <c r="K1307" s="38"/>
      <c r="L1307" s="38"/>
      <c r="M1307" s="38"/>
      <c r="N1307" s="38"/>
      <c r="O1307" s="38"/>
      <c r="P1307" s="38"/>
      <c r="Q1307" s="38"/>
      <c r="R1307" s="38"/>
    </row>
    <row r="1308" spans="1:18" s="39" customFormat="1">
      <c r="A1308" s="46"/>
      <c r="B1308" s="47"/>
      <c r="C1308" s="47"/>
      <c r="D1308" s="48"/>
      <c r="E1308" s="46"/>
      <c r="F1308" s="46"/>
      <c r="G1308" s="46"/>
      <c r="H1308" s="49"/>
      <c r="I1308" s="54"/>
      <c r="K1308" s="38"/>
      <c r="L1308" s="38"/>
      <c r="M1308" s="38"/>
      <c r="N1308" s="38"/>
      <c r="O1308" s="38"/>
      <c r="P1308" s="38"/>
      <c r="Q1308" s="38"/>
      <c r="R1308" s="38"/>
    </row>
    <row r="1309" spans="1:18" s="39" customFormat="1">
      <c r="A1309" s="46"/>
      <c r="B1309" s="47"/>
      <c r="C1309" s="47"/>
      <c r="D1309" s="48"/>
      <c r="E1309" s="46"/>
      <c r="F1309" s="46"/>
      <c r="G1309" s="46"/>
      <c r="H1309" s="49"/>
      <c r="I1309" s="54"/>
      <c r="K1309" s="38"/>
      <c r="L1309" s="38"/>
      <c r="M1309" s="38"/>
      <c r="N1309" s="38"/>
      <c r="O1309" s="38"/>
      <c r="P1309" s="38"/>
      <c r="Q1309" s="38"/>
      <c r="R1309" s="38"/>
    </row>
    <row r="1310" spans="1:18" s="39" customFormat="1">
      <c r="A1310" s="46"/>
      <c r="B1310" s="47"/>
      <c r="C1310" s="47"/>
      <c r="D1310" s="48"/>
      <c r="E1310" s="46"/>
      <c r="F1310" s="46"/>
      <c r="G1310" s="46"/>
      <c r="H1310" s="49"/>
      <c r="I1310" s="54"/>
      <c r="K1310" s="38"/>
      <c r="L1310" s="38"/>
      <c r="M1310" s="38"/>
      <c r="N1310" s="38"/>
      <c r="O1310" s="38"/>
      <c r="P1310" s="38"/>
      <c r="Q1310" s="38"/>
      <c r="R1310" s="38"/>
    </row>
    <row r="1311" spans="1:18" s="39" customFormat="1">
      <c r="A1311" s="46"/>
      <c r="B1311" s="47"/>
      <c r="C1311" s="47"/>
      <c r="D1311" s="48"/>
      <c r="E1311" s="46"/>
      <c r="F1311" s="46"/>
      <c r="G1311" s="46"/>
      <c r="H1311" s="49"/>
      <c r="I1311" s="54"/>
      <c r="K1311" s="38"/>
      <c r="L1311" s="38"/>
      <c r="M1311" s="38"/>
      <c r="N1311" s="38"/>
      <c r="O1311" s="38"/>
      <c r="P1311" s="38"/>
      <c r="Q1311" s="38"/>
      <c r="R1311" s="38"/>
    </row>
    <row r="1312" spans="1:18" s="39" customFormat="1">
      <c r="A1312" s="46"/>
      <c r="B1312" s="47"/>
      <c r="C1312" s="47"/>
      <c r="D1312" s="48"/>
      <c r="E1312" s="46"/>
      <c r="F1312" s="46"/>
      <c r="G1312" s="46"/>
      <c r="H1312" s="49"/>
      <c r="I1312" s="54"/>
      <c r="K1312" s="38"/>
      <c r="L1312" s="38"/>
      <c r="M1312" s="38"/>
      <c r="N1312" s="38"/>
      <c r="O1312" s="38"/>
      <c r="P1312" s="38"/>
      <c r="Q1312" s="38"/>
      <c r="R1312" s="38"/>
    </row>
    <row r="1313" spans="1:18" s="39" customFormat="1">
      <c r="A1313" s="46"/>
      <c r="B1313" s="47"/>
      <c r="C1313" s="47"/>
      <c r="D1313" s="48"/>
      <c r="E1313" s="46"/>
      <c r="F1313" s="46"/>
      <c r="G1313" s="46"/>
      <c r="H1313" s="49"/>
      <c r="I1313" s="54"/>
      <c r="K1313" s="38"/>
      <c r="L1313" s="38"/>
      <c r="M1313" s="38"/>
      <c r="N1313" s="38"/>
      <c r="O1313" s="38"/>
      <c r="P1313" s="38"/>
      <c r="Q1313" s="38"/>
      <c r="R1313" s="38"/>
    </row>
    <row r="1314" spans="1:18" s="39" customFormat="1">
      <c r="A1314" s="46"/>
      <c r="B1314" s="47"/>
      <c r="C1314" s="47"/>
      <c r="D1314" s="48"/>
      <c r="E1314" s="46"/>
      <c r="F1314" s="46"/>
      <c r="G1314" s="46"/>
      <c r="H1314" s="49"/>
      <c r="I1314" s="54"/>
      <c r="K1314" s="38"/>
      <c r="L1314" s="38"/>
      <c r="M1314" s="38"/>
      <c r="N1314" s="38"/>
      <c r="O1314" s="38"/>
      <c r="P1314" s="38"/>
      <c r="Q1314" s="38"/>
      <c r="R1314" s="38"/>
    </row>
    <row r="1315" spans="1:18" s="39" customFormat="1">
      <c r="A1315" s="46"/>
      <c r="B1315" s="47"/>
      <c r="C1315" s="47"/>
      <c r="D1315" s="48"/>
      <c r="E1315" s="46"/>
      <c r="F1315" s="46"/>
      <c r="G1315" s="46"/>
      <c r="H1315" s="49"/>
      <c r="I1315" s="54"/>
      <c r="K1315" s="38"/>
      <c r="L1315" s="38"/>
      <c r="M1315" s="38"/>
      <c r="N1315" s="38"/>
      <c r="O1315" s="38"/>
      <c r="P1315" s="38"/>
      <c r="Q1315" s="38"/>
      <c r="R1315" s="38"/>
    </row>
    <row r="1316" spans="1:18" s="39" customFormat="1">
      <c r="A1316" s="46"/>
      <c r="B1316" s="47"/>
      <c r="C1316" s="47"/>
      <c r="D1316" s="48"/>
      <c r="E1316" s="46"/>
      <c r="F1316" s="46"/>
      <c r="G1316" s="46"/>
      <c r="H1316" s="49"/>
      <c r="I1316" s="54"/>
      <c r="K1316" s="38"/>
      <c r="L1316" s="38"/>
      <c r="M1316" s="38"/>
      <c r="N1316" s="38"/>
      <c r="O1316" s="38"/>
      <c r="P1316" s="38"/>
      <c r="Q1316" s="38"/>
      <c r="R1316" s="38"/>
    </row>
    <row r="1317" spans="1:18" s="39" customFormat="1">
      <c r="A1317" s="46"/>
      <c r="B1317" s="47"/>
      <c r="C1317" s="47"/>
      <c r="D1317" s="48"/>
      <c r="E1317" s="46"/>
      <c r="F1317" s="46"/>
      <c r="G1317" s="46"/>
      <c r="H1317" s="49"/>
      <c r="I1317" s="54"/>
      <c r="K1317" s="38"/>
      <c r="L1317" s="38"/>
      <c r="M1317" s="38"/>
      <c r="N1317" s="38"/>
      <c r="O1317" s="38"/>
      <c r="P1317" s="38"/>
      <c r="Q1317" s="38"/>
      <c r="R1317" s="38"/>
    </row>
    <row r="1318" spans="1:18" s="39" customFormat="1">
      <c r="A1318" s="46"/>
      <c r="B1318" s="47"/>
      <c r="C1318" s="47"/>
      <c r="D1318" s="48"/>
      <c r="E1318" s="46"/>
      <c r="F1318" s="46"/>
      <c r="G1318" s="46"/>
      <c r="H1318" s="49"/>
      <c r="I1318" s="54"/>
      <c r="K1318" s="38"/>
      <c r="L1318" s="38"/>
      <c r="M1318" s="38"/>
      <c r="N1318" s="38"/>
      <c r="O1318" s="38"/>
      <c r="P1318" s="38"/>
      <c r="Q1318" s="38"/>
      <c r="R1318" s="38"/>
    </row>
    <row r="1319" spans="1:18" s="39" customFormat="1">
      <c r="A1319" s="46"/>
      <c r="B1319" s="47"/>
      <c r="C1319" s="47"/>
      <c r="D1319" s="48"/>
      <c r="E1319" s="46"/>
      <c r="F1319" s="46"/>
      <c r="G1319" s="46"/>
      <c r="H1319" s="49"/>
      <c r="I1319" s="54"/>
      <c r="K1319" s="38"/>
      <c r="L1319" s="38"/>
      <c r="M1319" s="38"/>
      <c r="N1319" s="38"/>
      <c r="O1319" s="38"/>
      <c r="P1319" s="38"/>
      <c r="Q1319" s="38"/>
      <c r="R1319" s="38"/>
    </row>
    <row r="1320" spans="1:18" s="39" customFormat="1">
      <c r="A1320" s="46"/>
      <c r="B1320" s="47"/>
      <c r="C1320" s="47"/>
      <c r="D1320" s="48"/>
      <c r="E1320" s="46"/>
      <c r="F1320" s="46"/>
      <c r="G1320" s="46"/>
      <c r="H1320" s="49"/>
      <c r="I1320" s="54"/>
      <c r="K1320" s="38"/>
      <c r="L1320" s="38"/>
      <c r="M1320" s="38"/>
      <c r="N1320" s="38"/>
      <c r="O1320" s="38"/>
      <c r="P1320" s="38"/>
      <c r="Q1320" s="38"/>
      <c r="R1320" s="38"/>
    </row>
    <row r="1321" spans="1:18" s="39" customFormat="1">
      <c r="A1321" s="46"/>
      <c r="B1321" s="47"/>
      <c r="C1321" s="47"/>
      <c r="D1321" s="48"/>
      <c r="E1321" s="46"/>
      <c r="F1321" s="46"/>
      <c r="G1321" s="46"/>
      <c r="H1321" s="49"/>
      <c r="I1321" s="54"/>
      <c r="K1321" s="38"/>
      <c r="L1321" s="38"/>
      <c r="M1321" s="38"/>
      <c r="N1321" s="38"/>
      <c r="O1321" s="38"/>
      <c r="P1321" s="38"/>
      <c r="Q1321" s="38"/>
      <c r="R1321" s="38"/>
    </row>
    <row r="1322" spans="1:18" s="39" customFormat="1">
      <c r="A1322" s="46"/>
      <c r="B1322" s="47"/>
      <c r="C1322" s="47"/>
      <c r="D1322" s="48"/>
      <c r="E1322" s="46"/>
      <c r="F1322" s="46"/>
      <c r="G1322" s="46"/>
      <c r="H1322" s="49"/>
      <c r="I1322" s="54"/>
      <c r="K1322" s="38"/>
      <c r="L1322" s="38"/>
      <c r="M1322" s="38"/>
      <c r="N1322" s="38"/>
      <c r="O1322" s="38"/>
      <c r="P1322" s="38"/>
      <c r="Q1322" s="38"/>
      <c r="R1322" s="38"/>
    </row>
    <row r="1323" spans="1:18" s="39" customFormat="1">
      <c r="A1323" s="46"/>
      <c r="B1323" s="47"/>
      <c r="C1323" s="47"/>
      <c r="D1323" s="48"/>
      <c r="E1323" s="46"/>
      <c r="F1323" s="46"/>
      <c r="G1323" s="46"/>
      <c r="H1323" s="49"/>
      <c r="I1323" s="54"/>
      <c r="K1323" s="38"/>
      <c r="L1323" s="38"/>
      <c r="M1323" s="38"/>
      <c r="N1323" s="38"/>
      <c r="O1323" s="38"/>
      <c r="P1323" s="38"/>
      <c r="Q1323" s="38"/>
      <c r="R1323" s="38"/>
    </row>
    <row r="1324" spans="1:18" s="39" customFormat="1">
      <c r="A1324" s="46"/>
      <c r="B1324" s="47"/>
      <c r="C1324" s="47"/>
      <c r="D1324" s="48"/>
      <c r="E1324" s="46"/>
      <c r="F1324" s="46"/>
      <c r="G1324" s="46"/>
      <c r="H1324" s="49"/>
      <c r="I1324" s="54"/>
      <c r="K1324" s="38"/>
      <c r="L1324" s="38"/>
      <c r="M1324" s="38"/>
      <c r="N1324" s="38"/>
      <c r="O1324" s="38"/>
      <c r="P1324" s="38"/>
      <c r="Q1324" s="38"/>
      <c r="R1324" s="38"/>
    </row>
    <row r="1325" spans="1:18" s="39" customFormat="1">
      <c r="A1325" s="46"/>
      <c r="B1325" s="47"/>
      <c r="C1325" s="47"/>
      <c r="D1325" s="48"/>
      <c r="E1325" s="46"/>
      <c r="F1325" s="46"/>
      <c r="G1325" s="46"/>
      <c r="H1325" s="49"/>
      <c r="I1325" s="54"/>
      <c r="K1325" s="38"/>
      <c r="L1325" s="38"/>
      <c r="M1325" s="38"/>
      <c r="N1325" s="38"/>
      <c r="O1325" s="38"/>
      <c r="P1325" s="38"/>
      <c r="Q1325" s="38"/>
      <c r="R1325" s="38"/>
    </row>
    <row r="1326" spans="1:18" s="39" customFormat="1">
      <c r="A1326" s="46"/>
      <c r="B1326" s="47"/>
      <c r="C1326" s="47"/>
      <c r="D1326" s="48"/>
      <c r="E1326" s="46"/>
      <c r="F1326" s="46"/>
      <c r="G1326" s="46"/>
      <c r="H1326" s="49"/>
      <c r="I1326" s="54"/>
      <c r="K1326" s="38"/>
      <c r="L1326" s="38"/>
      <c r="M1326" s="38"/>
      <c r="N1326" s="38"/>
      <c r="O1326" s="38"/>
      <c r="P1326" s="38"/>
      <c r="Q1326" s="38"/>
      <c r="R1326" s="38"/>
    </row>
    <row r="1327" spans="1:18" s="39" customFormat="1">
      <c r="A1327" s="46"/>
      <c r="B1327" s="47"/>
      <c r="C1327" s="47"/>
      <c r="D1327" s="48"/>
      <c r="E1327" s="46"/>
      <c r="F1327" s="46"/>
      <c r="G1327" s="46"/>
      <c r="H1327" s="49"/>
      <c r="I1327" s="54"/>
      <c r="K1327" s="38"/>
      <c r="L1327" s="38"/>
      <c r="M1327" s="38"/>
      <c r="N1327" s="38"/>
      <c r="O1327" s="38"/>
      <c r="P1327" s="38"/>
      <c r="Q1327" s="38"/>
      <c r="R1327" s="38"/>
    </row>
    <row r="1328" spans="1:18" s="39" customFormat="1">
      <c r="A1328" s="46"/>
      <c r="B1328" s="47"/>
      <c r="C1328" s="47"/>
      <c r="D1328" s="48"/>
      <c r="E1328" s="46"/>
      <c r="F1328" s="46"/>
      <c r="G1328" s="46"/>
      <c r="H1328" s="49"/>
      <c r="I1328" s="54"/>
      <c r="K1328" s="38"/>
      <c r="L1328" s="38"/>
      <c r="M1328" s="38"/>
      <c r="N1328" s="38"/>
      <c r="O1328" s="38"/>
      <c r="P1328" s="38"/>
      <c r="Q1328" s="38"/>
      <c r="R1328" s="38"/>
    </row>
    <row r="1329" spans="1:18" s="39" customFormat="1">
      <c r="A1329" s="46"/>
      <c r="B1329" s="47"/>
      <c r="C1329" s="47"/>
      <c r="D1329" s="48"/>
      <c r="E1329" s="46"/>
      <c r="F1329" s="46"/>
      <c r="G1329" s="46"/>
      <c r="H1329" s="49"/>
      <c r="I1329" s="54"/>
      <c r="K1329" s="38"/>
      <c r="L1329" s="38"/>
      <c r="M1329" s="38"/>
      <c r="N1329" s="38"/>
      <c r="O1329" s="38"/>
      <c r="P1329" s="38"/>
      <c r="Q1329" s="38"/>
      <c r="R1329" s="38"/>
    </row>
    <row r="1330" spans="1:18" s="39" customFormat="1">
      <c r="A1330" s="46"/>
      <c r="B1330" s="47"/>
      <c r="C1330" s="47"/>
      <c r="D1330" s="48"/>
      <c r="E1330" s="46"/>
      <c r="F1330" s="46"/>
      <c r="G1330" s="46"/>
      <c r="H1330" s="49"/>
      <c r="I1330" s="54"/>
      <c r="K1330" s="38"/>
      <c r="L1330" s="38"/>
      <c r="M1330" s="38"/>
      <c r="N1330" s="38"/>
      <c r="O1330" s="38"/>
      <c r="P1330" s="38"/>
      <c r="Q1330" s="38"/>
      <c r="R1330" s="38"/>
    </row>
    <row r="1331" spans="1:18" s="39" customFormat="1">
      <c r="A1331" s="46"/>
      <c r="B1331" s="47"/>
      <c r="C1331" s="47"/>
      <c r="D1331" s="48"/>
      <c r="E1331" s="46"/>
      <c r="F1331" s="46"/>
      <c r="G1331" s="46"/>
      <c r="H1331" s="49"/>
      <c r="I1331" s="54"/>
      <c r="K1331" s="38"/>
      <c r="L1331" s="38"/>
      <c r="M1331" s="38"/>
      <c r="N1331" s="38"/>
      <c r="O1331" s="38"/>
      <c r="P1331" s="38"/>
      <c r="Q1331" s="38"/>
      <c r="R1331" s="38"/>
    </row>
    <row r="1332" spans="1:18" s="39" customFormat="1">
      <c r="A1332" s="46"/>
      <c r="B1332" s="47"/>
      <c r="C1332" s="47"/>
      <c r="D1332" s="48"/>
      <c r="E1332" s="46"/>
      <c r="F1332" s="46"/>
      <c r="G1332" s="46"/>
      <c r="H1332" s="49"/>
      <c r="I1332" s="54"/>
      <c r="K1332" s="38"/>
      <c r="L1332" s="38"/>
      <c r="M1332" s="38"/>
      <c r="N1332" s="38"/>
      <c r="O1332" s="38"/>
      <c r="P1332" s="38"/>
      <c r="Q1332" s="38"/>
      <c r="R1332" s="38"/>
    </row>
    <row r="1333" spans="1:18" s="39" customFormat="1">
      <c r="A1333" s="46"/>
      <c r="B1333" s="47"/>
      <c r="C1333" s="47"/>
      <c r="D1333" s="48"/>
      <c r="E1333" s="46"/>
      <c r="F1333" s="46"/>
      <c r="G1333" s="46"/>
      <c r="H1333" s="49"/>
      <c r="I1333" s="54"/>
      <c r="K1333" s="38"/>
      <c r="L1333" s="38"/>
      <c r="M1333" s="38"/>
      <c r="N1333" s="38"/>
      <c r="O1333" s="38"/>
      <c r="P1333" s="38"/>
      <c r="Q1333" s="38"/>
      <c r="R1333" s="38"/>
    </row>
    <row r="1334" spans="1:18" s="39" customFormat="1">
      <c r="A1334" s="46"/>
      <c r="B1334" s="47"/>
      <c r="C1334" s="47"/>
      <c r="D1334" s="48"/>
      <c r="E1334" s="46"/>
      <c r="F1334" s="46"/>
      <c r="G1334" s="46"/>
      <c r="H1334" s="49"/>
      <c r="I1334" s="54"/>
      <c r="K1334" s="38"/>
      <c r="L1334" s="38"/>
      <c r="M1334" s="38"/>
      <c r="N1334" s="38"/>
      <c r="O1334" s="38"/>
      <c r="P1334" s="38"/>
      <c r="Q1334" s="38"/>
      <c r="R1334" s="38"/>
    </row>
    <row r="1335" spans="1:18" s="39" customFormat="1">
      <c r="A1335" s="46"/>
      <c r="B1335" s="47"/>
      <c r="C1335" s="47"/>
      <c r="D1335" s="48"/>
      <c r="E1335" s="46"/>
      <c r="F1335" s="46"/>
      <c r="G1335" s="46"/>
      <c r="H1335" s="49"/>
      <c r="I1335" s="54"/>
      <c r="K1335" s="38"/>
      <c r="L1335" s="38"/>
      <c r="M1335" s="38"/>
      <c r="N1335" s="38"/>
      <c r="O1335" s="38"/>
      <c r="P1335" s="38"/>
      <c r="Q1335" s="38"/>
      <c r="R1335" s="38"/>
    </row>
    <row r="1336" spans="1:18" s="39" customFormat="1">
      <c r="A1336" s="46"/>
      <c r="B1336" s="47"/>
      <c r="C1336" s="47"/>
      <c r="D1336" s="48"/>
      <c r="E1336" s="46"/>
      <c r="F1336" s="46"/>
      <c r="G1336" s="46"/>
      <c r="H1336" s="49"/>
      <c r="I1336" s="54"/>
      <c r="K1336" s="38"/>
      <c r="L1336" s="38"/>
      <c r="M1336" s="38"/>
      <c r="N1336" s="38"/>
      <c r="O1336" s="38"/>
      <c r="P1336" s="38"/>
      <c r="Q1336" s="38"/>
      <c r="R1336" s="38"/>
    </row>
    <row r="1337" spans="1:18" s="39" customFormat="1">
      <c r="A1337" s="46"/>
      <c r="B1337" s="47"/>
      <c r="C1337" s="47"/>
      <c r="D1337" s="48"/>
      <c r="E1337" s="46"/>
      <c r="F1337" s="46"/>
      <c r="G1337" s="46"/>
      <c r="H1337" s="49"/>
      <c r="I1337" s="54"/>
      <c r="K1337" s="38"/>
      <c r="L1337" s="38"/>
      <c r="M1337" s="38"/>
      <c r="N1337" s="38"/>
      <c r="O1337" s="38"/>
      <c r="P1337" s="38"/>
      <c r="Q1337" s="38"/>
      <c r="R1337" s="38"/>
    </row>
    <row r="1338" spans="1:18" s="39" customFormat="1">
      <c r="A1338" s="46"/>
      <c r="B1338" s="47"/>
      <c r="C1338" s="47"/>
      <c r="D1338" s="48"/>
      <c r="E1338" s="46"/>
      <c r="F1338" s="46"/>
      <c r="G1338" s="46"/>
      <c r="H1338" s="49"/>
      <c r="I1338" s="54"/>
      <c r="K1338" s="38"/>
      <c r="L1338" s="38"/>
      <c r="M1338" s="38"/>
      <c r="N1338" s="38"/>
      <c r="O1338" s="38"/>
      <c r="P1338" s="38"/>
      <c r="Q1338" s="38"/>
      <c r="R1338" s="38"/>
    </row>
    <row r="1339" spans="1:18" s="39" customFormat="1">
      <c r="A1339" s="46"/>
      <c r="B1339" s="47"/>
      <c r="C1339" s="47"/>
      <c r="D1339" s="48"/>
      <c r="E1339" s="46"/>
      <c r="F1339" s="46"/>
      <c r="G1339" s="46"/>
      <c r="H1339" s="49"/>
      <c r="I1339" s="54"/>
      <c r="K1339" s="38"/>
      <c r="L1339" s="38"/>
      <c r="M1339" s="38"/>
      <c r="N1339" s="38"/>
      <c r="O1339" s="38"/>
      <c r="P1339" s="38"/>
      <c r="Q1339" s="38"/>
      <c r="R1339" s="38"/>
    </row>
    <row r="1340" spans="1:18" s="39" customFormat="1">
      <c r="A1340" s="46"/>
      <c r="B1340" s="47"/>
      <c r="C1340" s="47"/>
      <c r="D1340" s="48"/>
      <c r="E1340" s="46"/>
      <c r="F1340" s="46"/>
      <c r="G1340" s="46"/>
      <c r="H1340" s="49"/>
      <c r="I1340" s="54"/>
      <c r="K1340" s="38"/>
      <c r="L1340" s="38"/>
      <c r="M1340" s="38"/>
      <c r="N1340" s="38"/>
      <c r="O1340" s="38"/>
      <c r="P1340" s="38"/>
      <c r="Q1340" s="38"/>
      <c r="R1340" s="38"/>
    </row>
    <row r="1341" spans="1:18" s="39" customFormat="1">
      <c r="A1341" s="46"/>
      <c r="B1341" s="47"/>
      <c r="C1341" s="47"/>
      <c r="D1341" s="48"/>
      <c r="E1341" s="46"/>
      <c r="F1341" s="46"/>
      <c r="G1341" s="46"/>
      <c r="H1341" s="49"/>
      <c r="I1341" s="54"/>
      <c r="K1341" s="38"/>
      <c r="L1341" s="38"/>
      <c r="M1341" s="38"/>
      <c r="N1341" s="38"/>
      <c r="O1341" s="38"/>
      <c r="P1341" s="38"/>
      <c r="Q1341" s="38"/>
      <c r="R1341" s="38"/>
    </row>
    <row r="1342" spans="1:18" s="39" customFormat="1">
      <c r="A1342" s="46"/>
      <c r="B1342" s="47"/>
      <c r="C1342" s="47"/>
      <c r="D1342" s="48"/>
      <c r="E1342" s="46"/>
      <c r="F1342" s="46"/>
      <c r="G1342" s="46"/>
      <c r="H1342" s="49"/>
      <c r="I1342" s="54"/>
      <c r="K1342" s="38"/>
      <c r="L1342" s="38"/>
      <c r="M1342" s="38"/>
      <c r="N1342" s="38"/>
      <c r="O1342" s="38"/>
      <c r="P1342" s="38"/>
      <c r="Q1342" s="38"/>
      <c r="R1342" s="38"/>
    </row>
    <row r="1343" spans="1:18" s="39" customFormat="1">
      <c r="A1343" s="46"/>
      <c r="B1343" s="47"/>
      <c r="C1343" s="47"/>
      <c r="D1343" s="48"/>
      <c r="E1343" s="46"/>
      <c r="F1343" s="46"/>
      <c r="G1343" s="46"/>
      <c r="H1343" s="49"/>
      <c r="I1343" s="54"/>
      <c r="K1343" s="38"/>
      <c r="L1343" s="38"/>
      <c r="M1343" s="38"/>
      <c r="N1343" s="38"/>
      <c r="O1343" s="38"/>
      <c r="P1343" s="38"/>
      <c r="Q1343" s="38"/>
      <c r="R1343" s="38"/>
    </row>
    <row r="1344" spans="1:18" s="39" customFormat="1">
      <c r="A1344" s="46"/>
      <c r="B1344" s="47"/>
      <c r="C1344" s="47"/>
      <c r="D1344" s="48"/>
      <c r="E1344" s="46"/>
      <c r="F1344" s="46"/>
      <c r="G1344" s="46"/>
      <c r="H1344" s="49"/>
      <c r="I1344" s="54"/>
      <c r="K1344" s="38"/>
      <c r="L1344" s="38"/>
      <c r="M1344" s="38"/>
      <c r="N1344" s="38"/>
      <c r="O1344" s="38"/>
      <c r="P1344" s="38"/>
      <c r="Q1344" s="38"/>
      <c r="R1344" s="38"/>
    </row>
    <row r="1345" spans="1:18" s="39" customFormat="1">
      <c r="A1345" s="46"/>
      <c r="B1345" s="47"/>
      <c r="C1345" s="47"/>
      <c r="D1345" s="48"/>
      <c r="E1345" s="46"/>
      <c r="F1345" s="46"/>
      <c r="G1345" s="46"/>
      <c r="H1345" s="49"/>
      <c r="I1345" s="54"/>
      <c r="K1345" s="38"/>
      <c r="L1345" s="38"/>
      <c r="M1345" s="38"/>
      <c r="N1345" s="38"/>
      <c r="O1345" s="38"/>
      <c r="P1345" s="38"/>
      <c r="Q1345" s="38"/>
      <c r="R1345" s="38"/>
    </row>
    <row r="1346" spans="1:18" s="39" customFormat="1">
      <c r="A1346" s="46"/>
      <c r="B1346" s="47"/>
      <c r="C1346" s="47"/>
      <c r="D1346" s="48"/>
      <c r="E1346" s="46"/>
      <c r="F1346" s="46"/>
      <c r="G1346" s="46"/>
      <c r="H1346" s="49"/>
      <c r="I1346" s="54"/>
      <c r="K1346" s="38"/>
      <c r="L1346" s="38"/>
      <c r="M1346" s="38"/>
      <c r="N1346" s="38"/>
      <c r="O1346" s="38"/>
      <c r="P1346" s="38"/>
      <c r="Q1346" s="38"/>
      <c r="R1346" s="38"/>
    </row>
    <row r="1347" spans="1:18" s="39" customFormat="1">
      <c r="A1347" s="46"/>
      <c r="B1347" s="47"/>
      <c r="C1347" s="47"/>
      <c r="D1347" s="48"/>
      <c r="E1347" s="46"/>
      <c r="F1347" s="46"/>
      <c r="G1347" s="46"/>
      <c r="H1347" s="49"/>
      <c r="I1347" s="54"/>
      <c r="K1347" s="38"/>
      <c r="L1347" s="38"/>
      <c r="M1347" s="38"/>
      <c r="N1347" s="38"/>
      <c r="O1347" s="38"/>
      <c r="P1347" s="38"/>
      <c r="Q1347" s="38"/>
      <c r="R1347" s="38"/>
    </row>
    <row r="1348" spans="1:18" s="39" customFormat="1">
      <c r="A1348" s="46"/>
      <c r="B1348" s="47"/>
      <c r="C1348" s="47"/>
      <c r="D1348" s="48"/>
      <c r="E1348" s="46"/>
      <c r="F1348" s="46"/>
      <c r="G1348" s="46"/>
      <c r="H1348" s="49"/>
      <c r="I1348" s="54"/>
      <c r="K1348" s="38"/>
      <c r="L1348" s="38"/>
      <c r="M1348" s="38"/>
      <c r="N1348" s="38"/>
      <c r="O1348" s="38"/>
      <c r="P1348" s="38"/>
      <c r="Q1348" s="38"/>
      <c r="R1348" s="38"/>
    </row>
    <row r="1349" spans="1:18" s="39" customFormat="1">
      <c r="A1349" s="46"/>
      <c r="B1349" s="47"/>
      <c r="C1349" s="47"/>
      <c r="D1349" s="48"/>
      <c r="E1349" s="46"/>
      <c r="F1349" s="46"/>
      <c r="G1349" s="46"/>
      <c r="H1349" s="49"/>
      <c r="I1349" s="54"/>
      <c r="K1349" s="38"/>
      <c r="L1349" s="38"/>
      <c r="M1349" s="38"/>
      <c r="N1349" s="38"/>
      <c r="O1349" s="38"/>
      <c r="P1349" s="38"/>
      <c r="Q1349" s="38"/>
      <c r="R1349" s="38"/>
    </row>
    <row r="1350" spans="1:18" s="39" customFormat="1">
      <c r="A1350" s="46"/>
      <c r="B1350" s="47"/>
      <c r="C1350" s="47"/>
      <c r="D1350" s="48"/>
      <c r="E1350" s="46"/>
      <c r="F1350" s="46"/>
      <c r="G1350" s="46"/>
      <c r="H1350" s="49"/>
      <c r="I1350" s="54"/>
      <c r="K1350" s="38"/>
      <c r="L1350" s="38"/>
      <c r="M1350" s="38"/>
      <c r="N1350" s="38"/>
      <c r="O1350" s="38"/>
      <c r="P1350" s="38"/>
      <c r="Q1350" s="38"/>
      <c r="R1350" s="38"/>
    </row>
    <row r="1351" spans="1:18" s="39" customFormat="1">
      <c r="A1351" s="46"/>
      <c r="B1351" s="47"/>
      <c r="C1351" s="47"/>
      <c r="D1351" s="48"/>
      <c r="E1351" s="46"/>
      <c r="F1351" s="46"/>
      <c r="G1351" s="46"/>
      <c r="H1351" s="49"/>
      <c r="I1351" s="54"/>
      <c r="K1351" s="38"/>
      <c r="L1351" s="38"/>
      <c r="M1351" s="38"/>
      <c r="N1351" s="38"/>
      <c r="O1351" s="38"/>
      <c r="P1351" s="38"/>
      <c r="Q1351" s="38"/>
      <c r="R1351" s="38"/>
    </row>
    <row r="1352" spans="1:18" s="39" customFormat="1">
      <c r="A1352" s="46"/>
      <c r="B1352" s="47"/>
      <c r="C1352" s="47"/>
      <c r="D1352" s="48"/>
      <c r="E1352" s="46"/>
      <c r="F1352" s="46"/>
      <c r="G1352" s="46"/>
      <c r="H1352" s="49"/>
      <c r="I1352" s="54"/>
      <c r="K1352" s="38"/>
      <c r="L1352" s="38"/>
      <c r="M1352" s="38"/>
      <c r="N1352" s="38"/>
      <c r="O1352" s="38"/>
      <c r="P1352" s="38"/>
      <c r="Q1352" s="38"/>
      <c r="R1352" s="38"/>
    </row>
    <row r="1353" spans="1:18" s="39" customFormat="1">
      <c r="A1353" s="46"/>
      <c r="B1353" s="47"/>
      <c r="C1353" s="47"/>
      <c r="D1353" s="48"/>
      <c r="E1353" s="46"/>
      <c r="F1353" s="46"/>
      <c r="G1353" s="46"/>
      <c r="H1353" s="49"/>
      <c r="I1353" s="54"/>
      <c r="K1353" s="38"/>
      <c r="L1353" s="38"/>
      <c r="M1353" s="38"/>
      <c r="N1353" s="38"/>
      <c r="O1353" s="38"/>
      <c r="P1353" s="38"/>
      <c r="Q1353" s="38"/>
      <c r="R1353" s="38"/>
    </row>
    <row r="1354" spans="1:18" s="39" customFormat="1">
      <c r="A1354" s="46"/>
      <c r="B1354" s="47"/>
      <c r="C1354" s="47"/>
      <c r="D1354" s="48"/>
      <c r="E1354" s="46"/>
      <c r="F1354" s="46"/>
      <c r="G1354" s="46"/>
      <c r="H1354" s="49"/>
      <c r="I1354" s="54"/>
      <c r="K1354" s="38"/>
      <c r="L1354" s="38"/>
      <c r="M1354" s="38"/>
      <c r="N1354" s="38"/>
      <c r="O1354" s="38"/>
      <c r="P1354" s="38"/>
      <c r="Q1354" s="38"/>
      <c r="R1354" s="38"/>
    </row>
    <row r="1355" spans="1:18" s="39" customFormat="1">
      <c r="A1355" s="46"/>
      <c r="B1355" s="47"/>
      <c r="C1355" s="47"/>
      <c r="D1355" s="48"/>
      <c r="E1355" s="46"/>
      <c r="F1355" s="46"/>
      <c r="G1355" s="46"/>
      <c r="H1355" s="49"/>
      <c r="I1355" s="54"/>
      <c r="K1355" s="38"/>
      <c r="L1355" s="38"/>
      <c r="M1355" s="38"/>
      <c r="N1355" s="38"/>
      <c r="O1355" s="38"/>
      <c r="P1355" s="38"/>
      <c r="Q1355" s="38"/>
      <c r="R1355" s="38"/>
    </row>
    <row r="1356" spans="1:18" s="39" customFormat="1">
      <c r="A1356" s="46"/>
      <c r="B1356" s="47"/>
      <c r="C1356" s="47"/>
      <c r="D1356" s="48"/>
      <c r="E1356" s="46"/>
      <c r="F1356" s="46"/>
      <c r="G1356" s="46"/>
      <c r="H1356" s="49"/>
      <c r="I1356" s="54"/>
      <c r="K1356" s="38"/>
      <c r="L1356" s="38"/>
      <c r="M1356" s="38"/>
      <c r="N1356" s="38"/>
      <c r="O1356" s="38"/>
      <c r="P1356" s="38"/>
      <c r="Q1356" s="38"/>
      <c r="R1356" s="38"/>
    </row>
    <row r="1357" spans="1:18" s="39" customFormat="1">
      <c r="A1357" s="46"/>
      <c r="B1357" s="47"/>
      <c r="C1357" s="47"/>
      <c r="D1357" s="48"/>
      <c r="E1357" s="46"/>
      <c r="F1357" s="46"/>
      <c r="G1357" s="46"/>
      <c r="H1357" s="49"/>
      <c r="I1357" s="54"/>
      <c r="K1357" s="38"/>
      <c r="L1357" s="38"/>
      <c r="M1357" s="38"/>
      <c r="N1357" s="38"/>
      <c r="O1357" s="38"/>
      <c r="P1357" s="38"/>
      <c r="Q1357" s="38"/>
      <c r="R1357" s="38"/>
    </row>
    <row r="1358" spans="1:18" s="39" customFormat="1">
      <c r="A1358" s="46"/>
      <c r="B1358" s="47"/>
      <c r="C1358" s="47"/>
      <c r="D1358" s="48"/>
      <c r="E1358" s="46"/>
      <c r="F1358" s="46"/>
      <c r="G1358" s="46"/>
      <c r="H1358" s="49"/>
      <c r="I1358" s="54"/>
      <c r="K1358" s="38"/>
      <c r="L1358" s="38"/>
      <c r="M1358" s="38"/>
      <c r="N1358" s="38"/>
      <c r="O1358" s="38"/>
      <c r="P1358" s="38"/>
      <c r="Q1358" s="38"/>
      <c r="R1358" s="38"/>
    </row>
    <row r="1359" spans="1:18" s="39" customFormat="1">
      <c r="A1359" s="46"/>
      <c r="B1359" s="47"/>
      <c r="C1359" s="47"/>
      <c r="D1359" s="48"/>
      <c r="E1359" s="46"/>
      <c r="F1359" s="46"/>
      <c r="G1359" s="46"/>
      <c r="H1359" s="49"/>
      <c r="I1359" s="54"/>
      <c r="K1359" s="38"/>
      <c r="L1359" s="38"/>
      <c r="M1359" s="38"/>
      <c r="N1359" s="38"/>
      <c r="O1359" s="38"/>
      <c r="P1359" s="38"/>
      <c r="Q1359" s="38"/>
      <c r="R1359" s="38"/>
    </row>
    <row r="1360" spans="1:18" s="39" customFormat="1">
      <c r="A1360" s="46"/>
      <c r="B1360" s="47"/>
      <c r="C1360" s="47"/>
      <c r="D1360" s="48"/>
      <c r="E1360" s="46"/>
      <c r="F1360" s="46"/>
      <c r="G1360" s="46"/>
      <c r="H1360" s="49"/>
      <c r="I1360" s="54"/>
      <c r="K1360" s="38"/>
      <c r="L1360" s="38"/>
      <c r="M1360" s="38"/>
      <c r="N1360" s="38"/>
      <c r="O1360" s="38"/>
      <c r="P1360" s="38"/>
      <c r="Q1360" s="38"/>
      <c r="R1360" s="38"/>
    </row>
    <row r="1361" spans="1:18" s="39" customFormat="1">
      <c r="A1361" s="46"/>
      <c r="B1361" s="47"/>
      <c r="C1361" s="47"/>
      <c r="D1361" s="48"/>
      <c r="E1361" s="46"/>
      <c r="F1361" s="46"/>
      <c r="G1361" s="46"/>
      <c r="H1361" s="49"/>
      <c r="I1361" s="54"/>
      <c r="K1361" s="38"/>
      <c r="L1361" s="38"/>
      <c r="M1361" s="38"/>
      <c r="N1361" s="38"/>
      <c r="O1361" s="38"/>
      <c r="P1361" s="38"/>
      <c r="Q1361" s="38"/>
      <c r="R1361" s="38"/>
    </row>
    <row r="1362" spans="1:18" s="39" customFormat="1">
      <c r="A1362" s="46"/>
      <c r="B1362" s="47"/>
      <c r="C1362" s="47"/>
      <c r="D1362" s="48"/>
      <c r="E1362" s="46"/>
      <c r="F1362" s="46"/>
      <c r="G1362" s="46"/>
      <c r="H1362" s="49"/>
      <c r="I1362" s="54"/>
      <c r="K1362" s="38"/>
      <c r="L1362" s="38"/>
      <c r="M1362" s="38"/>
      <c r="N1362" s="38"/>
      <c r="O1362" s="38"/>
      <c r="P1362" s="38"/>
      <c r="Q1362" s="38"/>
      <c r="R1362" s="38"/>
    </row>
    <row r="1363" spans="1:18" s="39" customFormat="1">
      <c r="A1363" s="46"/>
      <c r="B1363" s="47"/>
      <c r="C1363" s="47"/>
      <c r="D1363" s="48"/>
      <c r="E1363" s="46"/>
      <c r="F1363" s="46"/>
      <c r="G1363" s="46"/>
      <c r="H1363" s="49"/>
      <c r="I1363" s="54"/>
      <c r="K1363" s="38"/>
      <c r="L1363" s="38"/>
      <c r="M1363" s="38"/>
      <c r="N1363" s="38"/>
      <c r="O1363" s="38"/>
      <c r="P1363" s="38"/>
      <c r="Q1363" s="38"/>
      <c r="R1363" s="38"/>
    </row>
    <row r="1364" spans="1:18" s="39" customFormat="1">
      <c r="A1364" s="46"/>
      <c r="B1364" s="47"/>
      <c r="C1364" s="47"/>
      <c r="D1364" s="48"/>
      <c r="E1364" s="46"/>
      <c r="F1364" s="46"/>
      <c r="G1364" s="46"/>
      <c r="H1364" s="49"/>
      <c r="I1364" s="54"/>
      <c r="K1364" s="38"/>
      <c r="L1364" s="38"/>
      <c r="M1364" s="38"/>
      <c r="N1364" s="38"/>
      <c r="O1364" s="38"/>
      <c r="P1364" s="38"/>
      <c r="Q1364" s="38"/>
      <c r="R1364" s="38"/>
    </row>
    <row r="1365" spans="1:18" s="39" customFormat="1">
      <c r="A1365" s="46"/>
      <c r="B1365" s="47"/>
      <c r="C1365" s="47"/>
      <c r="D1365" s="48"/>
      <c r="E1365" s="46"/>
      <c r="F1365" s="46"/>
      <c r="G1365" s="46"/>
      <c r="H1365" s="49"/>
      <c r="I1365" s="54"/>
      <c r="K1365" s="38"/>
      <c r="L1365" s="38"/>
      <c r="M1365" s="38"/>
      <c r="N1365" s="38"/>
      <c r="O1365" s="38"/>
      <c r="P1365" s="38"/>
      <c r="Q1365" s="38"/>
      <c r="R1365" s="38"/>
    </row>
    <row r="1366" spans="1:18" s="39" customFormat="1">
      <c r="A1366" s="46"/>
      <c r="B1366" s="47"/>
      <c r="C1366" s="47"/>
      <c r="D1366" s="48"/>
      <c r="E1366" s="46"/>
      <c r="F1366" s="46"/>
      <c r="G1366" s="46"/>
      <c r="H1366" s="49"/>
      <c r="I1366" s="54"/>
      <c r="K1366" s="38"/>
      <c r="L1366" s="38"/>
      <c r="M1366" s="38"/>
      <c r="N1366" s="38"/>
      <c r="O1366" s="38"/>
      <c r="P1366" s="38"/>
      <c r="Q1366" s="38"/>
      <c r="R1366" s="38"/>
    </row>
    <row r="1367" spans="1:18" s="39" customFormat="1">
      <c r="A1367" s="46"/>
      <c r="B1367" s="47"/>
      <c r="C1367" s="47"/>
      <c r="D1367" s="48"/>
      <c r="E1367" s="46"/>
      <c r="F1367" s="46"/>
      <c r="G1367" s="46"/>
      <c r="H1367" s="49"/>
      <c r="I1367" s="54"/>
      <c r="K1367" s="38"/>
      <c r="L1367" s="38"/>
      <c r="M1367" s="38"/>
      <c r="N1367" s="38"/>
      <c r="O1367" s="38"/>
      <c r="P1367" s="38"/>
      <c r="Q1367" s="38"/>
      <c r="R1367" s="38"/>
    </row>
    <row r="1368" spans="1:18" s="39" customFormat="1">
      <c r="A1368" s="46"/>
      <c r="B1368" s="47"/>
      <c r="C1368" s="47"/>
      <c r="D1368" s="48"/>
      <c r="E1368" s="46"/>
      <c r="F1368" s="46"/>
      <c r="G1368" s="46"/>
      <c r="H1368" s="49"/>
      <c r="I1368" s="54"/>
      <c r="K1368" s="38"/>
      <c r="L1368" s="38"/>
      <c r="M1368" s="38"/>
      <c r="N1368" s="38"/>
      <c r="O1368" s="38"/>
      <c r="P1368" s="38"/>
      <c r="Q1368" s="38"/>
      <c r="R1368" s="38"/>
    </row>
    <row r="1369" spans="1:18" s="39" customFormat="1">
      <c r="A1369" s="46"/>
      <c r="B1369" s="47"/>
      <c r="C1369" s="47"/>
      <c r="D1369" s="48"/>
      <c r="E1369" s="46"/>
      <c r="F1369" s="46"/>
      <c r="G1369" s="46"/>
      <c r="H1369" s="49"/>
      <c r="I1369" s="54"/>
      <c r="K1369" s="38"/>
      <c r="L1369" s="38"/>
      <c r="M1369" s="38"/>
      <c r="N1369" s="38"/>
      <c r="O1369" s="38"/>
      <c r="P1369" s="38"/>
      <c r="Q1369" s="38"/>
      <c r="R1369" s="38"/>
    </row>
    <row r="1370" spans="1:18" s="39" customFormat="1">
      <c r="A1370" s="46"/>
      <c r="B1370" s="47"/>
      <c r="C1370" s="47"/>
      <c r="D1370" s="48"/>
      <c r="E1370" s="46"/>
      <c r="F1370" s="46"/>
      <c r="G1370" s="46"/>
      <c r="H1370" s="49"/>
      <c r="I1370" s="54"/>
      <c r="K1370" s="38"/>
      <c r="L1370" s="38"/>
      <c r="M1370" s="38"/>
      <c r="N1370" s="38"/>
      <c r="O1370" s="38"/>
      <c r="P1370" s="38"/>
      <c r="Q1370" s="38"/>
      <c r="R1370" s="38"/>
    </row>
    <row r="1371" spans="1:18" s="39" customFormat="1">
      <c r="A1371" s="46"/>
      <c r="B1371" s="47"/>
      <c r="C1371" s="47"/>
      <c r="D1371" s="48"/>
      <c r="E1371" s="46"/>
      <c r="F1371" s="46"/>
      <c r="G1371" s="46"/>
      <c r="H1371" s="49"/>
      <c r="I1371" s="54"/>
      <c r="K1371" s="38"/>
      <c r="L1371" s="38"/>
      <c r="M1371" s="38"/>
      <c r="N1371" s="38"/>
      <c r="O1371" s="38"/>
      <c r="P1371" s="38"/>
      <c r="Q1371" s="38"/>
      <c r="R1371" s="38"/>
    </row>
    <row r="1372" spans="1:18" s="39" customFormat="1">
      <c r="A1372" s="46"/>
      <c r="B1372" s="47"/>
      <c r="C1372" s="47"/>
      <c r="D1372" s="48"/>
      <c r="E1372" s="46"/>
      <c r="F1372" s="46"/>
      <c r="G1372" s="46"/>
      <c r="H1372" s="49"/>
      <c r="I1372" s="54"/>
      <c r="K1372" s="38"/>
      <c r="L1372" s="38"/>
      <c r="M1372" s="38"/>
      <c r="N1372" s="38"/>
      <c r="O1372" s="38"/>
      <c r="P1372" s="38"/>
      <c r="Q1372" s="38"/>
      <c r="R1372" s="38"/>
    </row>
    <row r="1373" spans="1:18" s="39" customFormat="1">
      <c r="A1373" s="46"/>
      <c r="B1373" s="47"/>
      <c r="C1373" s="47"/>
      <c r="D1373" s="48"/>
      <c r="E1373" s="46"/>
      <c r="F1373" s="46"/>
      <c r="G1373" s="46"/>
      <c r="H1373" s="49"/>
      <c r="I1373" s="54"/>
      <c r="K1373" s="38"/>
      <c r="L1373" s="38"/>
      <c r="M1373" s="38"/>
      <c r="N1373" s="38"/>
      <c r="O1373" s="38"/>
      <c r="P1373" s="38"/>
      <c r="Q1373" s="38"/>
      <c r="R1373" s="38"/>
    </row>
    <row r="1374" spans="1:18" s="39" customFormat="1">
      <c r="A1374" s="46"/>
      <c r="B1374" s="47"/>
      <c r="C1374" s="47"/>
      <c r="D1374" s="48"/>
      <c r="E1374" s="46"/>
      <c r="F1374" s="46"/>
      <c r="G1374" s="46"/>
      <c r="H1374" s="49"/>
      <c r="I1374" s="54"/>
      <c r="K1374" s="38"/>
      <c r="L1374" s="38"/>
      <c r="M1374" s="38"/>
      <c r="N1374" s="38"/>
      <c r="O1374" s="38"/>
      <c r="P1374" s="38"/>
      <c r="Q1374" s="38"/>
      <c r="R1374" s="38"/>
    </row>
    <row r="1375" spans="1:18" s="39" customFormat="1">
      <c r="A1375" s="46"/>
      <c r="B1375" s="47"/>
      <c r="C1375" s="47"/>
      <c r="D1375" s="48"/>
      <c r="E1375" s="46"/>
      <c r="F1375" s="46"/>
      <c r="G1375" s="46"/>
      <c r="H1375" s="49"/>
      <c r="I1375" s="54"/>
      <c r="K1375" s="38"/>
      <c r="L1375" s="38"/>
      <c r="M1375" s="38"/>
      <c r="N1375" s="38"/>
      <c r="O1375" s="38"/>
      <c r="P1375" s="38"/>
      <c r="Q1375" s="38"/>
      <c r="R1375" s="38"/>
    </row>
    <row r="1376" spans="1:18" s="39" customFormat="1">
      <c r="A1376" s="46"/>
      <c r="B1376" s="47"/>
      <c r="C1376" s="47"/>
      <c r="D1376" s="48"/>
      <c r="E1376" s="46"/>
      <c r="F1376" s="46"/>
      <c r="G1376" s="46"/>
      <c r="H1376" s="49"/>
      <c r="I1376" s="54"/>
      <c r="K1376" s="38"/>
      <c r="L1376" s="38"/>
      <c r="M1376" s="38"/>
      <c r="N1376" s="38"/>
      <c r="O1376" s="38"/>
      <c r="P1376" s="38"/>
      <c r="Q1376" s="38"/>
      <c r="R1376" s="38"/>
    </row>
    <row r="1377" spans="1:18" s="39" customFormat="1">
      <c r="A1377" s="46"/>
      <c r="B1377" s="47"/>
      <c r="C1377" s="47"/>
      <c r="D1377" s="48"/>
      <c r="E1377" s="46"/>
      <c r="F1377" s="46"/>
      <c r="G1377" s="46"/>
      <c r="H1377" s="49"/>
      <c r="I1377" s="54"/>
      <c r="K1377" s="38"/>
      <c r="L1377" s="38"/>
      <c r="M1377" s="38"/>
      <c r="N1377" s="38"/>
      <c r="O1377" s="38"/>
      <c r="P1377" s="38"/>
      <c r="Q1377" s="38"/>
      <c r="R1377" s="38"/>
    </row>
    <row r="1378" spans="1:18" s="39" customFormat="1">
      <c r="A1378" s="46"/>
      <c r="B1378" s="47"/>
      <c r="C1378" s="47"/>
      <c r="D1378" s="48"/>
      <c r="E1378" s="46"/>
      <c r="F1378" s="46"/>
      <c r="G1378" s="46"/>
      <c r="H1378" s="49"/>
      <c r="I1378" s="54"/>
      <c r="K1378" s="38"/>
      <c r="L1378" s="38"/>
      <c r="M1378" s="38"/>
      <c r="N1378" s="38"/>
      <c r="O1378" s="38"/>
      <c r="P1378" s="38"/>
      <c r="Q1378" s="38"/>
      <c r="R1378" s="38"/>
    </row>
    <row r="1379" spans="1:18" s="39" customFormat="1">
      <c r="A1379" s="46"/>
      <c r="B1379" s="47"/>
      <c r="C1379" s="47"/>
      <c r="D1379" s="48"/>
      <c r="E1379" s="46"/>
      <c r="F1379" s="46"/>
      <c r="G1379" s="46"/>
      <c r="H1379" s="49"/>
      <c r="I1379" s="54"/>
      <c r="K1379" s="38"/>
      <c r="L1379" s="38"/>
      <c r="M1379" s="38"/>
      <c r="N1379" s="38"/>
      <c r="O1379" s="38"/>
      <c r="P1379" s="38"/>
      <c r="Q1379" s="38"/>
      <c r="R1379" s="38"/>
    </row>
    <row r="1380" spans="1:18" s="39" customFormat="1">
      <c r="A1380" s="46"/>
      <c r="B1380" s="47"/>
      <c r="C1380" s="47"/>
      <c r="D1380" s="48"/>
      <c r="E1380" s="46"/>
      <c r="F1380" s="46"/>
      <c r="G1380" s="46"/>
      <c r="H1380" s="49"/>
      <c r="I1380" s="54"/>
      <c r="K1380" s="38"/>
      <c r="L1380" s="38"/>
      <c r="M1380" s="38"/>
      <c r="N1380" s="38"/>
      <c r="O1380" s="38"/>
      <c r="P1380" s="38"/>
      <c r="Q1380" s="38"/>
      <c r="R1380" s="38"/>
    </row>
    <row r="1381" spans="1:18" s="39" customFormat="1">
      <c r="A1381" s="46"/>
      <c r="B1381" s="47"/>
      <c r="C1381" s="47"/>
      <c r="D1381" s="48"/>
      <c r="E1381" s="46"/>
      <c r="F1381" s="46"/>
      <c r="G1381" s="46"/>
      <c r="H1381" s="49"/>
      <c r="I1381" s="54"/>
      <c r="K1381" s="38"/>
      <c r="L1381" s="38"/>
      <c r="M1381" s="38"/>
      <c r="N1381" s="38"/>
      <c r="O1381" s="38"/>
      <c r="P1381" s="38"/>
      <c r="Q1381" s="38"/>
      <c r="R1381" s="38"/>
    </row>
    <row r="1382" spans="1:18" s="39" customFormat="1">
      <c r="A1382" s="46"/>
      <c r="B1382" s="47"/>
      <c r="C1382" s="47"/>
      <c r="D1382" s="48"/>
      <c r="E1382" s="46"/>
      <c r="F1382" s="46"/>
      <c r="G1382" s="46"/>
      <c r="H1382" s="49"/>
      <c r="I1382" s="54"/>
      <c r="K1382" s="38"/>
      <c r="L1382" s="38"/>
      <c r="M1382" s="38"/>
      <c r="N1382" s="38"/>
      <c r="O1382" s="38"/>
      <c r="P1382" s="38"/>
      <c r="Q1382" s="38"/>
      <c r="R1382" s="38"/>
    </row>
    <row r="1383" spans="1:18" s="39" customFormat="1">
      <c r="A1383" s="46"/>
      <c r="B1383" s="47"/>
      <c r="C1383" s="47"/>
      <c r="D1383" s="48"/>
      <c r="E1383" s="46"/>
      <c r="F1383" s="46"/>
      <c r="G1383" s="46"/>
      <c r="H1383" s="49"/>
      <c r="I1383" s="54"/>
      <c r="K1383" s="38"/>
      <c r="L1383" s="38"/>
      <c r="M1383" s="38"/>
      <c r="N1383" s="38"/>
      <c r="O1383" s="38"/>
      <c r="P1383" s="38"/>
      <c r="Q1383" s="38"/>
      <c r="R1383" s="38"/>
    </row>
    <row r="1384" spans="1:18" s="39" customFormat="1">
      <c r="A1384" s="46"/>
      <c r="B1384" s="47"/>
      <c r="C1384" s="47"/>
      <c r="D1384" s="48"/>
      <c r="E1384" s="46"/>
      <c r="F1384" s="46"/>
      <c r="G1384" s="46"/>
      <c r="H1384" s="49"/>
      <c r="I1384" s="54"/>
      <c r="K1384" s="38"/>
      <c r="L1384" s="38"/>
      <c r="M1384" s="38"/>
      <c r="N1384" s="38"/>
      <c r="O1384" s="38"/>
      <c r="P1384" s="38"/>
      <c r="Q1384" s="38"/>
      <c r="R1384" s="38"/>
    </row>
    <row r="1385" spans="1:18" s="39" customFormat="1">
      <c r="A1385" s="46"/>
      <c r="B1385" s="47"/>
      <c r="C1385" s="47"/>
      <c r="D1385" s="48"/>
      <c r="E1385" s="46"/>
      <c r="F1385" s="46"/>
      <c r="G1385" s="46"/>
      <c r="H1385" s="49"/>
      <c r="I1385" s="54"/>
      <c r="K1385" s="38"/>
      <c r="L1385" s="38"/>
      <c r="M1385" s="38"/>
      <c r="N1385" s="38"/>
      <c r="O1385" s="38"/>
      <c r="P1385" s="38"/>
      <c r="Q1385" s="38"/>
      <c r="R1385" s="38"/>
    </row>
    <row r="1386" spans="1:18" s="39" customFormat="1">
      <c r="A1386" s="46"/>
      <c r="B1386" s="47"/>
      <c r="C1386" s="47"/>
      <c r="D1386" s="48"/>
      <c r="E1386" s="46"/>
      <c r="F1386" s="46"/>
      <c r="G1386" s="46"/>
      <c r="H1386" s="49"/>
      <c r="I1386" s="54"/>
      <c r="K1386" s="38"/>
      <c r="L1386" s="38"/>
      <c r="M1386" s="38"/>
      <c r="N1386" s="38"/>
      <c r="O1386" s="38"/>
      <c r="P1386" s="38"/>
      <c r="Q1386" s="38"/>
      <c r="R1386" s="38"/>
    </row>
    <row r="1387" spans="1:18" s="39" customFormat="1">
      <c r="A1387" s="46"/>
      <c r="B1387" s="47"/>
      <c r="C1387" s="47"/>
      <c r="D1387" s="48"/>
      <c r="E1387" s="46"/>
      <c r="F1387" s="46"/>
      <c r="G1387" s="46"/>
      <c r="H1387" s="49"/>
      <c r="I1387" s="54"/>
      <c r="K1387" s="38"/>
      <c r="L1387" s="38"/>
      <c r="M1387" s="38"/>
      <c r="N1387" s="38"/>
      <c r="O1387" s="38"/>
      <c r="P1387" s="38"/>
      <c r="Q1387" s="38"/>
      <c r="R1387" s="38"/>
    </row>
    <row r="1388" spans="1:18" s="39" customFormat="1">
      <c r="A1388" s="46"/>
      <c r="B1388" s="47"/>
      <c r="C1388" s="47"/>
      <c r="D1388" s="48"/>
      <c r="E1388" s="46"/>
      <c r="F1388" s="46"/>
      <c r="G1388" s="46"/>
      <c r="H1388" s="49"/>
      <c r="I1388" s="54"/>
      <c r="K1388" s="38"/>
      <c r="L1388" s="38"/>
      <c r="M1388" s="38"/>
      <c r="N1388" s="38"/>
      <c r="O1388" s="38"/>
      <c r="P1388" s="38"/>
      <c r="Q1388" s="38"/>
      <c r="R1388" s="38"/>
    </row>
    <row r="1389" spans="1:18" s="39" customFormat="1">
      <c r="A1389" s="46"/>
      <c r="B1389" s="47"/>
      <c r="C1389" s="47"/>
      <c r="D1389" s="48"/>
      <c r="E1389" s="46"/>
      <c r="F1389" s="46"/>
      <c r="G1389" s="46"/>
      <c r="H1389" s="49"/>
      <c r="I1389" s="54"/>
      <c r="K1389" s="38"/>
      <c r="L1389" s="38"/>
      <c r="M1389" s="38"/>
      <c r="N1389" s="38"/>
      <c r="O1389" s="38"/>
      <c r="P1389" s="38"/>
      <c r="Q1389" s="38"/>
      <c r="R1389" s="38"/>
    </row>
    <row r="1390" spans="1:18" s="39" customFormat="1">
      <c r="A1390" s="46"/>
      <c r="B1390" s="47"/>
      <c r="C1390" s="47"/>
      <c r="D1390" s="48"/>
      <c r="E1390" s="46"/>
      <c r="F1390" s="46"/>
      <c r="G1390" s="46"/>
      <c r="H1390" s="49"/>
      <c r="I1390" s="54"/>
      <c r="K1390" s="38"/>
      <c r="L1390" s="38"/>
      <c r="M1390" s="38"/>
      <c r="N1390" s="38"/>
      <c r="O1390" s="38"/>
      <c r="P1390" s="38"/>
      <c r="Q1390" s="38"/>
      <c r="R1390" s="38"/>
    </row>
    <row r="1391" spans="1:18" s="39" customFormat="1">
      <c r="A1391" s="46"/>
      <c r="B1391" s="47"/>
      <c r="C1391" s="47"/>
      <c r="D1391" s="48"/>
      <c r="E1391" s="46"/>
      <c r="F1391" s="46"/>
      <c r="G1391" s="46"/>
      <c r="H1391" s="49"/>
      <c r="I1391" s="54"/>
      <c r="K1391" s="38"/>
      <c r="L1391" s="38"/>
      <c r="M1391" s="38"/>
      <c r="N1391" s="38"/>
      <c r="O1391" s="38"/>
      <c r="P1391" s="38"/>
      <c r="Q1391" s="38"/>
      <c r="R1391" s="38"/>
    </row>
    <row r="1392" spans="1:18" s="39" customFormat="1">
      <c r="A1392" s="46"/>
      <c r="B1392" s="47"/>
      <c r="C1392" s="47"/>
      <c r="D1392" s="48"/>
      <c r="E1392" s="46"/>
      <c r="F1392" s="46"/>
      <c r="G1392" s="46"/>
      <c r="H1392" s="49"/>
      <c r="I1392" s="54"/>
      <c r="K1392" s="38"/>
      <c r="L1392" s="38"/>
      <c r="M1392" s="38"/>
      <c r="N1392" s="38"/>
      <c r="O1392" s="38"/>
      <c r="P1392" s="38"/>
      <c r="Q1392" s="38"/>
      <c r="R1392" s="38"/>
    </row>
    <row r="1393" spans="1:18" s="39" customFormat="1">
      <c r="A1393" s="46"/>
      <c r="B1393" s="47"/>
      <c r="C1393" s="47"/>
      <c r="D1393" s="48"/>
      <c r="E1393" s="46"/>
      <c r="F1393" s="46"/>
      <c r="G1393" s="46"/>
      <c r="H1393" s="49"/>
      <c r="I1393" s="54"/>
      <c r="K1393" s="38"/>
      <c r="L1393" s="38"/>
      <c r="M1393" s="38"/>
      <c r="N1393" s="38"/>
      <c r="O1393" s="38"/>
      <c r="P1393" s="38"/>
      <c r="Q1393" s="38"/>
      <c r="R1393" s="38"/>
    </row>
    <row r="1394" spans="1:18" s="39" customFormat="1">
      <c r="A1394" s="46"/>
      <c r="B1394" s="47"/>
      <c r="C1394" s="47"/>
      <c r="D1394" s="48"/>
      <c r="E1394" s="46"/>
      <c r="F1394" s="46"/>
      <c r="G1394" s="46"/>
      <c r="H1394" s="49"/>
      <c r="I1394" s="54"/>
      <c r="K1394" s="38"/>
      <c r="L1394" s="38"/>
      <c r="M1394" s="38"/>
      <c r="N1394" s="38"/>
      <c r="O1394" s="38"/>
      <c r="P1394" s="38"/>
      <c r="Q1394" s="38"/>
      <c r="R1394" s="38"/>
    </row>
    <row r="1395" spans="1:18" s="39" customFormat="1">
      <c r="A1395" s="46"/>
      <c r="B1395" s="47"/>
      <c r="C1395" s="47"/>
      <c r="D1395" s="48"/>
      <c r="E1395" s="46"/>
      <c r="F1395" s="46"/>
      <c r="G1395" s="46"/>
      <c r="H1395" s="49"/>
      <c r="I1395" s="54"/>
      <c r="K1395" s="38"/>
      <c r="L1395" s="38"/>
      <c r="M1395" s="38"/>
      <c r="N1395" s="38"/>
      <c r="O1395" s="38"/>
      <c r="P1395" s="38"/>
      <c r="Q1395" s="38"/>
      <c r="R1395" s="38"/>
    </row>
    <row r="1396" spans="1:18" s="39" customFormat="1">
      <c r="A1396" s="46"/>
      <c r="B1396" s="47"/>
      <c r="C1396" s="47"/>
      <c r="D1396" s="48"/>
      <c r="E1396" s="46"/>
      <c r="F1396" s="46"/>
      <c r="G1396" s="46"/>
      <c r="H1396" s="49"/>
      <c r="I1396" s="54"/>
      <c r="K1396" s="38"/>
      <c r="L1396" s="38"/>
      <c r="M1396" s="38"/>
      <c r="N1396" s="38"/>
      <c r="O1396" s="38"/>
      <c r="P1396" s="38"/>
      <c r="Q1396" s="38"/>
      <c r="R1396" s="38"/>
    </row>
    <row r="1397" spans="1:18" s="39" customFormat="1">
      <c r="A1397" s="46"/>
      <c r="B1397" s="47"/>
      <c r="C1397" s="47"/>
      <c r="D1397" s="48"/>
      <c r="E1397" s="46"/>
      <c r="F1397" s="46"/>
      <c r="G1397" s="46"/>
      <c r="H1397" s="49"/>
      <c r="I1397" s="54"/>
      <c r="K1397" s="38"/>
      <c r="L1397" s="38"/>
      <c r="M1397" s="38"/>
      <c r="N1397" s="38"/>
      <c r="O1397" s="38"/>
      <c r="P1397" s="38"/>
      <c r="Q1397" s="38"/>
      <c r="R1397" s="38"/>
    </row>
    <row r="1398" spans="1:18" s="39" customFormat="1">
      <c r="A1398" s="46"/>
      <c r="B1398" s="47"/>
      <c r="C1398" s="47"/>
      <c r="D1398" s="48"/>
      <c r="E1398" s="46"/>
      <c r="F1398" s="46"/>
      <c r="G1398" s="46"/>
      <c r="H1398" s="49"/>
      <c r="I1398" s="54"/>
      <c r="K1398" s="38"/>
      <c r="L1398" s="38"/>
      <c r="M1398" s="38"/>
      <c r="N1398" s="38"/>
      <c r="O1398" s="38"/>
      <c r="P1398" s="38"/>
      <c r="Q1398" s="38"/>
      <c r="R1398" s="38"/>
    </row>
    <row r="1399" spans="1:18" s="39" customFormat="1">
      <c r="A1399" s="46"/>
      <c r="B1399" s="47"/>
      <c r="C1399" s="47"/>
      <c r="D1399" s="48"/>
      <c r="E1399" s="46"/>
      <c r="F1399" s="46"/>
      <c r="G1399" s="46"/>
      <c r="H1399" s="49"/>
      <c r="I1399" s="54"/>
      <c r="K1399" s="38"/>
      <c r="L1399" s="38"/>
      <c r="M1399" s="38"/>
      <c r="N1399" s="38"/>
      <c r="O1399" s="38"/>
      <c r="P1399" s="38"/>
      <c r="Q1399" s="38"/>
      <c r="R1399" s="38"/>
    </row>
    <row r="1400" spans="1:18" s="39" customFormat="1">
      <c r="A1400" s="46"/>
      <c r="B1400" s="47"/>
      <c r="C1400" s="47"/>
      <c r="D1400" s="48"/>
      <c r="E1400" s="46"/>
      <c r="F1400" s="46"/>
      <c r="G1400" s="46"/>
      <c r="H1400" s="49"/>
      <c r="I1400" s="54"/>
      <c r="K1400" s="38"/>
      <c r="L1400" s="38"/>
      <c r="M1400" s="38"/>
      <c r="N1400" s="38"/>
      <c r="O1400" s="38"/>
      <c r="P1400" s="38"/>
      <c r="Q1400" s="38"/>
      <c r="R1400" s="38"/>
    </row>
    <row r="1401" spans="1:18" s="39" customFormat="1">
      <c r="A1401" s="46"/>
      <c r="B1401" s="47"/>
      <c r="C1401" s="47"/>
      <c r="D1401" s="48"/>
      <c r="E1401" s="46"/>
      <c r="F1401" s="46"/>
      <c r="G1401" s="46"/>
      <c r="H1401" s="49"/>
      <c r="I1401" s="54"/>
      <c r="K1401" s="38"/>
      <c r="L1401" s="38"/>
      <c r="M1401" s="38"/>
      <c r="N1401" s="38"/>
      <c r="O1401" s="38"/>
      <c r="P1401" s="38"/>
      <c r="Q1401" s="38"/>
      <c r="R1401" s="38"/>
    </row>
    <row r="1402" spans="1:18" s="39" customFormat="1">
      <c r="A1402" s="46"/>
      <c r="B1402" s="47"/>
      <c r="C1402" s="47"/>
      <c r="D1402" s="48"/>
      <c r="E1402" s="46"/>
      <c r="F1402" s="46"/>
      <c r="G1402" s="46"/>
      <c r="H1402" s="49"/>
      <c r="I1402" s="54"/>
      <c r="K1402" s="38"/>
      <c r="L1402" s="38"/>
      <c r="M1402" s="38"/>
      <c r="N1402" s="38"/>
      <c r="O1402" s="38"/>
      <c r="P1402" s="38"/>
      <c r="Q1402" s="38"/>
      <c r="R1402" s="38"/>
    </row>
    <row r="1403" spans="1:18" s="39" customFormat="1">
      <c r="A1403" s="46"/>
      <c r="B1403" s="47"/>
      <c r="C1403" s="47"/>
      <c r="D1403" s="48"/>
      <c r="E1403" s="46"/>
      <c r="F1403" s="46"/>
      <c r="G1403" s="46"/>
      <c r="H1403" s="49"/>
      <c r="I1403" s="54"/>
      <c r="K1403" s="38"/>
      <c r="L1403" s="38"/>
      <c r="M1403" s="38"/>
      <c r="N1403" s="38"/>
      <c r="O1403" s="38"/>
      <c r="P1403" s="38"/>
      <c r="Q1403" s="38"/>
      <c r="R1403" s="38"/>
    </row>
    <row r="1404" spans="1:18" s="39" customFormat="1">
      <c r="A1404" s="46"/>
      <c r="B1404" s="47"/>
      <c r="C1404" s="47"/>
      <c r="D1404" s="48"/>
      <c r="E1404" s="46"/>
      <c r="F1404" s="46"/>
      <c r="G1404" s="46"/>
      <c r="H1404" s="49"/>
      <c r="I1404" s="54"/>
      <c r="K1404" s="38"/>
      <c r="L1404" s="38"/>
      <c r="M1404" s="38"/>
      <c r="N1404" s="38"/>
      <c r="O1404" s="38"/>
      <c r="P1404" s="38"/>
      <c r="Q1404" s="38"/>
      <c r="R1404" s="38"/>
    </row>
    <row r="1405" spans="1:18" s="39" customFormat="1">
      <c r="A1405" s="46"/>
      <c r="B1405" s="47"/>
      <c r="C1405" s="47"/>
      <c r="D1405" s="48"/>
      <c r="E1405" s="46"/>
      <c r="F1405" s="46"/>
      <c r="G1405" s="46"/>
      <c r="H1405" s="49"/>
      <c r="I1405" s="54"/>
      <c r="K1405" s="38"/>
      <c r="L1405" s="38"/>
      <c r="M1405" s="38"/>
      <c r="N1405" s="38"/>
      <c r="O1405" s="38"/>
      <c r="P1405" s="38"/>
      <c r="Q1405" s="38"/>
      <c r="R1405" s="38"/>
    </row>
    <row r="1406" spans="1:18" s="39" customFormat="1">
      <c r="A1406" s="46"/>
      <c r="B1406" s="47"/>
      <c r="C1406" s="47"/>
      <c r="D1406" s="48"/>
      <c r="E1406" s="46"/>
      <c r="F1406" s="46"/>
      <c r="G1406" s="46"/>
      <c r="H1406" s="49"/>
      <c r="I1406" s="54"/>
      <c r="K1406" s="38"/>
      <c r="L1406" s="38"/>
      <c r="M1406" s="38"/>
      <c r="N1406" s="38"/>
      <c r="O1406" s="38"/>
      <c r="P1406" s="38"/>
      <c r="Q1406" s="38"/>
      <c r="R1406" s="38"/>
    </row>
    <row r="1407" spans="1:18" s="39" customFormat="1">
      <c r="A1407" s="46"/>
      <c r="B1407" s="47"/>
      <c r="C1407" s="47"/>
      <c r="D1407" s="48"/>
      <c r="E1407" s="46"/>
      <c r="F1407" s="46"/>
      <c r="G1407" s="46"/>
      <c r="H1407" s="49"/>
      <c r="I1407" s="54"/>
      <c r="K1407" s="38"/>
      <c r="L1407" s="38"/>
      <c r="M1407" s="38"/>
      <c r="N1407" s="38"/>
      <c r="O1407" s="38"/>
      <c r="P1407" s="38"/>
      <c r="Q1407" s="38"/>
      <c r="R1407" s="38"/>
    </row>
    <row r="1408" spans="1:18" s="39" customFormat="1">
      <c r="A1408" s="46"/>
      <c r="B1408" s="47"/>
      <c r="C1408" s="47"/>
      <c r="D1408" s="48"/>
      <c r="E1408" s="46"/>
      <c r="F1408" s="46"/>
      <c r="G1408" s="46"/>
      <c r="H1408" s="49"/>
      <c r="I1408" s="54"/>
      <c r="K1408" s="38"/>
      <c r="L1408" s="38"/>
      <c r="M1408" s="38"/>
      <c r="N1408" s="38"/>
      <c r="O1408" s="38"/>
      <c r="P1408" s="38"/>
      <c r="Q1408" s="38"/>
      <c r="R1408" s="38"/>
    </row>
    <row r="1409" spans="1:18" s="39" customFormat="1">
      <c r="A1409" s="46"/>
      <c r="B1409" s="47"/>
      <c r="C1409" s="47"/>
      <c r="D1409" s="48"/>
      <c r="E1409" s="46"/>
      <c r="F1409" s="46"/>
      <c r="G1409" s="46"/>
      <c r="H1409" s="49"/>
      <c r="I1409" s="54"/>
      <c r="K1409" s="38"/>
      <c r="L1409" s="38"/>
      <c r="M1409" s="38"/>
      <c r="N1409" s="38"/>
      <c r="O1409" s="38"/>
      <c r="P1409" s="38"/>
      <c r="Q1409" s="38"/>
      <c r="R1409" s="38"/>
    </row>
    <row r="1410" spans="1:18" s="39" customFormat="1">
      <c r="A1410" s="46"/>
      <c r="B1410" s="47"/>
      <c r="C1410" s="47"/>
      <c r="D1410" s="48"/>
      <c r="E1410" s="46"/>
      <c r="F1410" s="46"/>
      <c r="G1410" s="46"/>
      <c r="H1410" s="49"/>
      <c r="I1410" s="54"/>
      <c r="K1410" s="38"/>
      <c r="L1410" s="38"/>
      <c r="M1410" s="38"/>
      <c r="N1410" s="38"/>
      <c r="O1410" s="38"/>
      <c r="P1410" s="38"/>
      <c r="Q1410" s="38"/>
      <c r="R1410" s="38"/>
    </row>
    <row r="1411" spans="1:18" s="39" customFormat="1">
      <c r="A1411" s="46"/>
      <c r="B1411" s="47"/>
      <c r="C1411" s="47"/>
      <c r="D1411" s="48"/>
      <c r="E1411" s="46"/>
      <c r="F1411" s="46"/>
      <c r="G1411" s="46"/>
      <c r="H1411" s="49"/>
      <c r="I1411" s="54"/>
      <c r="K1411" s="38"/>
      <c r="L1411" s="38"/>
      <c r="M1411" s="38"/>
      <c r="N1411" s="38"/>
      <c r="O1411" s="38"/>
      <c r="P1411" s="38"/>
      <c r="Q1411" s="38"/>
      <c r="R1411" s="38"/>
    </row>
    <row r="1412" spans="1:18" s="39" customFormat="1">
      <c r="A1412" s="46"/>
      <c r="B1412" s="47"/>
      <c r="C1412" s="47"/>
      <c r="D1412" s="48"/>
      <c r="E1412" s="46"/>
      <c r="F1412" s="46"/>
      <c r="G1412" s="46"/>
      <c r="H1412" s="49"/>
      <c r="I1412" s="54"/>
      <c r="K1412" s="38"/>
      <c r="L1412" s="38"/>
      <c r="M1412" s="38"/>
      <c r="N1412" s="38"/>
      <c r="O1412" s="38"/>
      <c r="P1412" s="38"/>
      <c r="Q1412" s="38"/>
      <c r="R1412" s="38"/>
    </row>
    <row r="1413" spans="1:18" s="39" customFormat="1">
      <c r="A1413" s="46"/>
      <c r="B1413" s="47"/>
      <c r="C1413" s="47"/>
      <c r="D1413" s="48"/>
      <c r="E1413" s="46"/>
      <c r="F1413" s="46"/>
      <c r="G1413" s="46"/>
      <c r="H1413" s="49"/>
      <c r="I1413" s="54"/>
      <c r="K1413" s="38"/>
      <c r="L1413" s="38"/>
      <c r="M1413" s="38"/>
      <c r="N1413" s="38"/>
      <c r="O1413" s="38"/>
      <c r="P1413" s="38"/>
      <c r="Q1413" s="38"/>
      <c r="R1413" s="38"/>
    </row>
    <row r="1414" spans="1:18" s="39" customFormat="1">
      <c r="A1414" s="46"/>
      <c r="B1414" s="47"/>
      <c r="C1414" s="47"/>
      <c r="D1414" s="48"/>
      <c r="E1414" s="46"/>
      <c r="F1414" s="46"/>
      <c r="G1414" s="46"/>
      <c r="H1414" s="49"/>
      <c r="I1414" s="54"/>
      <c r="K1414" s="38"/>
      <c r="L1414" s="38"/>
      <c r="M1414" s="38"/>
      <c r="N1414" s="38"/>
      <c r="O1414" s="38"/>
      <c r="P1414" s="38"/>
      <c r="Q1414" s="38"/>
      <c r="R1414" s="38"/>
    </row>
    <row r="1415" spans="1:18" s="39" customFormat="1">
      <c r="A1415" s="46"/>
      <c r="B1415" s="47"/>
      <c r="C1415" s="47"/>
      <c r="D1415" s="48"/>
      <c r="E1415" s="46"/>
      <c r="F1415" s="46"/>
      <c r="G1415" s="46"/>
      <c r="H1415" s="49"/>
      <c r="I1415" s="54"/>
      <c r="K1415" s="38"/>
      <c r="L1415" s="38"/>
      <c r="M1415" s="38"/>
      <c r="N1415" s="38"/>
      <c r="O1415" s="38"/>
      <c r="P1415" s="38"/>
      <c r="Q1415" s="38"/>
      <c r="R1415" s="38"/>
    </row>
    <row r="1416" spans="1:18" s="39" customFormat="1">
      <c r="A1416" s="46"/>
      <c r="B1416" s="47"/>
      <c r="C1416" s="47"/>
      <c r="D1416" s="48"/>
      <c r="E1416" s="46"/>
      <c r="F1416" s="46"/>
      <c r="G1416" s="46"/>
      <c r="H1416" s="49"/>
      <c r="I1416" s="54"/>
      <c r="K1416" s="38"/>
      <c r="L1416" s="38"/>
      <c r="M1416" s="38"/>
      <c r="N1416" s="38"/>
      <c r="O1416" s="38"/>
      <c r="P1416" s="38"/>
      <c r="Q1416" s="38"/>
      <c r="R1416" s="38"/>
    </row>
    <row r="1417" spans="1:18" s="39" customFormat="1">
      <c r="A1417" s="46"/>
      <c r="B1417" s="47"/>
      <c r="C1417" s="47"/>
      <c r="D1417" s="48"/>
      <c r="E1417" s="46"/>
      <c r="F1417" s="46"/>
      <c r="G1417" s="46"/>
      <c r="H1417" s="49"/>
      <c r="I1417" s="54"/>
      <c r="K1417" s="38"/>
      <c r="L1417" s="38"/>
      <c r="M1417" s="38"/>
      <c r="N1417" s="38"/>
      <c r="O1417" s="38"/>
      <c r="P1417" s="38"/>
      <c r="Q1417" s="38"/>
      <c r="R1417" s="38"/>
    </row>
    <row r="1418" spans="1:18" s="39" customFormat="1">
      <c r="A1418" s="46"/>
      <c r="B1418" s="47"/>
      <c r="C1418" s="47"/>
      <c r="D1418" s="48"/>
      <c r="E1418" s="46"/>
      <c r="F1418" s="46"/>
      <c r="G1418" s="46"/>
      <c r="H1418" s="49"/>
      <c r="I1418" s="54"/>
      <c r="K1418" s="38"/>
      <c r="L1418" s="38"/>
      <c r="M1418" s="38"/>
      <c r="N1418" s="38"/>
      <c r="O1418" s="38"/>
      <c r="P1418" s="38"/>
      <c r="Q1418" s="38"/>
      <c r="R1418" s="38"/>
    </row>
    <row r="1419" spans="1:18" s="39" customFormat="1">
      <c r="A1419" s="46"/>
      <c r="B1419" s="47"/>
      <c r="C1419" s="47"/>
      <c r="D1419" s="48"/>
      <c r="E1419" s="46"/>
      <c r="F1419" s="46"/>
      <c r="G1419" s="46"/>
      <c r="H1419" s="49"/>
      <c r="I1419" s="54"/>
      <c r="K1419" s="38"/>
      <c r="L1419" s="38"/>
      <c r="M1419" s="38"/>
      <c r="N1419" s="38"/>
      <c r="O1419" s="38"/>
      <c r="P1419" s="38"/>
      <c r="Q1419" s="38"/>
      <c r="R1419" s="38"/>
    </row>
    <row r="1420" spans="1:18" s="39" customFormat="1">
      <c r="A1420" s="46"/>
      <c r="B1420" s="47"/>
      <c r="C1420" s="47"/>
      <c r="D1420" s="48"/>
      <c r="E1420" s="46"/>
      <c r="F1420" s="46"/>
      <c r="G1420" s="46"/>
      <c r="H1420" s="49"/>
      <c r="I1420" s="54"/>
      <c r="K1420" s="38"/>
      <c r="L1420" s="38"/>
      <c r="M1420" s="38"/>
      <c r="N1420" s="38"/>
      <c r="O1420" s="38"/>
      <c r="P1420" s="38"/>
      <c r="Q1420" s="38"/>
      <c r="R1420" s="38"/>
    </row>
    <row r="1421" spans="1:18" s="39" customFormat="1">
      <c r="A1421" s="46"/>
      <c r="B1421" s="47"/>
      <c r="C1421" s="47"/>
      <c r="D1421" s="48"/>
      <c r="E1421" s="46"/>
      <c r="F1421" s="46"/>
      <c r="G1421" s="46"/>
      <c r="H1421" s="49"/>
      <c r="I1421" s="54"/>
      <c r="K1421" s="38"/>
      <c r="L1421" s="38"/>
      <c r="M1421" s="38"/>
      <c r="N1421" s="38"/>
      <c r="O1421" s="38"/>
      <c r="P1421" s="38"/>
      <c r="Q1421" s="38"/>
      <c r="R1421" s="38"/>
    </row>
    <row r="1422" spans="1:18" s="39" customFormat="1">
      <c r="A1422" s="46"/>
      <c r="B1422" s="47"/>
      <c r="C1422" s="47"/>
      <c r="D1422" s="48"/>
      <c r="E1422" s="46"/>
      <c r="F1422" s="46"/>
      <c r="G1422" s="46"/>
      <c r="H1422" s="49"/>
      <c r="I1422" s="54"/>
      <c r="K1422" s="38"/>
      <c r="L1422" s="38"/>
      <c r="M1422" s="38"/>
      <c r="N1422" s="38"/>
      <c r="O1422" s="38"/>
      <c r="P1422" s="38"/>
      <c r="Q1422" s="38"/>
      <c r="R1422" s="38"/>
    </row>
    <row r="1423" spans="1:18" s="39" customFormat="1">
      <c r="A1423" s="46"/>
      <c r="B1423" s="47"/>
      <c r="C1423" s="47"/>
      <c r="D1423" s="48"/>
      <c r="E1423" s="46"/>
      <c r="F1423" s="46"/>
      <c r="G1423" s="46"/>
      <c r="H1423" s="49"/>
      <c r="I1423" s="54"/>
      <c r="K1423" s="38"/>
      <c r="L1423" s="38"/>
      <c r="M1423" s="38"/>
      <c r="N1423" s="38"/>
      <c r="O1423" s="38"/>
      <c r="P1423" s="38"/>
      <c r="Q1423" s="38"/>
      <c r="R1423" s="38"/>
    </row>
    <row r="1424" spans="1:18" s="39" customFormat="1">
      <c r="A1424" s="46"/>
      <c r="B1424" s="47"/>
      <c r="C1424" s="47"/>
      <c r="D1424" s="48"/>
      <c r="E1424" s="46"/>
      <c r="F1424" s="46"/>
      <c r="G1424" s="46"/>
      <c r="H1424" s="49"/>
      <c r="I1424" s="54"/>
      <c r="K1424" s="38"/>
      <c r="L1424" s="38"/>
      <c r="M1424" s="38"/>
      <c r="N1424" s="38"/>
      <c r="O1424" s="38"/>
      <c r="P1424" s="38"/>
      <c r="Q1424" s="38"/>
      <c r="R1424" s="38"/>
    </row>
    <row r="1425" spans="1:18" s="39" customFormat="1">
      <c r="A1425" s="46"/>
      <c r="B1425" s="47"/>
      <c r="C1425" s="47"/>
      <c r="D1425" s="48"/>
      <c r="E1425" s="46"/>
      <c r="F1425" s="46"/>
      <c r="G1425" s="46"/>
      <c r="H1425" s="49"/>
      <c r="I1425" s="54"/>
      <c r="K1425" s="38"/>
      <c r="L1425" s="38"/>
      <c r="M1425" s="38"/>
      <c r="N1425" s="38"/>
      <c r="O1425" s="38"/>
      <c r="P1425" s="38"/>
      <c r="Q1425" s="38"/>
      <c r="R1425" s="38"/>
    </row>
    <row r="1426" spans="1:18" s="39" customFormat="1">
      <c r="A1426" s="46"/>
      <c r="B1426" s="47"/>
      <c r="C1426" s="47"/>
      <c r="D1426" s="48"/>
      <c r="E1426" s="46"/>
      <c r="F1426" s="46"/>
      <c r="G1426" s="46"/>
      <c r="H1426" s="49"/>
      <c r="I1426" s="54"/>
      <c r="K1426" s="38"/>
      <c r="L1426" s="38"/>
      <c r="M1426" s="38"/>
      <c r="N1426" s="38"/>
      <c r="O1426" s="38"/>
      <c r="P1426" s="38"/>
      <c r="Q1426" s="38"/>
      <c r="R1426" s="38"/>
    </row>
    <row r="1427" spans="1:18" s="39" customFormat="1">
      <c r="A1427" s="46"/>
      <c r="B1427" s="47"/>
      <c r="C1427" s="47"/>
      <c r="D1427" s="48"/>
      <c r="E1427" s="46"/>
      <c r="F1427" s="46"/>
      <c r="G1427" s="46"/>
      <c r="H1427" s="49"/>
      <c r="I1427" s="54"/>
      <c r="K1427" s="38"/>
      <c r="L1427" s="38"/>
      <c r="M1427" s="38"/>
      <c r="N1427" s="38"/>
      <c r="O1427" s="38"/>
      <c r="P1427" s="38"/>
      <c r="Q1427" s="38"/>
      <c r="R1427" s="38"/>
    </row>
    <row r="1428" spans="1:18" s="39" customFormat="1">
      <c r="A1428" s="46"/>
      <c r="B1428" s="47"/>
      <c r="C1428" s="47"/>
      <c r="D1428" s="48"/>
      <c r="E1428" s="46"/>
      <c r="F1428" s="46"/>
      <c r="G1428" s="46"/>
      <c r="H1428" s="49"/>
      <c r="I1428" s="54"/>
      <c r="K1428" s="38"/>
      <c r="L1428" s="38"/>
      <c r="M1428" s="38"/>
      <c r="N1428" s="38"/>
      <c r="O1428" s="38"/>
      <c r="P1428" s="38"/>
      <c r="Q1428" s="38"/>
      <c r="R1428" s="38"/>
    </row>
    <row r="1429" spans="1:18" s="39" customFormat="1">
      <c r="A1429" s="46"/>
      <c r="B1429" s="47"/>
      <c r="C1429" s="47"/>
      <c r="D1429" s="48"/>
      <c r="E1429" s="46"/>
      <c r="F1429" s="46"/>
      <c r="G1429" s="46"/>
      <c r="H1429" s="49"/>
      <c r="I1429" s="54"/>
      <c r="K1429" s="38"/>
      <c r="L1429" s="38"/>
      <c r="M1429" s="38"/>
      <c r="N1429" s="38"/>
      <c r="O1429" s="38"/>
      <c r="P1429" s="38"/>
      <c r="Q1429" s="38"/>
      <c r="R1429" s="38"/>
    </row>
    <row r="1430" spans="1:18" s="39" customFormat="1">
      <c r="A1430" s="46"/>
      <c r="B1430" s="47"/>
      <c r="C1430" s="47"/>
      <c r="D1430" s="48"/>
      <c r="E1430" s="46"/>
      <c r="F1430" s="46"/>
      <c r="G1430" s="46"/>
      <c r="H1430" s="49"/>
      <c r="I1430" s="54"/>
      <c r="K1430" s="38"/>
      <c r="L1430" s="38"/>
      <c r="M1430" s="38"/>
      <c r="N1430" s="38"/>
      <c r="O1430" s="38"/>
      <c r="P1430" s="38"/>
      <c r="Q1430" s="38"/>
      <c r="R1430" s="38"/>
    </row>
    <row r="1431" spans="1:18" s="39" customFormat="1">
      <c r="A1431" s="46"/>
      <c r="B1431" s="47"/>
      <c r="C1431" s="47"/>
      <c r="D1431" s="48"/>
      <c r="E1431" s="46"/>
      <c r="F1431" s="46"/>
      <c r="G1431" s="46"/>
      <c r="H1431" s="49"/>
      <c r="I1431" s="54"/>
      <c r="K1431" s="38"/>
      <c r="L1431" s="38"/>
      <c r="M1431" s="38"/>
      <c r="N1431" s="38"/>
      <c r="O1431" s="38"/>
      <c r="P1431" s="38"/>
      <c r="Q1431" s="38"/>
      <c r="R1431" s="38"/>
    </row>
    <row r="1432" spans="1:18" s="39" customFormat="1">
      <c r="A1432" s="46"/>
      <c r="B1432" s="47"/>
      <c r="C1432" s="47"/>
      <c r="D1432" s="48"/>
      <c r="E1432" s="46"/>
      <c r="F1432" s="46"/>
      <c r="G1432" s="46"/>
      <c r="H1432" s="49"/>
      <c r="I1432" s="54"/>
      <c r="K1432" s="38"/>
      <c r="L1432" s="38"/>
      <c r="M1432" s="38"/>
      <c r="N1432" s="38"/>
      <c r="O1432" s="38"/>
      <c r="P1432" s="38"/>
      <c r="Q1432" s="38"/>
      <c r="R1432" s="38"/>
    </row>
    <row r="1433" spans="1:18" s="39" customFormat="1">
      <c r="A1433" s="46"/>
      <c r="B1433" s="47"/>
      <c r="C1433" s="47"/>
      <c r="D1433" s="48"/>
      <c r="E1433" s="46"/>
      <c r="F1433" s="46"/>
      <c r="G1433" s="46"/>
      <c r="H1433" s="49"/>
      <c r="I1433" s="54"/>
      <c r="K1433" s="38"/>
      <c r="L1433" s="38"/>
      <c r="M1433" s="38"/>
      <c r="N1433" s="38"/>
      <c r="O1433" s="38"/>
      <c r="P1433" s="38"/>
      <c r="Q1433" s="38"/>
      <c r="R1433" s="38"/>
    </row>
    <row r="1434" spans="1:18" s="39" customFormat="1">
      <c r="A1434" s="46"/>
      <c r="B1434" s="47"/>
      <c r="C1434" s="47"/>
      <c r="D1434" s="48"/>
      <c r="E1434" s="46"/>
      <c r="F1434" s="46"/>
      <c r="G1434" s="46"/>
      <c r="H1434" s="49"/>
      <c r="I1434" s="54"/>
      <c r="K1434" s="38"/>
      <c r="L1434" s="38"/>
      <c r="M1434" s="38"/>
      <c r="N1434" s="38"/>
      <c r="O1434" s="38"/>
      <c r="P1434" s="38"/>
      <c r="Q1434" s="38"/>
      <c r="R1434" s="38"/>
    </row>
    <row r="1435" spans="1:18" s="39" customFormat="1">
      <c r="A1435" s="46"/>
      <c r="B1435" s="47"/>
      <c r="C1435" s="47"/>
      <c r="D1435" s="48"/>
      <c r="E1435" s="46"/>
      <c r="F1435" s="46"/>
      <c r="G1435" s="46"/>
      <c r="H1435" s="49"/>
      <c r="I1435" s="54"/>
      <c r="K1435" s="38"/>
      <c r="L1435" s="38"/>
      <c r="M1435" s="38"/>
      <c r="N1435" s="38"/>
      <c r="O1435" s="38"/>
      <c r="P1435" s="38"/>
      <c r="Q1435" s="38"/>
      <c r="R1435" s="38"/>
    </row>
    <row r="1436" spans="1:18" s="39" customFormat="1">
      <c r="A1436" s="46"/>
      <c r="B1436" s="47"/>
      <c r="C1436" s="47"/>
      <c r="D1436" s="48"/>
      <c r="E1436" s="46"/>
      <c r="F1436" s="46"/>
      <c r="G1436" s="46"/>
      <c r="H1436" s="49"/>
      <c r="I1436" s="54"/>
      <c r="K1436" s="38"/>
      <c r="L1436" s="38"/>
      <c r="M1436" s="38"/>
      <c r="N1436" s="38"/>
      <c r="O1436" s="38"/>
      <c r="P1436" s="38"/>
      <c r="Q1436" s="38"/>
      <c r="R1436" s="38"/>
    </row>
    <row r="1437" spans="1:18" s="39" customFormat="1">
      <c r="A1437" s="46"/>
      <c r="B1437" s="47"/>
      <c r="C1437" s="47"/>
      <c r="D1437" s="48"/>
      <c r="E1437" s="46"/>
      <c r="F1437" s="46"/>
      <c r="G1437" s="46"/>
      <c r="H1437" s="49"/>
      <c r="I1437" s="54"/>
      <c r="K1437" s="38"/>
      <c r="L1437" s="38"/>
      <c r="M1437" s="38"/>
      <c r="N1437" s="38"/>
      <c r="O1437" s="38"/>
      <c r="P1437" s="38"/>
      <c r="Q1437" s="38"/>
      <c r="R1437" s="38"/>
    </row>
    <row r="1438" spans="1:18" s="39" customFormat="1">
      <c r="A1438" s="46"/>
      <c r="B1438" s="47"/>
      <c r="C1438" s="47"/>
      <c r="D1438" s="48"/>
      <c r="E1438" s="46"/>
      <c r="F1438" s="46"/>
      <c r="G1438" s="46"/>
      <c r="H1438" s="49"/>
      <c r="I1438" s="54"/>
      <c r="K1438" s="38"/>
      <c r="L1438" s="38"/>
      <c r="M1438" s="38"/>
      <c r="N1438" s="38"/>
      <c r="O1438" s="38"/>
      <c r="P1438" s="38"/>
      <c r="Q1438" s="38"/>
      <c r="R1438" s="38"/>
    </row>
    <row r="1439" spans="1:18" s="39" customFormat="1">
      <c r="A1439" s="46"/>
      <c r="B1439" s="47"/>
      <c r="C1439" s="47"/>
      <c r="D1439" s="48"/>
      <c r="E1439" s="46"/>
      <c r="F1439" s="46"/>
      <c r="G1439" s="46"/>
      <c r="H1439" s="49"/>
      <c r="I1439" s="54"/>
      <c r="K1439" s="38"/>
      <c r="L1439" s="38"/>
      <c r="M1439" s="38"/>
      <c r="N1439" s="38"/>
      <c r="O1439" s="38"/>
      <c r="P1439" s="38"/>
      <c r="Q1439" s="38"/>
      <c r="R1439" s="38"/>
    </row>
    <row r="1440" spans="1:18" s="39" customFormat="1">
      <c r="A1440" s="46"/>
      <c r="B1440" s="47"/>
      <c r="C1440" s="47"/>
      <c r="D1440" s="48"/>
      <c r="E1440" s="46"/>
      <c r="F1440" s="46"/>
      <c r="G1440" s="46"/>
      <c r="H1440" s="49"/>
      <c r="I1440" s="54"/>
      <c r="K1440" s="38"/>
      <c r="L1440" s="38"/>
      <c r="M1440" s="38"/>
      <c r="N1440" s="38"/>
      <c r="O1440" s="38"/>
      <c r="P1440" s="38"/>
      <c r="Q1440" s="38"/>
      <c r="R1440" s="38"/>
    </row>
    <row r="1441" spans="1:18" s="39" customFormat="1">
      <c r="A1441" s="46"/>
      <c r="B1441" s="47"/>
      <c r="C1441" s="47"/>
      <c r="D1441" s="48"/>
      <c r="E1441" s="46"/>
      <c r="F1441" s="46"/>
      <c r="G1441" s="46"/>
      <c r="H1441" s="49"/>
      <c r="I1441" s="54"/>
      <c r="K1441" s="38"/>
      <c r="L1441" s="38"/>
      <c r="M1441" s="38"/>
      <c r="N1441" s="38"/>
      <c r="O1441" s="38"/>
      <c r="P1441" s="38"/>
      <c r="Q1441" s="38"/>
      <c r="R1441" s="38"/>
    </row>
    <row r="1442" spans="1:18" s="39" customFormat="1">
      <c r="A1442" s="46"/>
      <c r="B1442" s="47"/>
      <c r="C1442" s="47"/>
      <c r="D1442" s="48"/>
      <c r="E1442" s="46"/>
      <c r="F1442" s="46"/>
      <c r="G1442" s="46"/>
      <c r="H1442" s="49"/>
      <c r="I1442" s="54"/>
      <c r="K1442" s="38"/>
      <c r="L1442" s="38"/>
      <c r="M1442" s="38"/>
      <c r="N1442" s="38"/>
      <c r="O1442" s="38"/>
      <c r="P1442" s="38"/>
      <c r="Q1442" s="38"/>
      <c r="R1442" s="38"/>
    </row>
    <row r="1443" spans="1:18" s="39" customFormat="1">
      <c r="A1443" s="46"/>
      <c r="B1443" s="47"/>
      <c r="C1443" s="47"/>
      <c r="D1443" s="48"/>
      <c r="E1443" s="46"/>
      <c r="F1443" s="46"/>
      <c r="G1443" s="46"/>
      <c r="H1443" s="49"/>
      <c r="I1443" s="54"/>
      <c r="K1443" s="38"/>
      <c r="L1443" s="38"/>
      <c r="M1443" s="38"/>
      <c r="N1443" s="38"/>
      <c r="O1443" s="38"/>
      <c r="P1443" s="38"/>
      <c r="Q1443" s="38"/>
      <c r="R1443" s="38"/>
    </row>
    <row r="1444" spans="1:18" s="39" customFormat="1">
      <c r="A1444" s="46"/>
      <c r="B1444" s="47"/>
      <c r="C1444" s="47"/>
      <c r="D1444" s="48"/>
      <c r="E1444" s="46"/>
      <c r="F1444" s="46"/>
      <c r="G1444" s="46"/>
      <c r="H1444" s="49"/>
      <c r="I1444" s="54"/>
      <c r="K1444" s="38"/>
      <c r="L1444" s="38"/>
      <c r="M1444" s="38"/>
      <c r="N1444" s="38"/>
      <c r="O1444" s="38"/>
      <c r="P1444" s="38"/>
      <c r="Q1444" s="38"/>
      <c r="R1444" s="38"/>
    </row>
    <row r="1445" spans="1:18" s="39" customFormat="1">
      <c r="A1445" s="46"/>
      <c r="B1445" s="47"/>
      <c r="C1445" s="47"/>
      <c r="D1445" s="48"/>
      <c r="E1445" s="46"/>
      <c r="F1445" s="46"/>
      <c r="G1445" s="46"/>
      <c r="H1445" s="49"/>
      <c r="I1445" s="54"/>
      <c r="K1445" s="38"/>
      <c r="L1445" s="38"/>
      <c r="M1445" s="38"/>
      <c r="N1445" s="38"/>
      <c r="O1445" s="38"/>
      <c r="P1445" s="38"/>
      <c r="Q1445" s="38"/>
      <c r="R1445" s="38"/>
    </row>
    <row r="1446" spans="1:18" s="39" customFormat="1">
      <c r="A1446" s="46"/>
      <c r="B1446" s="47"/>
      <c r="C1446" s="47"/>
      <c r="D1446" s="48"/>
      <c r="E1446" s="46"/>
      <c r="F1446" s="46"/>
      <c r="G1446" s="46"/>
      <c r="H1446" s="49"/>
      <c r="I1446" s="54"/>
      <c r="K1446" s="38"/>
      <c r="L1446" s="38"/>
      <c r="M1446" s="38"/>
      <c r="N1446" s="38"/>
      <c r="O1446" s="38"/>
      <c r="P1446" s="38"/>
      <c r="Q1446" s="38"/>
      <c r="R1446" s="38"/>
    </row>
    <row r="1447" spans="1:18" s="39" customFormat="1">
      <c r="A1447" s="46"/>
      <c r="B1447" s="47"/>
      <c r="C1447" s="47"/>
      <c r="D1447" s="48"/>
      <c r="E1447" s="46"/>
      <c r="F1447" s="46"/>
      <c r="G1447" s="46"/>
      <c r="H1447" s="49"/>
      <c r="I1447" s="54"/>
      <c r="K1447" s="38"/>
      <c r="L1447" s="38"/>
      <c r="M1447" s="38"/>
      <c r="N1447" s="38"/>
      <c r="O1447" s="38"/>
      <c r="P1447" s="38"/>
      <c r="Q1447" s="38"/>
      <c r="R1447" s="38"/>
    </row>
    <row r="1448" spans="1:18" s="39" customFormat="1">
      <c r="A1448" s="46"/>
      <c r="B1448" s="47"/>
      <c r="C1448" s="47"/>
      <c r="D1448" s="48"/>
      <c r="E1448" s="46"/>
      <c r="F1448" s="46"/>
      <c r="G1448" s="46"/>
      <c r="H1448" s="49"/>
      <c r="I1448" s="54"/>
      <c r="K1448" s="38"/>
      <c r="L1448" s="38"/>
      <c r="M1448" s="38"/>
      <c r="N1448" s="38"/>
      <c r="O1448" s="38"/>
      <c r="P1448" s="38"/>
      <c r="Q1448" s="38"/>
      <c r="R1448" s="38"/>
    </row>
    <row r="1449" spans="1:18" s="39" customFormat="1">
      <c r="A1449" s="46"/>
      <c r="B1449" s="47"/>
      <c r="C1449" s="47"/>
      <c r="D1449" s="48"/>
      <c r="E1449" s="46"/>
      <c r="F1449" s="46"/>
      <c r="G1449" s="46"/>
      <c r="H1449" s="49"/>
      <c r="I1449" s="54"/>
      <c r="K1449" s="38"/>
      <c r="L1449" s="38"/>
      <c r="M1449" s="38"/>
      <c r="N1449" s="38"/>
      <c r="O1449" s="38"/>
      <c r="P1449" s="38"/>
      <c r="Q1449" s="38"/>
      <c r="R1449" s="38"/>
    </row>
    <row r="1450" spans="1:18" s="39" customFormat="1">
      <c r="A1450" s="46"/>
      <c r="B1450" s="47"/>
      <c r="C1450" s="47"/>
      <c r="D1450" s="48"/>
      <c r="E1450" s="46"/>
      <c r="F1450" s="46"/>
      <c r="G1450" s="46"/>
      <c r="H1450" s="49"/>
      <c r="I1450" s="54"/>
      <c r="K1450" s="38"/>
      <c r="L1450" s="38"/>
      <c r="M1450" s="38"/>
      <c r="N1450" s="38"/>
      <c r="O1450" s="38"/>
      <c r="P1450" s="38"/>
      <c r="Q1450" s="38"/>
      <c r="R1450" s="38"/>
    </row>
    <row r="1451" spans="1:18" s="39" customFormat="1">
      <c r="A1451" s="46"/>
      <c r="B1451" s="47"/>
      <c r="C1451" s="47"/>
      <c r="D1451" s="48"/>
      <c r="E1451" s="46"/>
      <c r="F1451" s="46"/>
      <c r="G1451" s="46"/>
      <c r="H1451" s="49"/>
      <c r="I1451" s="54"/>
      <c r="K1451" s="38"/>
      <c r="L1451" s="38"/>
      <c r="M1451" s="38"/>
      <c r="N1451" s="38"/>
      <c r="O1451" s="38"/>
      <c r="P1451" s="38"/>
      <c r="Q1451" s="38"/>
      <c r="R1451" s="38"/>
    </row>
    <row r="1452" spans="1:18" s="39" customFormat="1">
      <c r="A1452" s="46"/>
      <c r="B1452" s="47"/>
      <c r="C1452" s="47"/>
      <c r="D1452" s="48"/>
      <c r="E1452" s="46"/>
      <c r="F1452" s="46"/>
      <c r="G1452" s="46"/>
      <c r="H1452" s="49"/>
      <c r="I1452" s="54"/>
      <c r="K1452" s="38"/>
      <c r="L1452" s="38"/>
      <c r="M1452" s="38"/>
      <c r="N1452" s="38"/>
      <c r="O1452" s="38"/>
      <c r="P1452" s="38"/>
      <c r="Q1452" s="38"/>
      <c r="R1452" s="38"/>
    </row>
    <row r="1453" spans="1:18" s="39" customFormat="1">
      <c r="A1453" s="46"/>
      <c r="B1453" s="47"/>
      <c r="C1453" s="47"/>
      <c r="D1453" s="48"/>
      <c r="E1453" s="46"/>
      <c r="F1453" s="46"/>
      <c r="G1453" s="46"/>
      <c r="H1453" s="49"/>
      <c r="I1453" s="54"/>
      <c r="K1453" s="38"/>
      <c r="L1453" s="38"/>
      <c r="M1453" s="38"/>
      <c r="N1453" s="38"/>
      <c r="O1453" s="38"/>
      <c r="P1453" s="38"/>
      <c r="Q1453" s="38"/>
      <c r="R1453" s="38"/>
    </row>
    <row r="1454" spans="1:18" s="39" customFormat="1">
      <c r="A1454" s="46"/>
      <c r="B1454" s="47"/>
      <c r="C1454" s="47"/>
      <c r="D1454" s="48"/>
      <c r="E1454" s="46"/>
      <c r="F1454" s="46"/>
      <c r="G1454" s="46"/>
      <c r="H1454" s="49"/>
      <c r="I1454" s="54"/>
      <c r="K1454" s="38"/>
      <c r="L1454" s="38"/>
      <c r="M1454" s="38"/>
      <c r="N1454" s="38"/>
      <c r="O1454" s="38"/>
      <c r="P1454" s="38"/>
      <c r="Q1454" s="38"/>
      <c r="R1454" s="38"/>
    </row>
    <row r="1455" spans="1:18" s="39" customFormat="1">
      <c r="A1455" s="46"/>
      <c r="B1455" s="47"/>
      <c r="C1455" s="47"/>
      <c r="D1455" s="48"/>
      <c r="E1455" s="46"/>
      <c r="F1455" s="46"/>
      <c r="G1455" s="46"/>
      <c r="H1455" s="49"/>
      <c r="I1455" s="54"/>
      <c r="K1455" s="38"/>
      <c r="L1455" s="38"/>
      <c r="M1455" s="38"/>
      <c r="N1455" s="38"/>
      <c r="O1455" s="38"/>
      <c r="P1455" s="38"/>
      <c r="Q1455" s="38"/>
      <c r="R1455" s="38"/>
    </row>
    <row r="1456" spans="1:18" s="39" customFormat="1">
      <c r="A1456" s="46"/>
      <c r="B1456" s="47"/>
      <c r="C1456" s="47"/>
      <c r="D1456" s="48"/>
      <c r="E1456" s="46"/>
      <c r="F1456" s="46"/>
      <c r="G1456" s="46"/>
      <c r="H1456" s="49"/>
      <c r="I1456" s="54"/>
      <c r="K1456" s="38"/>
      <c r="L1456" s="38"/>
      <c r="M1456" s="38"/>
      <c r="N1456" s="38"/>
      <c r="O1456" s="38"/>
      <c r="P1456" s="38"/>
      <c r="Q1456" s="38"/>
      <c r="R1456" s="38"/>
    </row>
    <row r="1457" spans="1:18" s="39" customFormat="1">
      <c r="A1457" s="46"/>
      <c r="B1457" s="47"/>
      <c r="C1457" s="47"/>
      <c r="D1457" s="48"/>
      <c r="E1457" s="46"/>
      <c r="F1457" s="46"/>
      <c r="G1457" s="46"/>
      <c r="H1457" s="49"/>
      <c r="I1457" s="54"/>
      <c r="K1457" s="38"/>
      <c r="L1457" s="38"/>
      <c r="M1457" s="38"/>
      <c r="N1457" s="38"/>
      <c r="O1457" s="38"/>
      <c r="P1457" s="38"/>
      <c r="Q1457" s="38"/>
      <c r="R1457" s="38"/>
    </row>
    <row r="1458" spans="1:18" s="39" customFormat="1">
      <c r="A1458" s="46"/>
      <c r="B1458" s="47"/>
      <c r="C1458" s="47"/>
      <c r="D1458" s="48"/>
      <c r="E1458" s="46"/>
      <c r="F1458" s="46"/>
      <c r="G1458" s="46"/>
      <c r="H1458" s="49"/>
      <c r="I1458" s="54"/>
      <c r="K1458" s="38"/>
      <c r="L1458" s="38"/>
      <c r="M1458" s="38"/>
      <c r="N1458" s="38"/>
      <c r="O1458" s="38"/>
      <c r="P1458" s="38"/>
      <c r="Q1458" s="38"/>
      <c r="R1458" s="38"/>
    </row>
    <row r="1459" spans="1:18" s="39" customFormat="1">
      <c r="A1459" s="46"/>
      <c r="B1459" s="47"/>
      <c r="C1459" s="47"/>
      <c r="D1459" s="48"/>
      <c r="E1459" s="46"/>
      <c r="F1459" s="46"/>
      <c r="G1459" s="46"/>
      <c r="H1459" s="49"/>
      <c r="I1459" s="54"/>
      <c r="K1459" s="38"/>
      <c r="L1459" s="38"/>
      <c r="M1459" s="38"/>
      <c r="N1459" s="38"/>
      <c r="O1459" s="38"/>
      <c r="P1459" s="38"/>
      <c r="Q1459" s="38"/>
      <c r="R1459" s="38"/>
    </row>
    <row r="1460" spans="1:18" s="39" customFormat="1">
      <c r="A1460" s="46"/>
      <c r="B1460" s="47"/>
      <c r="C1460" s="47"/>
      <c r="D1460" s="48"/>
      <c r="E1460" s="46"/>
      <c r="F1460" s="46"/>
      <c r="G1460" s="46"/>
      <c r="H1460" s="49"/>
      <c r="I1460" s="54"/>
      <c r="K1460" s="38"/>
      <c r="L1460" s="38"/>
      <c r="M1460" s="38"/>
      <c r="N1460" s="38"/>
      <c r="O1460" s="38"/>
      <c r="P1460" s="38"/>
      <c r="Q1460" s="38"/>
      <c r="R1460" s="38"/>
    </row>
    <row r="1461" spans="1:18" s="39" customFormat="1">
      <c r="A1461" s="46"/>
      <c r="B1461" s="47"/>
      <c r="C1461" s="47"/>
      <c r="D1461" s="48"/>
      <c r="E1461" s="46"/>
      <c r="F1461" s="46"/>
      <c r="G1461" s="46"/>
      <c r="H1461" s="49"/>
      <c r="I1461" s="54"/>
      <c r="K1461" s="38"/>
      <c r="L1461" s="38"/>
      <c r="M1461" s="38"/>
      <c r="N1461" s="38"/>
      <c r="O1461" s="38"/>
      <c r="P1461" s="38"/>
      <c r="Q1461" s="38"/>
      <c r="R1461" s="38"/>
    </row>
    <row r="1462" spans="1:18" s="39" customFormat="1">
      <c r="A1462" s="46"/>
      <c r="B1462" s="47"/>
      <c r="C1462" s="47"/>
      <c r="D1462" s="48"/>
      <c r="E1462" s="46"/>
      <c r="F1462" s="46"/>
      <c r="G1462" s="46"/>
      <c r="H1462" s="49"/>
      <c r="I1462" s="54"/>
      <c r="K1462" s="38"/>
      <c r="L1462" s="38"/>
      <c r="M1462" s="38"/>
      <c r="N1462" s="38"/>
      <c r="O1462" s="38"/>
      <c r="P1462" s="38"/>
      <c r="Q1462" s="38"/>
      <c r="R1462" s="38"/>
    </row>
    <row r="1463" spans="1:18" s="39" customFormat="1">
      <c r="A1463" s="46"/>
      <c r="B1463" s="47"/>
      <c r="C1463" s="47"/>
      <c r="D1463" s="48"/>
      <c r="E1463" s="46"/>
      <c r="F1463" s="46"/>
      <c r="G1463" s="46"/>
      <c r="H1463" s="49"/>
      <c r="I1463" s="54"/>
      <c r="K1463" s="38"/>
      <c r="L1463" s="38"/>
      <c r="M1463" s="38"/>
      <c r="N1463" s="38"/>
      <c r="O1463" s="38"/>
      <c r="P1463" s="38"/>
      <c r="Q1463" s="38"/>
      <c r="R1463" s="38"/>
    </row>
    <row r="1464" spans="1:18" s="39" customFormat="1">
      <c r="A1464" s="46"/>
      <c r="B1464" s="47"/>
      <c r="C1464" s="47"/>
      <c r="D1464" s="48"/>
      <c r="E1464" s="46"/>
      <c r="F1464" s="46"/>
      <c r="G1464" s="46"/>
      <c r="H1464" s="49"/>
      <c r="I1464" s="54"/>
      <c r="K1464" s="38"/>
      <c r="L1464" s="38"/>
      <c r="M1464" s="38"/>
      <c r="N1464" s="38"/>
      <c r="O1464" s="38"/>
      <c r="P1464" s="38"/>
      <c r="Q1464" s="38"/>
      <c r="R1464" s="38"/>
    </row>
    <row r="1465" spans="1:18" s="39" customFormat="1">
      <c r="A1465" s="46"/>
      <c r="B1465" s="47"/>
      <c r="C1465" s="47"/>
      <c r="D1465" s="48"/>
      <c r="E1465" s="46"/>
      <c r="F1465" s="46"/>
      <c r="G1465" s="46"/>
      <c r="H1465" s="49"/>
      <c r="I1465" s="54"/>
      <c r="K1465" s="38"/>
      <c r="L1465" s="38"/>
      <c r="M1465" s="38"/>
      <c r="N1465" s="38"/>
      <c r="O1465" s="38"/>
      <c r="P1465" s="38"/>
      <c r="Q1465" s="38"/>
      <c r="R1465" s="38"/>
    </row>
    <row r="1466" spans="1:18" s="39" customFormat="1">
      <c r="A1466" s="46"/>
      <c r="B1466" s="47"/>
      <c r="C1466" s="47"/>
      <c r="D1466" s="48"/>
      <c r="E1466" s="46"/>
      <c r="F1466" s="46"/>
      <c r="G1466" s="46"/>
      <c r="H1466" s="49"/>
      <c r="I1466" s="54"/>
      <c r="K1466" s="38"/>
      <c r="L1466" s="38"/>
      <c r="M1466" s="38"/>
      <c r="N1466" s="38"/>
      <c r="O1466" s="38"/>
      <c r="P1466" s="38"/>
      <c r="Q1466" s="38"/>
      <c r="R1466" s="38"/>
    </row>
    <row r="1467" spans="1:18" s="39" customFormat="1">
      <c r="A1467" s="46"/>
      <c r="B1467" s="47"/>
      <c r="C1467" s="47"/>
      <c r="D1467" s="48"/>
      <c r="E1467" s="46"/>
      <c r="F1467" s="46"/>
      <c r="G1467" s="46"/>
      <c r="H1467" s="49"/>
      <c r="I1467" s="54"/>
      <c r="K1467" s="38"/>
      <c r="L1467" s="38"/>
      <c r="M1467" s="38"/>
      <c r="N1467" s="38"/>
      <c r="O1467" s="38"/>
      <c r="P1467" s="38"/>
      <c r="Q1467" s="38"/>
      <c r="R1467" s="38"/>
    </row>
    <row r="1468" spans="1:18" s="39" customFormat="1">
      <c r="A1468" s="46"/>
      <c r="B1468" s="47"/>
      <c r="C1468" s="47"/>
      <c r="D1468" s="48"/>
      <c r="E1468" s="46"/>
      <c r="F1468" s="46"/>
      <c r="G1468" s="46"/>
      <c r="H1468" s="49"/>
      <c r="I1468" s="54"/>
      <c r="K1468" s="38"/>
      <c r="L1468" s="38"/>
      <c r="M1468" s="38"/>
      <c r="N1468" s="38"/>
      <c r="O1468" s="38"/>
      <c r="P1468" s="38"/>
      <c r="Q1468" s="38"/>
      <c r="R1468" s="38"/>
    </row>
    <row r="1469" spans="1:18" s="39" customFormat="1">
      <c r="A1469" s="46"/>
      <c r="B1469" s="47"/>
      <c r="C1469" s="47"/>
      <c r="D1469" s="48"/>
      <c r="E1469" s="46"/>
      <c r="F1469" s="46"/>
      <c r="G1469" s="46"/>
      <c r="H1469" s="49"/>
      <c r="I1469" s="54"/>
      <c r="K1469" s="38"/>
      <c r="L1469" s="38"/>
      <c r="M1469" s="38"/>
      <c r="N1469" s="38"/>
      <c r="O1469" s="38"/>
      <c r="P1469" s="38"/>
      <c r="Q1469" s="38"/>
      <c r="R1469" s="38"/>
    </row>
    <row r="1470" spans="1:18" s="39" customFormat="1">
      <c r="A1470" s="46"/>
      <c r="B1470" s="47"/>
      <c r="C1470" s="47"/>
      <c r="D1470" s="48"/>
      <c r="E1470" s="46"/>
      <c r="F1470" s="46"/>
      <c r="G1470" s="46"/>
      <c r="H1470" s="49"/>
      <c r="I1470" s="54"/>
      <c r="K1470" s="38"/>
      <c r="L1470" s="38"/>
      <c r="M1470" s="38"/>
      <c r="N1470" s="38"/>
      <c r="O1470" s="38"/>
      <c r="P1470" s="38"/>
      <c r="Q1470" s="38"/>
      <c r="R1470" s="38"/>
    </row>
    <row r="1471" spans="1:18" s="39" customFormat="1">
      <c r="A1471" s="46"/>
      <c r="B1471" s="47"/>
      <c r="C1471" s="47"/>
      <c r="D1471" s="48"/>
      <c r="E1471" s="46"/>
      <c r="F1471" s="46"/>
      <c r="G1471" s="46"/>
      <c r="H1471" s="49"/>
      <c r="I1471" s="54"/>
      <c r="K1471" s="38"/>
      <c r="L1471" s="38"/>
      <c r="M1471" s="38"/>
      <c r="N1471" s="38"/>
      <c r="O1471" s="38"/>
      <c r="P1471" s="38"/>
      <c r="Q1471" s="38"/>
      <c r="R1471" s="38"/>
    </row>
    <row r="1472" spans="1:18" s="39" customFormat="1">
      <c r="A1472" s="46"/>
      <c r="B1472" s="47"/>
      <c r="C1472" s="47"/>
      <c r="D1472" s="48"/>
      <c r="E1472" s="46"/>
      <c r="F1472" s="46"/>
      <c r="G1472" s="46"/>
      <c r="H1472" s="49"/>
      <c r="I1472" s="54"/>
      <c r="K1472" s="38"/>
      <c r="L1472" s="38"/>
      <c r="M1472" s="38"/>
      <c r="N1472" s="38"/>
      <c r="O1472" s="38"/>
      <c r="P1472" s="38"/>
      <c r="Q1472" s="38"/>
      <c r="R1472" s="38"/>
    </row>
    <row r="1473" spans="1:18" s="39" customFormat="1">
      <c r="A1473" s="46"/>
      <c r="B1473" s="47"/>
      <c r="C1473" s="47"/>
      <c r="D1473" s="48"/>
      <c r="E1473" s="46"/>
      <c r="F1473" s="46"/>
      <c r="G1473" s="46"/>
      <c r="H1473" s="49"/>
      <c r="I1473" s="54"/>
      <c r="K1473" s="38"/>
      <c r="L1473" s="38"/>
      <c r="M1473" s="38"/>
      <c r="N1473" s="38"/>
      <c r="O1473" s="38"/>
      <c r="P1473" s="38"/>
      <c r="Q1473" s="38"/>
      <c r="R1473" s="38"/>
    </row>
    <row r="1474" spans="1:18" s="39" customFormat="1">
      <c r="A1474" s="46"/>
      <c r="B1474" s="47"/>
      <c r="C1474" s="47"/>
      <c r="D1474" s="48"/>
      <c r="E1474" s="46"/>
      <c r="F1474" s="46"/>
      <c r="G1474" s="46"/>
      <c r="H1474" s="49"/>
      <c r="I1474" s="54"/>
      <c r="K1474" s="38"/>
      <c r="L1474" s="38"/>
      <c r="M1474" s="38"/>
      <c r="N1474" s="38"/>
      <c r="O1474" s="38"/>
      <c r="P1474" s="38"/>
      <c r="Q1474" s="38"/>
      <c r="R1474" s="38"/>
    </row>
    <row r="1475" spans="1:18" s="39" customFormat="1">
      <c r="A1475" s="46"/>
      <c r="B1475" s="47"/>
      <c r="C1475" s="47"/>
      <c r="D1475" s="48"/>
      <c r="E1475" s="46"/>
      <c r="F1475" s="46"/>
      <c r="G1475" s="46"/>
      <c r="H1475" s="49"/>
      <c r="I1475" s="54"/>
      <c r="K1475" s="38"/>
      <c r="L1475" s="38"/>
      <c r="M1475" s="38"/>
      <c r="N1475" s="38"/>
      <c r="O1475" s="38"/>
      <c r="P1475" s="38"/>
      <c r="Q1475" s="38"/>
      <c r="R1475" s="38"/>
    </row>
    <row r="1476" spans="1:18" s="39" customFormat="1">
      <c r="A1476" s="46"/>
      <c r="B1476" s="47"/>
      <c r="C1476" s="47"/>
      <c r="D1476" s="48"/>
      <c r="E1476" s="46"/>
      <c r="F1476" s="46"/>
      <c r="G1476" s="46"/>
      <c r="H1476" s="49"/>
      <c r="I1476" s="54"/>
      <c r="K1476" s="38"/>
      <c r="L1476" s="38"/>
      <c r="M1476" s="38"/>
      <c r="N1476" s="38"/>
      <c r="O1476" s="38"/>
      <c r="P1476" s="38"/>
      <c r="Q1476" s="38"/>
      <c r="R1476" s="38"/>
    </row>
    <row r="1477" spans="1:18" s="39" customFormat="1">
      <c r="A1477" s="46"/>
      <c r="B1477" s="47"/>
      <c r="C1477" s="47"/>
      <c r="D1477" s="48"/>
      <c r="E1477" s="46"/>
      <c r="F1477" s="46"/>
      <c r="G1477" s="46"/>
      <c r="H1477" s="49"/>
      <c r="I1477" s="54"/>
      <c r="K1477" s="38"/>
      <c r="L1477" s="38"/>
      <c r="M1477" s="38"/>
      <c r="N1477" s="38"/>
      <c r="O1477" s="38"/>
      <c r="P1477" s="38"/>
      <c r="Q1477" s="38"/>
      <c r="R1477" s="38"/>
    </row>
    <row r="1478" spans="1:18" s="39" customFormat="1">
      <c r="A1478" s="46"/>
      <c r="B1478" s="47"/>
      <c r="C1478" s="47"/>
      <c r="D1478" s="48"/>
      <c r="E1478" s="46"/>
      <c r="F1478" s="46"/>
      <c r="G1478" s="46"/>
      <c r="H1478" s="49"/>
      <c r="I1478" s="54"/>
      <c r="K1478" s="38"/>
      <c r="L1478" s="38"/>
      <c r="M1478" s="38"/>
      <c r="N1478" s="38"/>
      <c r="O1478" s="38"/>
      <c r="P1478" s="38"/>
      <c r="Q1478" s="38"/>
      <c r="R1478" s="38"/>
    </row>
    <row r="1479" spans="1:18" s="39" customFormat="1">
      <c r="A1479" s="46"/>
      <c r="B1479" s="47"/>
      <c r="C1479" s="47"/>
      <c r="D1479" s="48"/>
      <c r="E1479" s="46"/>
      <c r="F1479" s="46"/>
      <c r="G1479" s="46"/>
      <c r="H1479" s="49"/>
      <c r="I1479" s="54"/>
      <c r="K1479" s="38"/>
      <c r="L1479" s="38"/>
      <c r="M1479" s="38"/>
      <c r="N1479" s="38"/>
      <c r="O1479" s="38"/>
      <c r="P1479" s="38"/>
      <c r="Q1479" s="38"/>
      <c r="R1479" s="38"/>
    </row>
    <row r="1480" spans="1:18" s="39" customFormat="1">
      <c r="A1480" s="46"/>
      <c r="B1480" s="47"/>
      <c r="C1480" s="47"/>
      <c r="D1480" s="48"/>
      <c r="E1480" s="46"/>
      <c r="F1480" s="46"/>
      <c r="G1480" s="46"/>
      <c r="H1480" s="49"/>
      <c r="I1480" s="54"/>
      <c r="K1480" s="38"/>
      <c r="L1480" s="38"/>
      <c r="M1480" s="38"/>
      <c r="N1480" s="38"/>
      <c r="O1480" s="38"/>
      <c r="P1480" s="38"/>
      <c r="Q1480" s="38"/>
      <c r="R1480" s="38"/>
    </row>
    <row r="1481" spans="1:18" s="39" customFormat="1">
      <c r="A1481" s="46"/>
      <c r="B1481" s="47"/>
      <c r="C1481" s="47"/>
      <c r="D1481" s="48"/>
      <c r="E1481" s="46"/>
      <c r="F1481" s="46"/>
      <c r="G1481" s="46"/>
      <c r="H1481" s="49"/>
      <c r="I1481" s="54"/>
      <c r="K1481" s="38"/>
      <c r="L1481" s="38"/>
      <c r="M1481" s="38"/>
      <c r="N1481" s="38"/>
      <c r="O1481" s="38"/>
      <c r="P1481" s="38"/>
      <c r="Q1481" s="38"/>
      <c r="R1481" s="38"/>
    </row>
    <row r="1482" spans="1:18" s="39" customFormat="1">
      <c r="A1482" s="46"/>
      <c r="B1482" s="47"/>
      <c r="C1482" s="47"/>
      <c r="D1482" s="48"/>
      <c r="E1482" s="46"/>
      <c r="F1482" s="46"/>
      <c r="G1482" s="46"/>
      <c r="H1482" s="49"/>
      <c r="I1482" s="54"/>
      <c r="K1482" s="38"/>
      <c r="L1482" s="38"/>
      <c r="M1482" s="38"/>
      <c r="N1482" s="38"/>
      <c r="O1482" s="38"/>
      <c r="P1482" s="38"/>
      <c r="Q1482" s="38"/>
      <c r="R1482" s="38"/>
    </row>
    <row r="1483" spans="1:18" s="39" customFormat="1">
      <c r="A1483" s="46"/>
      <c r="B1483" s="47"/>
      <c r="C1483" s="47"/>
      <c r="D1483" s="48"/>
      <c r="E1483" s="46"/>
      <c r="F1483" s="46"/>
      <c r="G1483" s="46"/>
      <c r="H1483" s="49"/>
      <c r="I1483" s="54"/>
      <c r="K1483" s="38"/>
      <c r="L1483" s="38"/>
      <c r="M1483" s="38"/>
      <c r="N1483" s="38"/>
      <c r="O1483" s="38"/>
      <c r="P1483" s="38"/>
      <c r="Q1483" s="38"/>
      <c r="R1483" s="38"/>
    </row>
    <row r="1484" spans="1:18" s="39" customFormat="1">
      <c r="A1484" s="46"/>
      <c r="B1484" s="47"/>
      <c r="C1484" s="47"/>
      <c r="D1484" s="48"/>
      <c r="E1484" s="46"/>
      <c r="F1484" s="46"/>
      <c r="G1484" s="46"/>
      <c r="H1484" s="49"/>
      <c r="I1484" s="54"/>
      <c r="K1484" s="38"/>
      <c r="L1484" s="38"/>
      <c r="M1484" s="38"/>
      <c r="N1484" s="38"/>
      <c r="O1484" s="38"/>
      <c r="P1484" s="38"/>
      <c r="Q1484" s="38"/>
      <c r="R1484" s="38"/>
    </row>
    <row r="1485" spans="1:18" s="39" customFormat="1">
      <c r="A1485" s="46"/>
      <c r="B1485" s="47"/>
      <c r="C1485" s="47"/>
      <c r="D1485" s="48"/>
      <c r="E1485" s="46"/>
      <c r="F1485" s="46"/>
      <c r="G1485" s="46"/>
      <c r="H1485" s="49"/>
      <c r="I1485" s="54"/>
      <c r="K1485" s="38"/>
      <c r="L1485" s="38"/>
      <c r="M1485" s="38"/>
      <c r="N1485" s="38"/>
      <c r="O1485" s="38"/>
      <c r="P1485" s="38"/>
      <c r="Q1485" s="38"/>
      <c r="R1485" s="38"/>
    </row>
    <row r="1486" spans="1:18" s="39" customFormat="1">
      <c r="A1486" s="46"/>
      <c r="B1486" s="47"/>
      <c r="C1486" s="47"/>
      <c r="D1486" s="48"/>
      <c r="E1486" s="46"/>
      <c r="F1486" s="46"/>
      <c r="G1486" s="46"/>
      <c r="H1486" s="49"/>
      <c r="I1486" s="54"/>
      <c r="K1486" s="38"/>
      <c r="L1486" s="38"/>
      <c r="M1486" s="38"/>
      <c r="N1486" s="38"/>
      <c r="O1486" s="38"/>
      <c r="P1486" s="38"/>
      <c r="Q1486" s="38"/>
      <c r="R1486" s="38"/>
    </row>
    <row r="1487" spans="1:18" s="39" customFormat="1">
      <c r="A1487" s="46"/>
      <c r="B1487" s="47"/>
      <c r="C1487" s="47"/>
      <c r="D1487" s="48"/>
      <c r="E1487" s="46"/>
      <c r="F1487" s="46"/>
      <c r="G1487" s="46"/>
      <c r="H1487" s="49"/>
      <c r="I1487" s="54"/>
      <c r="K1487" s="38"/>
      <c r="L1487" s="38"/>
      <c r="M1487" s="38"/>
      <c r="N1487" s="38"/>
      <c r="O1487" s="38"/>
      <c r="P1487" s="38"/>
      <c r="Q1487" s="38"/>
      <c r="R1487" s="38"/>
    </row>
    <row r="1488" spans="1:18" s="39" customFormat="1">
      <c r="A1488" s="46"/>
      <c r="B1488" s="47"/>
      <c r="C1488" s="47"/>
      <c r="D1488" s="48"/>
      <c r="E1488" s="46"/>
      <c r="F1488" s="46"/>
      <c r="G1488" s="46"/>
      <c r="H1488" s="49"/>
      <c r="I1488" s="54"/>
      <c r="K1488" s="38"/>
      <c r="L1488" s="38"/>
      <c r="M1488" s="38"/>
      <c r="N1488" s="38"/>
      <c r="O1488" s="38"/>
      <c r="P1488" s="38"/>
      <c r="Q1488" s="38"/>
      <c r="R1488" s="38"/>
    </row>
    <row r="1489" spans="1:18" s="39" customFormat="1">
      <c r="A1489" s="46"/>
      <c r="B1489" s="47"/>
      <c r="C1489" s="47"/>
      <c r="D1489" s="48"/>
      <c r="E1489" s="46"/>
      <c r="F1489" s="46"/>
      <c r="G1489" s="46"/>
      <c r="H1489" s="49"/>
      <c r="I1489" s="54"/>
      <c r="K1489" s="38"/>
      <c r="L1489" s="38"/>
      <c r="M1489" s="38"/>
      <c r="N1489" s="38"/>
      <c r="O1489" s="38"/>
      <c r="P1489" s="38"/>
      <c r="Q1489" s="38"/>
      <c r="R1489" s="38"/>
    </row>
    <row r="1490" spans="1:18" s="39" customFormat="1">
      <c r="A1490" s="46"/>
      <c r="B1490" s="47"/>
      <c r="C1490" s="47"/>
      <c r="D1490" s="48"/>
      <c r="E1490" s="46"/>
      <c r="F1490" s="46"/>
      <c r="G1490" s="46"/>
      <c r="H1490" s="49"/>
      <c r="I1490" s="54"/>
      <c r="K1490" s="38"/>
      <c r="L1490" s="38"/>
      <c r="M1490" s="38"/>
      <c r="N1490" s="38"/>
      <c r="O1490" s="38"/>
      <c r="P1490" s="38"/>
      <c r="Q1490" s="38"/>
      <c r="R1490" s="38"/>
    </row>
    <row r="1491" spans="1:18" s="39" customFormat="1">
      <c r="A1491" s="46"/>
      <c r="B1491" s="47"/>
      <c r="C1491" s="47"/>
      <c r="D1491" s="48"/>
      <c r="E1491" s="46"/>
      <c r="F1491" s="46"/>
      <c r="G1491" s="46"/>
      <c r="H1491" s="49"/>
      <c r="I1491" s="54"/>
      <c r="K1491" s="38"/>
      <c r="L1491" s="38"/>
      <c r="M1491" s="38"/>
      <c r="N1491" s="38"/>
      <c r="O1491" s="38"/>
      <c r="P1491" s="38"/>
      <c r="Q1491" s="38"/>
      <c r="R1491" s="38"/>
    </row>
    <row r="1492" spans="1:18" s="39" customFormat="1">
      <c r="A1492" s="46"/>
      <c r="B1492" s="47"/>
      <c r="C1492" s="47"/>
      <c r="D1492" s="48"/>
      <c r="E1492" s="46"/>
      <c r="F1492" s="46"/>
      <c r="G1492" s="46"/>
      <c r="H1492" s="49"/>
      <c r="I1492" s="54"/>
      <c r="K1492" s="38"/>
      <c r="L1492" s="38"/>
      <c r="M1492" s="38"/>
      <c r="N1492" s="38"/>
      <c r="O1492" s="38"/>
      <c r="P1492" s="38"/>
      <c r="Q1492" s="38"/>
      <c r="R1492" s="38"/>
    </row>
    <row r="1493" spans="1:18" s="39" customFormat="1">
      <c r="A1493" s="46"/>
      <c r="B1493" s="47"/>
      <c r="C1493" s="47"/>
      <c r="D1493" s="48"/>
      <c r="E1493" s="46"/>
      <c r="F1493" s="46"/>
      <c r="G1493" s="46"/>
      <c r="H1493" s="49"/>
      <c r="I1493" s="54"/>
      <c r="K1493" s="38"/>
      <c r="L1493" s="38"/>
      <c r="M1493" s="38"/>
      <c r="N1493" s="38"/>
      <c r="O1493" s="38"/>
      <c r="P1493" s="38"/>
      <c r="Q1493" s="38"/>
      <c r="R1493" s="38"/>
    </row>
    <row r="1494" spans="1:18" s="39" customFormat="1">
      <c r="A1494" s="46"/>
      <c r="B1494" s="47"/>
      <c r="C1494" s="47"/>
      <c r="D1494" s="48"/>
      <c r="E1494" s="46"/>
      <c r="F1494" s="46"/>
      <c r="G1494" s="46"/>
      <c r="H1494" s="49"/>
      <c r="I1494" s="54"/>
      <c r="K1494" s="38"/>
      <c r="L1494" s="38"/>
      <c r="M1494" s="38"/>
      <c r="N1494" s="38"/>
      <c r="O1494" s="38"/>
      <c r="P1494" s="38"/>
      <c r="Q1494" s="38"/>
      <c r="R1494" s="38"/>
    </row>
    <row r="1495" spans="1:18" s="39" customFormat="1">
      <c r="A1495" s="46"/>
      <c r="B1495" s="47"/>
      <c r="C1495" s="47"/>
      <c r="D1495" s="48"/>
      <c r="E1495" s="46"/>
      <c r="F1495" s="46"/>
      <c r="G1495" s="46"/>
      <c r="H1495" s="49"/>
      <c r="I1495" s="54"/>
      <c r="K1495" s="38"/>
      <c r="L1495" s="38"/>
      <c r="M1495" s="38"/>
      <c r="N1495" s="38"/>
      <c r="O1495" s="38"/>
      <c r="P1495" s="38"/>
      <c r="Q1495" s="38"/>
      <c r="R1495" s="38"/>
    </row>
    <row r="1496" spans="1:18" s="39" customFormat="1">
      <c r="A1496" s="46"/>
      <c r="B1496" s="47"/>
      <c r="C1496" s="47"/>
      <c r="D1496" s="48"/>
      <c r="E1496" s="46"/>
      <c r="F1496" s="46"/>
      <c r="G1496" s="46"/>
      <c r="H1496" s="49"/>
      <c r="I1496" s="54"/>
      <c r="K1496" s="38"/>
      <c r="L1496" s="38"/>
      <c r="M1496" s="38"/>
      <c r="N1496" s="38"/>
      <c r="O1496" s="38"/>
      <c r="P1496" s="38"/>
      <c r="Q1496" s="38"/>
      <c r="R1496" s="38"/>
    </row>
    <row r="1497" spans="1:18" s="39" customFormat="1">
      <c r="A1497" s="46"/>
      <c r="B1497" s="47"/>
      <c r="C1497" s="47"/>
      <c r="D1497" s="48"/>
      <c r="E1497" s="46"/>
      <c r="F1497" s="46"/>
      <c r="G1497" s="46"/>
      <c r="H1497" s="49"/>
      <c r="I1497" s="54"/>
      <c r="K1497" s="38"/>
      <c r="L1497" s="38"/>
      <c r="M1497" s="38"/>
      <c r="N1497" s="38"/>
      <c r="O1497" s="38"/>
      <c r="P1497" s="38"/>
      <c r="Q1497" s="38"/>
      <c r="R1497" s="38"/>
    </row>
    <row r="1498" spans="1:18" s="39" customFormat="1">
      <c r="A1498" s="46"/>
      <c r="B1498" s="47"/>
      <c r="C1498" s="47"/>
      <c r="D1498" s="48"/>
      <c r="E1498" s="46"/>
      <c r="F1498" s="46"/>
      <c r="G1498" s="46"/>
      <c r="H1498" s="49"/>
      <c r="I1498" s="54"/>
      <c r="K1498" s="38"/>
      <c r="L1498" s="38"/>
      <c r="M1498" s="38"/>
      <c r="N1498" s="38"/>
      <c r="O1498" s="38"/>
      <c r="P1498" s="38"/>
      <c r="Q1498" s="38"/>
      <c r="R1498" s="38"/>
    </row>
    <row r="1499" spans="1:18" s="39" customFormat="1">
      <c r="A1499" s="46"/>
      <c r="B1499" s="47"/>
      <c r="C1499" s="47"/>
      <c r="D1499" s="48"/>
      <c r="E1499" s="46"/>
      <c r="F1499" s="46"/>
      <c r="G1499" s="46"/>
      <c r="H1499" s="49"/>
      <c r="I1499" s="54"/>
      <c r="K1499" s="38"/>
      <c r="L1499" s="38"/>
      <c r="M1499" s="38"/>
      <c r="N1499" s="38"/>
      <c r="O1499" s="38"/>
      <c r="P1499" s="38"/>
      <c r="Q1499" s="38"/>
      <c r="R1499" s="38"/>
    </row>
    <row r="1500" spans="1:18" s="39" customFormat="1">
      <c r="A1500" s="46"/>
      <c r="B1500" s="47"/>
      <c r="C1500" s="47"/>
      <c r="D1500" s="48"/>
      <c r="E1500" s="46"/>
      <c r="F1500" s="46"/>
      <c r="G1500" s="46"/>
      <c r="H1500" s="49"/>
      <c r="I1500" s="54"/>
      <c r="K1500" s="38"/>
      <c r="L1500" s="38"/>
      <c r="M1500" s="38"/>
      <c r="N1500" s="38"/>
      <c r="O1500" s="38"/>
      <c r="P1500" s="38"/>
      <c r="Q1500" s="38"/>
      <c r="R1500" s="38"/>
    </row>
    <row r="1501" spans="1:18" s="39" customFormat="1">
      <c r="A1501" s="46"/>
      <c r="B1501" s="47"/>
      <c r="C1501" s="47"/>
      <c r="D1501" s="48"/>
      <c r="E1501" s="46"/>
      <c r="F1501" s="46"/>
      <c r="G1501" s="46"/>
      <c r="H1501" s="49"/>
      <c r="I1501" s="54"/>
      <c r="K1501" s="38"/>
      <c r="L1501" s="38"/>
      <c r="M1501" s="38"/>
      <c r="N1501" s="38"/>
      <c r="O1501" s="38"/>
      <c r="P1501" s="38"/>
      <c r="Q1501" s="38"/>
      <c r="R1501" s="38"/>
    </row>
    <row r="1502" spans="1:18" s="39" customFormat="1">
      <c r="A1502" s="46"/>
      <c r="B1502" s="47"/>
      <c r="C1502" s="47"/>
      <c r="D1502" s="48"/>
      <c r="E1502" s="46"/>
      <c r="F1502" s="46"/>
      <c r="G1502" s="46"/>
      <c r="H1502" s="49"/>
      <c r="I1502" s="54"/>
      <c r="K1502" s="38"/>
      <c r="L1502" s="38"/>
      <c r="M1502" s="38"/>
      <c r="N1502" s="38"/>
      <c r="O1502" s="38"/>
      <c r="P1502" s="38"/>
      <c r="Q1502" s="38"/>
      <c r="R1502" s="38"/>
    </row>
    <row r="1503" spans="1:18" s="39" customFormat="1">
      <c r="A1503" s="46"/>
      <c r="B1503" s="47"/>
      <c r="C1503" s="47"/>
      <c r="D1503" s="48"/>
      <c r="E1503" s="46"/>
      <c r="F1503" s="46"/>
      <c r="G1503" s="46"/>
      <c r="H1503" s="49"/>
      <c r="I1503" s="54"/>
      <c r="K1503" s="38"/>
      <c r="L1503" s="38"/>
      <c r="M1503" s="38"/>
      <c r="N1503" s="38"/>
      <c r="O1503" s="38"/>
      <c r="P1503" s="38"/>
      <c r="Q1503" s="38"/>
      <c r="R1503" s="38"/>
    </row>
    <row r="1504" spans="1:18" s="39" customFormat="1">
      <c r="A1504" s="46"/>
      <c r="B1504" s="47"/>
      <c r="C1504" s="47"/>
      <c r="D1504" s="48"/>
      <c r="E1504" s="46"/>
      <c r="F1504" s="46"/>
      <c r="G1504" s="46"/>
      <c r="H1504" s="49"/>
      <c r="I1504" s="54"/>
      <c r="K1504" s="38"/>
      <c r="L1504" s="38"/>
      <c r="M1504" s="38"/>
      <c r="N1504" s="38"/>
      <c r="O1504" s="38"/>
      <c r="P1504" s="38"/>
      <c r="Q1504" s="38"/>
      <c r="R1504" s="38"/>
    </row>
    <row r="1505" spans="1:18" s="39" customFormat="1">
      <c r="A1505" s="46"/>
      <c r="B1505" s="47"/>
      <c r="C1505" s="47"/>
      <c r="D1505" s="48"/>
      <c r="E1505" s="46"/>
      <c r="F1505" s="46"/>
      <c r="G1505" s="46"/>
      <c r="H1505" s="49"/>
      <c r="I1505" s="54"/>
      <c r="K1505" s="38"/>
      <c r="L1505" s="38"/>
      <c r="M1505" s="38"/>
      <c r="N1505" s="38"/>
      <c r="O1505" s="38"/>
      <c r="P1505" s="38"/>
      <c r="Q1505" s="38"/>
      <c r="R1505" s="38"/>
    </row>
    <row r="1506" spans="1:18" s="39" customFormat="1">
      <c r="A1506" s="46"/>
      <c r="B1506" s="47"/>
      <c r="C1506" s="47"/>
      <c r="D1506" s="48"/>
      <c r="E1506" s="46"/>
      <c r="F1506" s="46"/>
      <c r="G1506" s="46"/>
      <c r="H1506" s="49"/>
      <c r="I1506" s="54"/>
      <c r="K1506" s="38"/>
      <c r="L1506" s="38"/>
      <c r="M1506" s="38"/>
      <c r="N1506" s="38"/>
      <c r="O1506" s="38"/>
      <c r="P1506" s="38"/>
      <c r="Q1506" s="38"/>
      <c r="R1506" s="38"/>
    </row>
    <row r="1507" spans="1:18" s="39" customFormat="1">
      <c r="A1507" s="46"/>
      <c r="B1507" s="47"/>
      <c r="C1507" s="47"/>
      <c r="D1507" s="48"/>
      <c r="E1507" s="46"/>
      <c r="F1507" s="46"/>
      <c r="G1507" s="46"/>
      <c r="H1507" s="49"/>
      <c r="I1507" s="54"/>
      <c r="K1507" s="38"/>
      <c r="L1507" s="38"/>
      <c r="M1507" s="38"/>
      <c r="N1507" s="38"/>
      <c r="O1507" s="38"/>
      <c r="P1507" s="38"/>
      <c r="Q1507" s="38"/>
      <c r="R1507" s="38"/>
    </row>
    <row r="1508" spans="1:18" s="39" customFormat="1">
      <c r="A1508" s="46"/>
      <c r="B1508" s="47"/>
      <c r="C1508" s="47"/>
      <c r="D1508" s="48"/>
      <c r="E1508" s="46"/>
      <c r="F1508" s="46"/>
      <c r="G1508" s="46"/>
      <c r="H1508" s="49"/>
      <c r="I1508" s="54"/>
      <c r="K1508" s="38"/>
      <c r="L1508" s="38"/>
      <c r="M1508" s="38"/>
      <c r="N1508" s="38"/>
      <c r="O1508" s="38"/>
      <c r="P1508" s="38"/>
      <c r="Q1508" s="38"/>
      <c r="R1508" s="38"/>
    </row>
    <row r="1509" spans="1:18" s="39" customFormat="1">
      <c r="A1509" s="46"/>
      <c r="B1509" s="47"/>
      <c r="C1509" s="47"/>
      <c r="D1509" s="48"/>
      <c r="E1509" s="46"/>
      <c r="F1509" s="46"/>
      <c r="G1509" s="46"/>
      <c r="H1509" s="49"/>
      <c r="I1509" s="54"/>
      <c r="K1509" s="38"/>
      <c r="L1509" s="38"/>
      <c r="M1509" s="38"/>
      <c r="N1509" s="38"/>
      <c r="O1509" s="38"/>
      <c r="P1509" s="38"/>
      <c r="Q1509" s="38"/>
      <c r="R1509" s="38"/>
    </row>
    <row r="1510" spans="1:18" s="39" customFormat="1">
      <c r="A1510" s="46"/>
      <c r="B1510" s="47"/>
      <c r="C1510" s="47"/>
      <c r="D1510" s="48"/>
      <c r="E1510" s="46"/>
      <c r="F1510" s="46"/>
      <c r="G1510" s="46"/>
      <c r="H1510" s="49"/>
      <c r="I1510" s="54"/>
      <c r="K1510" s="38"/>
      <c r="L1510" s="38"/>
      <c r="M1510" s="38"/>
      <c r="N1510" s="38"/>
      <c r="O1510" s="38"/>
      <c r="P1510" s="38"/>
      <c r="Q1510" s="38"/>
      <c r="R1510" s="38"/>
    </row>
    <row r="1511" spans="1:18" s="39" customFormat="1">
      <c r="A1511" s="46"/>
      <c r="B1511" s="47"/>
      <c r="C1511" s="47"/>
      <c r="D1511" s="48"/>
      <c r="E1511" s="46"/>
      <c r="F1511" s="46"/>
      <c r="G1511" s="46"/>
      <c r="H1511" s="49"/>
      <c r="I1511" s="54"/>
      <c r="K1511" s="38"/>
      <c r="L1511" s="38"/>
      <c r="M1511" s="38"/>
      <c r="N1511" s="38"/>
      <c r="O1511" s="38"/>
      <c r="P1511" s="38"/>
      <c r="Q1511" s="38"/>
      <c r="R1511" s="38"/>
    </row>
    <row r="1512" spans="1:18" s="39" customFormat="1">
      <c r="A1512" s="46"/>
      <c r="B1512" s="47"/>
      <c r="C1512" s="47"/>
      <c r="D1512" s="48"/>
      <c r="E1512" s="46"/>
      <c r="F1512" s="46"/>
      <c r="G1512" s="46"/>
      <c r="H1512" s="49"/>
      <c r="I1512" s="54"/>
      <c r="K1512" s="38"/>
      <c r="L1512" s="38"/>
      <c r="M1512" s="38"/>
      <c r="N1512" s="38"/>
      <c r="O1512" s="38"/>
      <c r="P1512" s="38"/>
      <c r="Q1512" s="38"/>
      <c r="R1512" s="38"/>
    </row>
    <row r="1513" spans="1:18" s="39" customFormat="1">
      <c r="A1513" s="46"/>
      <c r="B1513" s="47"/>
      <c r="C1513" s="47"/>
      <c r="D1513" s="48"/>
      <c r="E1513" s="46"/>
      <c r="F1513" s="46"/>
      <c r="G1513" s="46"/>
      <c r="H1513" s="49"/>
      <c r="I1513" s="54"/>
      <c r="K1513" s="38"/>
      <c r="L1513" s="38"/>
      <c r="M1513" s="38"/>
      <c r="N1513" s="38"/>
      <c r="O1513" s="38"/>
      <c r="P1513" s="38"/>
      <c r="Q1513" s="38"/>
      <c r="R1513" s="38"/>
    </row>
    <row r="1514" spans="1:18" s="39" customFormat="1">
      <c r="A1514" s="46"/>
      <c r="B1514" s="47"/>
      <c r="C1514" s="47"/>
      <c r="D1514" s="48"/>
      <c r="E1514" s="46"/>
      <c r="F1514" s="46"/>
      <c r="G1514" s="46"/>
      <c r="H1514" s="49"/>
      <c r="I1514" s="54"/>
      <c r="K1514" s="38"/>
      <c r="L1514" s="38"/>
      <c r="M1514" s="38"/>
      <c r="N1514" s="38"/>
      <c r="O1514" s="38"/>
      <c r="P1514" s="38"/>
      <c r="Q1514" s="38"/>
      <c r="R1514" s="38"/>
    </row>
    <row r="1515" spans="1:18" s="39" customFormat="1">
      <c r="A1515" s="46"/>
      <c r="B1515" s="47"/>
      <c r="C1515" s="47"/>
      <c r="D1515" s="48"/>
      <c r="E1515" s="46"/>
      <c r="F1515" s="46"/>
      <c r="G1515" s="46"/>
      <c r="H1515" s="49"/>
      <c r="I1515" s="54"/>
      <c r="K1515" s="38"/>
      <c r="L1515" s="38"/>
      <c r="M1515" s="38"/>
      <c r="N1515" s="38"/>
      <c r="O1515" s="38"/>
      <c r="P1515" s="38"/>
      <c r="Q1515" s="38"/>
      <c r="R1515" s="38"/>
    </row>
    <row r="1516" spans="1:18" s="39" customFormat="1">
      <c r="A1516" s="46"/>
      <c r="B1516" s="47"/>
      <c r="C1516" s="47"/>
      <c r="D1516" s="48"/>
      <c r="E1516" s="46"/>
      <c r="F1516" s="46"/>
      <c r="G1516" s="46"/>
      <c r="H1516" s="49"/>
      <c r="I1516" s="54"/>
      <c r="K1516" s="38"/>
      <c r="L1516" s="38"/>
      <c r="M1516" s="38"/>
      <c r="N1516" s="38"/>
      <c r="O1516" s="38"/>
      <c r="P1516" s="38"/>
      <c r="Q1516" s="38"/>
      <c r="R1516" s="38"/>
    </row>
    <row r="1517" spans="1:18" s="39" customFormat="1">
      <c r="A1517" s="46"/>
      <c r="B1517" s="47"/>
      <c r="C1517" s="47"/>
      <c r="D1517" s="48"/>
      <c r="E1517" s="46"/>
      <c r="F1517" s="46"/>
      <c r="G1517" s="46"/>
      <c r="H1517" s="49"/>
      <c r="I1517" s="54"/>
      <c r="K1517" s="38"/>
      <c r="L1517" s="38"/>
      <c r="M1517" s="38"/>
      <c r="N1517" s="38"/>
      <c r="O1517" s="38"/>
      <c r="P1517" s="38"/>
      <c r="Q1517" s="38"/>
      <c r="R1517" s="38"/>
    </row>
    <row r="1518" spans="1:18" s="39" customFormat="1">
      <c r="A1518" s="46"/>
      <c r="B1518" s="47"/>
      <c r="C1518" s="47"/>
      <c r="D1518" s="48"/>
      <c r="E1518" s="46"/>
      <c r="F1518" s="46"/>
      <c r="G1518" s="46"/>
      <c r="H1518" s="49"/>
      <c r="I1518" s="54"/>
      <c r="K1518" s="38"/>
      <c r="L1518" s="38"/>
      <c r="M1518" s="38"/>
      <c r="N1518" s="38"/>
      <c r="O1518" s="38"/>
      <c r="P1518" s="38"/>
      <c r="Q1518" s="38"/>
      <c r="R1518" s="38"/>
    </row>
    <row r="1519" spans="1:18" s="39" customFormat="1">
      <c r="A1519" s="46"/>
      <c r="B1519" s="47"/>
      <c r="C1519" s="47"/>
      <c r="D1519" s="48"/>
      <c r="E1519" s="46"/>
      <c r="F1519" s="46"/>
      <c r="G1519" s="46"/>
      <c r="H1519" s="49"/>
      <c r="I1519" s="54"/>
      <c r="K1519" s="38"/>
      <c r="L1519" s="38"/>
      <c r="M1519" s="38"/>
      <c r="N1519" s="38"/>
      <c r="O1519" s="38"/>
      <c r="P1519" s="38"/>
      <c r="Q1519" s="38"/>
      <c r="R1519" s="38"/>
    </row>
    <row r="1520" spans="1:18" s="39" customFormat="1">
      <c r="A1520" s="46"/>
      <c r="B1520" s="47"/>
      <c r="C1520" s="47"/>
      <c r="D1520" s="48"/>
      <c r="E1520" s="46"/>
      <c r="F1520" s="46"/>
      <c r="G1520" s="46"/>
      <c r="H1520" s="49"/>
      <c r="I1520" s="54"/>
      <c r="K1520" s="38"/>
      <c r="L1520" s="38"/>
      <c r="M1520" s="38"/>
      <c r="N1520" s="38"/>
      <c r="O1520" s="38"/>
      <c r="P1520" s="38"/>
      <c r="Q1520" s="38"/>
      <c r="R1520" s="38"/>
    </row>
    <row r="1521" spans="1:18" s="39" customFormat="1">
      <c r="A1521" s="46"/>
      <c r="B1521" s="47"/>
      <c r="C1521" s="47"/>
      <c r="D1521" s="48"/>
      <c r="E1521" s="46"/>
      <c r="F1521" s="46"/>
      <c r="G1521" s="46"/>
      <c r="H1521" s="49"/>
      <c r="I1521" s="54"/>
      <c r="K1521" s="38"/>
      <c r="L1521" s="38"/>
      <c r="M1521" s="38"/>
      <c r="N1521" s="38"/>
      <c r="O1521" s="38"/>
      <c r="P1521" s="38"/>
      <c r="Q1521" s="38"/>
      <c r="R1521" s="38"/>
    </row>
    <row r="1522" spans="1:18" s="39" customFormat="1">
      <c r="A1522" s="46"/>
      <c r="B1522" s="47"/>
      <c r="C1522" s="47"/>
      <c r="D1522" s="48"/>
      <c r="E1522" s="46"/>
      <c r="F1522" s="46"/>
      <c r="G1522" s="46"/>
      <c r="H1522" s="49"/>
      <c r="I1522" s="54"/>
      <c r="K1522" s="38"/>
      <c r="L1522" s="38"/>
      <c r="M1522" s="38"/>
      <c r="N1522" s="38"/>
      <c r="O1522" s="38"/>
      <c r="P1522" s="38"/>
      <c r="Q1522" s="38"/>
      <c r="R1522" s="38"/>
    </row>
    <row r="1523" spans="1:18" s="39" customFormat="1">
      <c r="A1523" s="46"/>
      <c r="B1523" s="47"/>
      <c r="C1523" s="47"/>
      <c r="D1523" s="48"/>
      <c r="E1523" s="46"/>
      <c r="F1523" s="46"/>
      <c r="G1523" s="46"/>
      <c r="H1523" s="49"/>
      <c r="I1523" s="54"/>
      <c r="K1523" s="38"/>
      <c r="L1523" s="38"/>
      <c r="M1523" s="38"/>
      <c r="N1523" s="38"/>
      <c r="O1523" s="38"/>
      <c r="P1523" s="38"/>
      <c r="Q1523" s="38"/>
      <c r="R1523" s="38"/>
    </row>
    <row r="1524" spans="1:18" s="39" customFormat="1">
      <c r="A1524" s="46"/>
      <c r="B1524" s="47"/>
      <c r="C1524" s="47"/>
      <c r="D1524" s="48"/>
      <c r="E1524" s="46"/>
      <c r="F1524" s="46"/>
      <c r="G1524" s="46"/>
      <c r="H1524" s="49"/>
      <c r="I1524" s="54"/>
      <c r="K1524" s="38"/>
      <c r="L1524" s="38"/>
      <c r="M1524" s="38"/>
      <c r="N1524" s="38"/>
      <c r="O1524" s="38"/>
      <c r="P1524" s="38"/>
      <c r="Q1524" s="38"/>
      <c r="R1524" s="38"/>
    </row>
    <row r="1525" spans="1:18" s="39" customFormat="1">
      <c r="A1525" s="46"/>
      <c r="B1525" s="47"/>
      <c r="C1525" s="47"/>
      <c r="D1525" s="48"/>
      <c r="E1525" s="46"/>
      <c r="F1525" s="46"/>
      <c r="G1525" s="46"/>
      <c r="H1525" s="49"/>
      <c r="I1525" s="54"/>
      <c r="K1525" s="38"/>
      <c r="L1525" s="38"/>
      <c r="M1525" s="38"/>
      <c r="N1525" s="38"/>
      <c r="O1525" s="38"/>
      <c r="P1525" s="38"/>
      <c r="Q1525" s="38"/>
      <c r="R1525" s="38"/>
    </row>
    <row r="1526" spans="1:18" s="39" customFormat="1">
      <c r="A1526" s="46"/>
      <c r="B1526" s="47"/>
      <c r="C1526" s="47"/>
      <c r="D1526" s="48"/>
      <c r="E1526" s="46"/>
      <c r="F1526" s="46"/>
      <c r="G1526" s="46"/>
      <c r="H1526" s="49"/>
      <c r="I1526" s="54"/>
      <c r="K1526" s="38"/>
      <c r="L1526" s="38"/>
      <c r="M1526" s="38"/>
      <c r="N1526" s="38"/>
      <c r="O1526" s="38"/>
      <c r="P1526" s="38"/>
      <c r="Q1526" s="38"/>
      <c r="R1526" s="38"/>
    </row>
    <row r="1527" spans="1:18" s="39" customFormat="1">
      <c r="A1527" s="46"/>
      <c r="B1527" s="47"/>
      <c r="C1527" s="47"/>
      <c r="D1527" s="48"/>
      <c r="E1527" s="46"/>
      <c r="F1527" s="46"/>
      <c r="G1527" s="46"/>
      <c r="H1527" s="49"/>
      <c r="I1527" s="54"/>
      <c r="K1527" s="38"/>
      <c r="L1527" s="38"/>
      <c r="M1527" s="38"/>
      <c r="N1527" s="38"/>
      <c r="O1527" s="38"/>
      <c r="P1527" s="38"/>
      <c r="Q1527" s="38"/>
      <c r="R1527" s="38"/>
    </row>
    <row r="1528" spans="1:18" s="39" customFormat="1">
      <c r="A1528" s="46"/>
      <c r="B1528" s="47"/>
      <c r="C1528" s="47"/>
      <c r="D1528" s="48"/>
      <c r="E1528" s="46"/>
      <c r="F1528" s="46"/>
      <c r="G1528" s="46"/>
      <c r="H1528" s="49"/>
      <c r="I1528" s="54"/>
      <c r="K1528" s="38"/>
      <c r="L1528" s="38"/>
      <c r="M1528" s="38"/>
      <c r="N1528" s="38"/>
      <c r="O1528" s="38"/>
      <c r="P1528" s="38"/>
      <c r="Q1528" s="38"/>
      <c r="R1528" s="38"/>
    </row>
    <row r="1529" spans="1:18" s="39" customFormat="1">
      <c r="A1529" s="46"/>
      <c r="B1529" s="47"/>
      <c r="C1529" s="47"/>
      <c r="D1529" s="48"/>
      <c r="E1529" s="46"/>
      <c r="F1529" s="46"/>
      <c r="G1529" s="46"/>
      <c r="H1529" s="49"/>
      <c r="I1529" s="54"/>
      <c r="K1529" s="38"/>
      <c r="L1529" s="38"/>
      <c r="M1529" s="38"/>
      <c r="N1529" s="38"/>
      <c r="O1529" s="38"/>
      <c r="P1529" s="38"/>
      <c r="Q1529" s="38"/>
      <c r="R1529" s="38"/>
    </row>
    <row r="1530" spans="1:18" s="39" customFormat="1">
      <c r="A1530" s="46"/>
      <c r="B1530" s="47"/>
      <c r="C1530" s="47"/>
      <c r="D1530" s="48"/>
      <c r="E1530" s="46"/>
      <c r="F1530" s="46"/>
      <c r="G1530" s="46"/>
      <c r="H1530" s="49"/>
      <c r="I1530" s="54"/>
      <c r="K1530" s="38"/>
      <c r="L1530" s="38"/>
      <c r="M1530" s="38"/>
      <c r="N1530" s="38"/>
      <c r="O1530" s="38"/>
      <c r="P1530" s="38"/>
      <c r="Q1530" s="38"/>
      <c r="R1530" s="38"/>
    </row>
    <row r="1531" spans="1:18" s="39" customFormat="1">
      <c r="A1531" s="46"/>
      <c r="B1531" s="47"/>
      <c r="C1531" s="47"/>
      <c r="D1531" s="48"/>
      <c r="E1531" s="46"/>
      <c r="F1531" s="46"/>
      <c r="G1531" s="46"/>
      <c r="H1531" s="49"/>
      <c r="I1531" s="54"/>
      <c r="K1531" s="38"/>
      <c r="L1531" s="38"/>
      <c r="M1531" s="38"/>
      <c r="N1531" s="38"/>
      <c r="O1531" s="38"/>
      <c r="P1531" s="38"/>
      <c r="Q1531" s="38"/>
      <c r="R1531" s="38"/>
    </row>
    <row r="1532" spans="1:18" s="39" customFormat="1">
      <c r="A1532" s="46"/>
      <c r="B1532" s="47"/>
      <c r="C1532" s="47"/>
      <c r="D1532" s="48"/>
      <c r="E1532" s="46"/>
      <c r="F1532" s="46"/>
      <c r="G1532" s="46"/>
      <c r="H1532" s="49"/>
      <c r="I1532" s="54"/>
      <c r="K1532" s="38"/>
      <c r="L1532" s="38"/>
      <c r="M1532" s="38"/>
      <c r="N1532" s="38"/>
      <c r="O1532" s="38"/>
      <c r="P1532" s="38"/>
      <c r="Q1532" s="38"/>
      <c r="R1532" s="38"/>
    </row>
    <row r="1533" spans="1:18" s="39" customFormat="1">
      <c r="A1533" s="46"/>
      <c r="B1533" s="47"/>
      <c r="C1533" s="47"/>
      <c r="D1533" s="48"/>
      <c r="E1533" s="46"/>
      <c r="F1533" s="46"/>
      <c r="G1533" s="46"/>
      <c r="H1533" s="49"/>
      <c r="I1533" s="54"/>
      <c r="K1533" s="38"/>
      <c r="L1533" s="38"/>
      <c r="M1533" s="38"/>
      <c r="N1533" s="38"/>
      <c r="O1533" s="38"/>
      <c r="P1533" s="38"/>
      <c r="Q1533" s="38"/>
      <c r="R1533" s="38"/>
    </row>
    <row r="1534" spans="1:18" s="39" customFormat="1">
      <c r="A1534" s="46"/>
      <c r="B1534" s="47"/>
      <c r="C1534" s="47"/>
      <c r="D1534" s="48"/>
      <c r="E1534" s="46"/>
      <c r="F1534" s="46"/>
      <c r="G1534" s="46"/>
      <c r="H1534" s="49"/>
      <c r="I1534" s="54"/>
      <c r="K1534" s="38"/>
      <c r="L1534" s="38"/>
      <c r="M1534" s="38"/>
      <c r="N1534" s="38"/>
      <c r="O1534" s="38"/>
      <c r="P1534" s="38"/>
      <c r="Q1534" s="38"/>
      <c r="R1534" s="38"/>
    </row>
    <row r="1535" spans="1:18" s="39" customFormat="1">
      <c r="A1535" s="46"/>
      <c r="B1535" s="47"/>
      <c r="C1535" s="47"/>
      <c r="D1535" s="48"/>
      <c r="E1535" s="46"/>
      <c r="F1535" s="46"/>
      <c r="G1535" s="46"/>
      <c r="H1535" s="49"/>
      <c r="I1535" s="54"/>
      <c r="K1535" s="38"/>
      <c r="L1535" s="38"/>
      <c r="M1535" s="38"/>
      <c r="N1535" s="38"/>
      <c r="O1535" s="38"/>
      <c r="P1535" s="38"/>
      <c r="Q1535" s="38"/>
      <c r="R1535" s="38"/>
    </row>
    <row r="1536" spans="1:18" s="39" customFormat="1">
      <c r="A1536" s="46"/>
      <c r="B1536" s="47"/>
      <c r="C1536" s="47"/>
      <c r="D1536" s="48"/>
      <c r="E1536" s="46"/>
      <c r="F1536" s="46"/>
      <c r="G1536" s="46"/>
      <c r="H1536" s="49"/>
      <c r="I1536" s="54"/>
      <c r="K1536" s="38"/>
      <c r="L1536" s="38"/>
      <c r="M1536" s="38"/>
      <c r="N1536" s="38"/>
      <c r="O1536" s="38"/>
      <c r="P1536" s="38"/>
      <c r="Q1536" s="38"/>
      <c r="R1536" s="38"/>
    </row>
    <row r="1537" spans="1:18" s="39" customFormat="1">
      <c r="A1537" s="46"/>
      <c r="B1537" s="47"/>
      <c r="C1537" s="47"/>
      <c r="D1537" s="48"/>
      <c r="E1537" s="46"/>
      <c r="F1537" s="46"/>
      <c r="G1537" s="46"/>
      <c r="H1537" s="49"/>
      <c r="I1537" s="54"/>
      <c r="K1537" s="38"/>
      <c r="L1537" s="38"/>
      <c r="M1537" s="38"/>
      <c r="N1537" s="38"/>
      <c r="O1537" s="38"/>
      <c r="P1537" s="38"/>
      <c r="Q1537" s="38"/>
      <c r="R1537" s="38"/>
    </row>
    <row r="1538" spans="1:18" s="39" customFormat="1">
      <c r="A1538" s="46"/>
      <c r="B1538" s="47"/>
      <c r="C1538" s="47"/>
      <c r="D1538" s="48"/>
      <c r="E1538" s="46"/>
      <c r="F1538" s="46"/>
      <c r="G1538" s="46"/>
      <c r="H1538" s="49"/>
      <c r="I1538" s="54"/>
      <c r="K1538" s="38"/>
      <c r="L1538" s="38"/>
      <c r="M1538" s="38"/>
      <c r="N1538" s="38"/>
      <c r="O1538" s="38"/>
      <c r="P1538" s="38"/>
      <c r="Q1538" s="38"/>
      <c r="R1538" s="38"/>
    </row>
    <row r="1539" spans="1:18" s="39" customFormat="1">
      <c r="A1539" s="46"/>
      <c r="B1539" s="47"/>
      <c r="C1539" s="47"/>
      <c r="D1539" s="48"/>
      <c r="E1539" s="46"/>
      <c r="F1539" s="46"/>
      <c r="G1539" s="46"/>
      <c r="H1539" s="49"/>
      <c r="I1539" s="54"/>
      <c r="K1539" s="38"/>
      <c r="L1539" s="38"/>
      <c r="M1539" s="38"/>
      <c r="N1539" s="38"/>
      <c r="O1539" s="38"/>
      <c r="P1539" s="38"/>
      <c r="Q1539" s="38"/>
      <c r="R1539" s="38"/>
    </row>
    <row r="1540" spans="1:18" s="39" customFormat="1">
      <c r="A1540" s="46"/>
      <c r="B1540" s="47"/>
      <c r="C1540" s="47"/>
      <c r="D1540" s="48"/>
      <c r="E1540" s="46"/>
      <c r="F1540" s="46"/>
      <c r="G1540" s="46"/>
      <c r="H1540" s="49"/>
      <c r="I1540" s="54"/>
      <c r="K1540" s="38"/>
      <c r="L1540" s="38"/>
      <c r="M1540" s="38"/>
      <c r="N1540" s="38"/>
      <c r="O1540" s="38"/>
      <c r="P1540" s="38"/>
      <c r="Q1540" s="38"/>
      <c r="R1540" s="38"/>
    </row>
    <row r="1541" spans="1:18" s="39" customFormat="1">
      <c r="A1541" s="46"/>
      <c r="B1541" s="47"/>
      <c r="C1541" s="47"/>
      <c r="D1541" s="48"/>
      <c r="E1541" s="46"/>
      <c r="F1541" s="46"/>
      <c r="G1541" s="46"/>
      <c r="H1541" s="49"/>
      <c r="I1541" s="54"/>
      <c r="K1541" s="38"/>
      <c r="L1541" s="38"/>
      <c r="M1541" s="38"/>
      <c r="N1541" s="38"/>
      <c r="O1541" s="38"/>
      <c r="P1541" s="38"/>
      <c r="Q1541" s="38"/>
      <c r="R1541" s="38"/>
    </row>
    <row r="1542" spans="1:18" s="39" customFormat="1">
      <c r="A1542" s="46"/>
      <c r="B1542" s="47"/>
      <c r="C1542" s="47"/>
      <c r="D1542" s="48"/>
      <c r="E1542" s="46"/>
      <c r="F1542" s="46"/>
      <c r="G1542" s="46"/>
      <c r="H1542" s="49"/>
      <c r="I1542" s="54"/>
      <c r="K1542" s="38"/>
      <c r="L1542" s="38"/>
      <c r="M1542" s="38"/>
      <c r="N1542" s="38"/>
      <c r="O1542" s="38"/>
      <c r="P1542" s="38"/>
      <c r="Q1542" s="38"/>
      <c r="R1542" s="38"/>
    </row>
    <row r="1543" spans="1:18" s="39" customFormat="1">
      <c r="A1543" s="46"/>
      <c r="B1543" s="47"/>
      <c r="C1543" s="47"/>
      <c r="D1543" s="48"/>
      <c r="E1543" s="46"/>
      <c r="F1543" s="46"/>
      <c r="G1543" s="46"/>
      <c r="H1543" s="49"/>
      <c r="I1543" s="54"/>
      <c r="K1543" s="38"/>
      <c r="L1543" s="38"/>
      <c r="M1543" s="38"/>
      <c r="N1543" s="38"/>
      <c r="O1543" s="38"/>
      <c r="P1543" s="38"/>
      <c r="Q1543" s="38"/>
      <c r="R1543" s="38"/>
    </row>
    <row r="1544" spans="1:18" s="39" customFormat="1">
      <c r="A1544" s="46"/>
      <c r="B1544" s="47"/>
      <c r="C1544" s="47"/>
      <c r="D1544" s="48"/>
      <c r="E1544" s="46"/>
      <c r="F1544" s="46"/>
      <c r="G1544" s="46"/>
      <c r="H1544" s="49"/>
      <c r="I1544" s="54"/>
      <c r="K1544" s="38"/>
      <c r="L1544" s="38"/>
      <c r="M1544" s="38"/>
      <c r="N1544" s="38"/>
      <c r="O1544" s="38"/>
      <c r="P1544" s="38"/>
      <c r="Q1544" s="38"/>
      <c r="R1544" s="38"/>
    </row>
    <row r="1545" spans="1:18" s="39" customFormat="1">
      <c r="A1545" s="46"/>
      <c r="B1545" s="47"/>
      <c r="C1545" s="47"/>
      <c r="D1545" s="48"/>
      <c r="E1545" s="46"/>
      <c r="F1545" s="46"/>
      <c r="G1545" s="46"/>
      <c r="H1545" s="49"/>
      <c r="I1545" s="54"/>
      <c r="K1545" s="38"/>
      <c r="L1545" s="38"/>
      <c r="M1545" s="38"/>
      <c r="N1545" s="38"/>
      <c r="O1545" s="38"/>
      <c r="P1545" s="38"/>
      <c r="Q1545" s="38"/>
      <c r="R1545" s="38"/>
    </row>
    <row r="1546" spans="1:18" s="39" customFormat="1">
      <c r="A1546" s="46"/>
      <c r="B1546" s="47"/>
      <c r="C1546" s="47"/>
      <c r="D1546" s="48"/>
      <c r="E1546" s="46"/>
      <c r="F1546" s="46"/>
      <c r="G1546" s="46"/>
      <c r="H1546" s="49"/>
      <c r="I1546" s="54"/>
      <c r="K1546" s="38"/>
      <c r="L1546" s="38"/>
      <c r="M1546" s="38"/>
      <c r="N1546" s="38"/>
      <c r="O1546" s="38"/>
      <c r="P1546" s="38"/>
      <c r="Q1546" s="38"/>
      <c r="R1546" s="38"/>
    </row>
    <row r="1547" spans="1:18" s="39" customFormat="1">
      <c r="A1547" s="46"/>
      <c r="B1547" s="47"/>
      <c r="C1547" s="47"/>
      <c r="D1547" s="48"/>
      <c r="E1547" s="46"/>
      <c r="F1547" s="46"/>
      <c r="G1547" s="46"/>
      <c r="H1547" s="49"/>
      <c r="I1547" s="54"/>
      <c r="K1547" s="38"/>
      <c r="L1547" s="38"/>
      <c r="M1547" s="38"/>
      <c r="N1547" s="38"/>
      <c r="O1547" s="38"/>
      <c r="P1547" s="38"/>
      <c r="Q1547" s="38"/>
      <c r="R1547" s="38"/>
    </row>
    <row r="1548" spans="1:18" s="39" customFormat="1">
      <c r="A1548" s="46"/>
      <c r="B1548" s="47"/>
      <c r="C1548" s="47"/>
      <c r="D1548" s="48"/>
      <c r="E1548" s="46"/>
      <c r="F1548" s="46"/>
      <c r="G1548" s="46"/>
      <c r="H1548" s="49"/>
      <c r="I1548" s="54"/>
      <c r="K1548" s="38"/>
      <c r="L1548" s="38"/>
      <c r="M1548" s="38"/>
      <c r="N1548" s="38"/>
      <c r="O1548" s="38"/>
      <c r="P1548" s="38"/>
      <c r="Q1548" s="38"/>
      <c r="R1548" s="38"/>
    </row>
    <row r="1549" spans="1:18" s="39" customFormat="1">
      <c r="A1549" s="46"/>
      <c r="B1549" s="47"/>
      <c r="C1549" s="47"/>
      <c r="D1549" s="48"/>
      <c r="E1549" s="46"/>
      <c r="F1549" s="46"/>
      <c r="G1549" s="46"/>
      <c r="H1549" s="49"/>
      <c r="I1549" s="54"/>
      <c r="K1549" s="38"/>
      <c r="L1549" s="38"/>
      <c r="M1549" s="38"/>
      <c r="N1549" s="38"/>
      <c r="O1549" s="38"/>
      <c r="P1549" s="38"/>
      <c r="Q1549" s="38"/>
      <c r="R1549" s="38"/>
    </row>
    <row r="1550" spans="1:18" s="39" customFormat="1">
      <c r="A1550" s="46"/>
      <c r="B1550" s="47"/>
      <c r="C1550" s="47"/>
      <c r="D1550" s="48"/>
      <c r="E1550" s="46"/>
      <c r="F1550" s="46"/>
      <c r="G1550" s="46"/>
      <c r="H1550" s="49"/>
      <c r="I1550" s="54"/>
      <c r="K1550" s="38"/>
      <c r="L1550" s="38"/>
      <c r="M1550" s="38"/>
      <c r="N1550" s="38"/>
      <c r="O1550" s="38"/>
      <c r="P1550" s="38"/>
      <c r="Q1550" s="38"/>
      <c r="R1550" s="38"/>
    </row>
    <row r="1551" spans="1:18" s="39" customFormat="1">
      <c r="A1551" s="46"/>
      <c r="B1551" s="47"/>
      <c r="C1551" s="47"/>
      <c r="D1551" s="48"/>
      <c r="E1551" s="46"/>
      <c r="F1551" s="46"/>
      <c r="G1551" s="46"/>
      <c r="H1551" s="49"/>
      <c r="I1551" s="54"/>
      <c r="K1551" s="38"/>
      <c r="L1551" s="38"/>
      <c r="M1551" s="38"/>
      <c r="N1551" s="38"/>
      <c r="O1551" s="38"/>
      <c r="P1551" s="38"/>
      <c r="Q1551" s="38"/>
      <c r="R1551" s="38"/>
    </row>
    <row r="1552" spans="1:18" s="39" customFormat="1">
      <c r="A1552" s="46"/>
      <c r="B1552" s="47"/>
      <c r="C1552" s="47"/>
      <c r="D1552" s="48"/>
      <c r="E1552" s="46"/>
      <c r="F1552" s="46"/>
      <c r="G1552" s="46"/>
      <c r="H1552" s="49"/>
      <c r="I1552" s="54"/>
      <c r="K1552" s="38"/>
      <c r="L1552" s="38"/>
      <c r="M1552" s="38"/>
      <c r="N1552" s="38"/>
      <c r="O1552" s="38"/>
      <c r="P1552" s="38"/>
      <c r="Q1552" s="38"/>
      <c r="R1552" s="38"/>
    </row>
    <row r="1553" spans="1:18" s="39" customFormat="1">
      <c r="A1553" s="46"/>
      <c r="B1553" s="47"/>
      <c r="C1553" s="47"/>
      <c r="D1553" s="48"/>
      <c r="E1553" s="46"/>
      <c r="F1553" s="46"/>
      <c r="G1553" s="46"/>
      <c r="H1553" s="49"/>
      <c r="I1553" s="54"/>
      <c r="K1553" s="38"/>
      <c r="L1553" s="38"/>
      <c r="M1553" s="38"/>
      <c r="N1553" s="38"/>
      <c r="O1553" s="38"/>
      <c r="P1553" s="38"/>
      <c r="Q1553" s="38"/>
      <c r="R1553" s="38"/>
    </row>
    <row r="1554" spans="1:18" s="39" customFormat="1">
      <c r="A1554" s="46"/>
      <c r="B1554" s="47"/>
      <c r="C1554" s="47"/>
      <c r="D1554" s="48"/>
      <c r="E1554" s="46"/>
      <c r="F1554" s="46"/>
      <c r="G1554" s="46"/>
      <c r="H1554" s="49"/>
      <c r="I1554" s="54"/>
      <c r="K1554" s="38"/>
      <c r="L1554" s="38"/>
      <c r="M1554" s="38"/>
      <c r="N1554" s="38"/>
      <c r="O1554" s="38"/>
      <c r="P1554" s="38"/>
      <c r="Q1554" s="38"/>
      <c r="R1554" s="38"/>
    </row>
    <row r="1555" spans="1:18" s="39" customFormat="1">
      <c r="A1555" s="46"/>
      <c r="B1555" s="47"/>
      <c r="C1555" s="47"/>
      <c r="D1555" s="48"/>
      <c r="E1555" s="46"/>
      <c r="F1555" s="46"/>
      <c r="G1555" s="46"/>
      <c r="H1555" s="49"/>
      <c r="I1555" s="54"/>
      <c r="K1555" s="38"/>
      <c r="L1555" s="38"/>
      <c r="M1555" s="38"/>
      <c r="N1555" s="38"/>
      <c r="O1555" s="38"/>
      <c r="P1555" s="38"/>
      <c r="Q1555" s="38"/>
      <c r="R1555" s="38"/>
    </row>
    <row r="1556" spans="1:18" s="39" customFormat="1">
      <c r="A1556" s="46"/>
      <c r="B1556" s="47"/>
      <c r="C1556" s="47"/>
      <c r="D1556" s="48"/>
      <c r="E1556" s="46"/>
      <c r="F1556" s="46"/>
      <c r="G1556" s="46"/>
      <c r="H1556" s="49"/>
      <c r="I1556" s="54"/>
      <c r="K1556" s="38"/>
      <c r="L1556" s="38"/>
      <c r="M1556" s="38"/>
      <c r="N1556" s="38"/>
      <c r="O1556" s="38"/>
      <c r="P1556" s="38"/>
      <c r="Q1556" s="38"/>
      <c r="R1556" s="38"/>
    </row>
    <row r="1557" spans="1:18" s="39" customFormat="1">
      <c r="A1557" s="46"/>
      <c r="B1557" s="47"/>
      <c r="C1557" s="47"/>
      <c r="D1557" s="48"/>
      <c r="E1557" s="46"/>
      <c r="F1557" s="46"/>
      <c r="G1557" s="46"/>
      <c r="H1557" s="49"/>
      <c r="I1557" s="54"/>
      <c r="K1557" s="38"/>
      <c r="L1557" s="38"/>
      <c r="M1557" s="38"/>
      <c r="N1557" s="38"/>
      <c r="O1557" s="38"/>
      <c r="P1557" s="38"/>
      <c r="Q1557" s="38"/>
      <c r="R1557" s="38"/>
    </row>
    <row r="1558" spans="1:18" s="39" customFormat="1">
      <c r="A1558" s="46"/>
      <c r="B1558" s="47"/>
      <c r="C1558" s="47"/>
      <c r="D1558" s="48"/>
      <c r="E1558" s="46"/>
      <c r="F1558" s="46"/>
      <c r="G1558" s="46"/>
      <c r="H1558" s="49"/>
      <c r="I1558" s="54"/>
      <c r="K1558" s="38"/>
      <c r="L1558" s="38"/>
      <c r="M1558" s="38"/>
      <c r="N1558" s="38"/>
      <c r="O1558" s="38"/>
      <c r="P1558" s="38"/>
      <c r="Q1558" s="38"/>
      <c r="R1558" s="38"/>
    </row>
    <row r="1559" spans="1:18" s="39" customFormat="1">
      <c r="A1559" s="46"/>
      <c r="B1559" s="47"/>
      <c r="C1559" s="47"/>
      <c r="D1559" s="48"/>
      <c r="E1559" s="46"/>
      <c r="F1559" s="46"/>
      <c r="G1559" s="46"/>
      <c r="H1559" s="49"/>
      <c r="I1559" s="54"/>
      <c r="K1559" s="38"/>
      <c r="L1559" s="38"/>
      <c r="M1559" s="38"/>
      <c r="N1559" s="38"/>
      <c r="O1559" s="38"/>
      <c r="P1559" s="38"/>
      <c r="Q1559" s="38"/>
      <c r="R1559" s="38"/>
    </row>
    <row r="1560" spans="1:18" s="39" customFormat="1">
      <c r="A1560" s="46"/>
      <c r="B1560" s="47"/>
      <c r="C1560" s="47"/>
      <c r="D1560" s="48"/>
      <c r="E1560" s="46"/>
      <c r="F1560" s="46"/>
      <c r="G1560" s="46"/>
      <c r="H1560" s="49"/>
      <c r="I1560" s="54"/>
      <c r="K1560" s="38"/>
      <c r="L1560" s="38"/>
      <c r="M1560" s="38"/>
      <c r="N1560" s="38"/>
      <c r="O1560" s="38"/>
      <c r="P1560" s="38"/>
      <c r="Q1560" s="38"/>
      <c r="R1560" s="38"/>
    </row>
    <row r="1561" spans="1:18" s="39" customFormat="1">
      <c r="A1561" s="46"/>
      <c r="B1561" s="47"/>
      <c r="C1561" s="47"/>
      <c r="D1561" s="48"/>
      <c r="E1561" s="46"/>
      <c r="F1561" s="46"/>
      <c r="G1561" s="46"/>
      <c r="H1561" s="49"/>
      <c r="I1561" s="54"/>
      <c r="K1561" s="38"/>
      <c r="L1561" s="38"/>
      <c r="M1561" s="38"/>
      <c r="N1561" s="38"/>
      <c r="O1561" s="38"/>
      <c r="P1561" s="38"/>
      <c r="Q1561" s="38"/>
      <c r="R1561" s="38"/>
    </row>
    <row r="1562" spans="1:18" s="39" customFormat="1">
      <c r="A1562" s="46"/>
      <c r="B1562" s="47"/>
      <c r="C1562" s="47"/>
      <c r="D1562" s="48"/>
      <c r="E1562" s="46"/>
      <c r="F1562" s="46"/>
      <c r="G1562" s="46"/>
      <c r="H1562" s="49"/>
      <c r="I1562" s="54"/>
      <c r="K1562" s="38"/>
      <c r="L1562" s="38"/>
      <c r="M1562" s="38"/>
      <c r="N1562" s="38"/>
      <c r="O1562" s="38"/>
      <c r="P1562" s="38"/>
      <c r="Q1562" s="38"/>
      <c r="R1562" s="38"/>
    </row>
    <row r="1563" spans="1:18" s="39" customFormat="1">
      <c r="A1563" s="46"/>
      <c r="B1563" s="47"/>
      <c r="C1563" s="47"/>
      <c r="D1563" s="48"/>
      <c r="E1563" s="46"/>
      <c r="F1563" s="46"/>
      <c r="G1563" s="46"/>
      <c r="H1563" s="49"/>
      <c r="I1563" s="54"/>
      <c r="K1563" s="38"/>
      <c r="L1563" s="38"/>
      <c r="M1563" s="38"/>
      <c r="N1563" s="38"/>
      <c r="O1563" s="38"/>
      <c r="P1563" s="38"/>
      <c r="Q1563" s="38"/>
      <c r="R1563" s="38"/>
    </row>
    <row r="1564" spans="1:18" s="39" customFormat="1">
      <c r="A1564" s="46"/>
      <c r="B1564" s="47"/>
      <c r="C1564" s="47"/>
      <c r="D1564" s="48"/>
      <c r="E1564" s="46"/>
      <c r="F1564" s="46"/>
      <c r="G1564" s="46"/>
      <c r="H1564" s="49"/>
      <c r="I1564" s="54"/>
      <c r="K1564" s="38"/>
      <c r="L1564" s="38"/>
      <c r="M1564" s="38"/>
      <c r="N1564" s="38"/>
      <c r="O1564" s="38"/>
      <c r="P1564" s="38"/>
      <c r="Q1564" s="38"/>
      <c r="R1564" s="38"/>
    </row>
    <row r="1565" spans="1:18" s="39" customFormat="1">
      <c r="A1565" s="46"/>
      <c r="B1565" s="47"/>
      <c r="C1565" s="47"/>
      <c r="D1565" s="48"/>
      <c r="E1565" s="46"/>
      <c r="F1565" s="46"/>
      <c r="G1565" s="46"/>
      <c r="H1565" s="49"/>
      <c r="I1565" s="54"/>
      <c r="K1565" s="38"/>
      <c r="L1565" s="38"/>
      <c r="M1565" s="38"/>
      <c r="N1565" s="38"/>
      <c r="O1565" s="38"/>
      <c r="P1565" s="38"/>
      <c r="Q1565" s="38"/>
      <c r="R1565" s="38"/>
    </row>
    <row r="1566" spans="1:18" s="39" customFormat="1">
      <c r="A1566" s="46"/>
      <c r="B1566" s="47"/>
      <c r="C1566" s="47"/>
      <c r="D1566" s="48"/>
      <c r="E1566" s="46"/>
      <c r="F1566" s="46"/>
      <c r="G1566" s="46"/>
      <c r="H1566" s="49"/>
      <c r="I1566" s="54"/>
      <c r="K1566" s="38"/>
      <c r="L1566" s="38"/>
      <c r="M1566" s="38"/>
      <c r="N1566" s="38"/>
      <c r="O1566" s="38"/>
      <c r="P1566" s="38"/>
      <c r="Q1566" s="38"/>
      <c r="R1566" s="38"/>
    </row>
    <row r="1567" spans="1:18" s="39" customFormat="1">
      <c r="A1567" s="46"/>
      <c r="B1567" s="47"/>
      <c r="C1567" s="47"/>
      <c r="D1567" s="48"/>
      <c r="E1567" s="46"/>
      <c r="F1567" s="46"/>
      <c r="G1567" s="46"/>
      <c r="H1567" s="49"/>
      <c r="I1567" s="54"/>
      <c r="K1567" s="38"/>
      <c r="L1567" s="38"/>
      <c r="M1567" s="38"/>
      <c r="N1567" s="38"/>
      <c r="O1567" s="38"/>
      <c r="P1567" s="38"/>
      <c r="Q1567" s="38"/>
      <c r="R1567" s="38"/>
    </row>
    <row r="1568" spans="1:18" s="39" customFormat="1">
      <c r="A1568" s="46"/>
      <c r="B1568" s="47"/>
      <c r="C1568" s="47"/>
      <c r="D1568" s="48"/>
      <c r="E1568" s="46"/>
      <c r="F1568" s="46"/>
      <c r="G1568" s="46"/>
      <c r="H1568" s="49"/>
      <c r="I1568" s="54"/>
      <c r="K1568" s="38"/>
      <c r="L1568" s="38"/>
      <c r="M1568" s="38"/>
      <c r="N1568" s="38"/>
      <c r="O1568" s="38"/>
      <c r="P1568" s="38"/>
      <c r="Q1568" s="38"/>
      <c r="R1568" s="38"/>
    </row>
    <row r="1569" spans="1:18" s="39" customFormat="1">
      <c r="A1569" s="46"/>
      <c r="B1569" s="47"/>
      <c r="C1569" s="47"/>
      <c r="D1569" s="48"/>
      <c r="E1569" s="46"/>
      <c r="F1569" s="46"/>
      <c r="G1569" s="46"/>
      <c r="H1569" s="49"/>
      <c r="I1569" s="54"/>
      <c r="K1569" s="38"/>
      <c r="L1569" s="38"/>
      <c r="M1569" s="38"/>
      <c r="N1569" s="38"/>
      <c r="O1569" s="38"/>
      <c r="P1569" s="38"/>
      <c r="Q1569" s="38"/>
      <c r="R1569" s="38"/>
    </row>
    <row r="1570" spans="1:18" s="39" customFormat="1">
      <c r="A1570" s="46"/>
      <c r="B1570" s="47"/>
      <c r="C1570" s="47"/>
      <c r="D1570" s="48"/>
      <c r="E1570" s="46"/>
      <c r="F1570" s="46"/>
      <c r="G1570" s="46"/>
      <c r="H1570" s="49"/>
      <c r="I1570" s="54"/>
      <c r="K1570" s="38"/>
      <c r="L1570" s="38"/>
      <c r="M1570" s="38"/>
      <c r="N1570" s="38"/>
      <c r="O1570" s="38"/>
      <c r="P1570" s="38"/>
      <c r="Q1570" s="38"/>
      <c r="R1570" s="38"/>
    </row>
    <row r="1571" spans="1:18" s="39" customFormat="1">
      <c r="A1571" s="46"/>
      <c r="B1571" s="47"/>
      <c r="C1571" s="47"/>
      <c r="D1571" s="48"/>
      <c r="E1571" s="46"/>
      <c r="F1571" s="46"/>
      <c r="G1571" s="46"/>
      <c r="H1571" s="49"/>
      <c r="I1571" s="54"/>
      <c r="K1571" s="38"/>
      <c r="L1571" s="38"/>
      <c r="M1571" s="38"/>
      <c r="N1571" s="38"/>
      <c r="O1571" s="38"/>
      <c r="P1571" s="38"/>
      <c r="Q1571" s="38"/>
      <c r="R1571" s="38"/>
    </row>
    <row r="1572" spans="1:18" s="39" customFormat="1">
      <c r="A1572" s="46"/>
      <c r="B1572" s="47"/>
      <c r="C1572" s="47"/>
      <c r="D1572" s="48"/>
      <c r="E1572" s="46"/>
      <c r="F1572" s="46"/>
      <c r="G1572" s="46"/>
      <c r="H1572" s="49"/>
      <c r="I1572" s="54"/>
      <c r="K1572" s="38"/>
      <c r="L1572" s="38"/>
      <c r="M1572" s="38"/>
      <c r="N1572" s="38"/>
      <c r="O1572" s="38"/>
      <c r="P1572" s="38"/>
      <c r="Q1572" s="38"/>
      <c r="R1572" s="38"/>
    </row>
    <row r="1573" spans="1:18" s="39" customFormat="1">
      <c r="A1573" s="46"/>
      <c r="B1573" s="47"/>
      <c r="C1573" s="47"/>
      <c r="D1573" s="48"/>
      <c r="E1573" s="46"/>
      <c r="F1573" s="46"/>
      <c r="G1573" s="46"/>
      <c r="H1573" s="49"/>
      <c r="I1573" s="54"/>
      <c r="K1573" s="38"/>
      <c r="L1573" s="38"/>
      <c r="M1573" s="38"/>
      <c r="N1573" s="38"/>
      <c r="O1573" s="38"/>
      <c r="P1573" s="38"/>
      <c r="Q1573" s="38"/>
      <c r="R1573" s="38"/>
    </row>
    <row r="1574" spans="1:18" s="39" customFormat="1">
      <c r="A1574" s="46"/>
      <c r="B1574" s="47"/>
      <c r="C1574" s="47"/>
      <c r="D1574" s="48"/>
      <c r="E1574" s="46"/>
      <c r="F1574" s="46"/>
      <c r="G1574" s="46"/>
      <c r="H1574" s="49"/>
      <c r="I1574" s="54"/>
      <c r="K1574" s="38"/>
      <c r="L1574" s="38"/>
      <c r="M1574" s="38"/>
      <c r="N1574" s="38"/>
      <c r="O1574" s="38"/>
      <c r="P1574" s="38"/>
      <c r="Q1574" s="38"/>
      <c r="R1574" s="38"/>
    </row>
    <row r="1575" spans="1:18" s="39" customFormat="1">
      <c r="A1575" s="46"/>
      <c r="B1575" s="47"/>
      <c r="C1575" s="47"/>
      <c r="D1575" s="48"/>
      <c r="E1575" s="46"/>
      <c r="F1575" s="46"/>
      <c r="G1575" s="46"/>
      <c r="H1575" s="49"/>
      <c r="I1575" s="54"/>
      <c r="K1575" s="38"/>
      <c r="L1575" s="38"/>
      <c r="M1575" s="38"/>
      <c r="N1575" s="38"/>
      <c r="O1575" s="38"/>
      <c r="P1575" s="38"/>
      <c r="Q1575" s="38"/>
      <c r="R1575" s="38"/>
    </row>
    <row r="1576" spans="1:18" s="39" customFormat="1">
      <c r="A1576" s="46"/>
      <c r="B1576" s="47"/>
      <c r="C1576" s="47"/>
      <c r="D1576" s="48"/>
      <c r="E1576" s="46"/>
      <c r="F1576" s="46"/>
      <c r="G1576" s="46"/>
      <c r="H1576" s="49"/>
      <c r="I1576" s="54"/>
      <c r="K1576" s="38"/>
      <c r="L1576" s="38"/>
      <c r="M1576" s="38"/>
      <c r="N1576" s="38"/>
      <c r="O1576" s="38"/>
      <c r="P1576" s="38"/>
      <c r="Q1576" s="38"/>
      <c r="R1576" s="38"/>
    </row>
    <row r="1577" spans="1:18" s="39" customFormat="1">
      <c r="A1577" s="46"/>
      <c r="B1577" s="47"/>
      <c r="C1577" s="47"/>
      <c r="D1577" s="48"/>
      <c r="E1577" s="46"/>
      <c r="F1577" s="46"/>
      <c r="G1577" s="46"/>
      <c r="H1577" s="49"/>
      <c r="I1577" s="54"/>
      <c r="K1577" s="38"/>
      <c r="L1577" s="38"/>
      <c r="M1577" s="38"/>
      <c r="N1577" s="38"/>
      <c r="O1577" s="38"/>
      <c r="P1577" s="38"/>
      <c r="Q1577" s="38"/>
      <c r="R1577" s="38"/>
    </row>
    <row r="1578" spans="1:18" s="39" customFormat="1">
      <c r="A1578" s="46"/>
      <c r="B1578" s="47"/>
      <c r="C1578" s="47"/>
      <c r="D1578" s="48"/>
      <c r="E1578" s="46"/>
      <c r="F1578" s="46"/>
      <c r="G1578" s="46"/>
      <c r="H1578" s="49"/>
      <c r="I1578" s="54"/>
      <c r="K1578" s="38"/>
      <c r="L1578" s="38"/>
      <c r="M1578" s="38"/>
      <c r="N1578" s="38"/>
      <c r="O1578" s="38"/>
      <c r="P1578" s="38"/>
      <c r="Q1578" s="38"/>
      <c r="R1578" s="38"/>
    </row>
    <row r="1579" spans="1:18" s="39" customFormat="1">
      <c r="A1579" s="46"/>
      <c r="B1579" s="47"/>
      <c r="C1579" s="47"/>
      <c r="D1579" s="48"/>
      <c r="E1579" s="46"/>
      <c r="F1579" s="46"/>
      <c r="G1579" s="46"/>
      <c r="H1579" s="49"/>
      <c r="I1579" s="54"/>
      <c r="K1579" s="38"/>
      <c r="L1579" s="38"/>
      <c r="M1579" s="38"/>
      <c r="N1579" s="38"/>
      <c r="O1579" s="38"/>
      <c r="P1579" s="38"/>
      <c r="Q1579" s="38"/>
      <c r="R1579" s="38"/>
    </row>
    <row r="1580" spans="1:18" s="39" customFormat="1">
      <c r="A1580" s="46"/>
      <c r="B1580" s="47"/>
      <c r="C1580" s="47"/>
      <c r="D1580" s="48"/>
      <c r="E1580" s="46"/>
      <c r="F1580" s="46"/>
      <c r="G1580" s="46"/>
      <c r="H1580" s="49"/>
      <c r="I1580" s="54"/>
      <c r="K1580" s="38"/>
      <c r="L1580" s="38"/>
      <c r="M1580" s="38"/>
      <c r="N1580" s="38"/>
      <c r="O1580" s="38"/>
      <c r="P1580" s="38"/>
      <c r="Q1580" s="38"/>
      <c r="R1580" s="38"/>
    </row>
    <row r="1581" spans="1:18" s="39" customFormat="1">
      <c r="A1581" s="46"/>
      <c r="B1581" s="47"/>
      <c r="C1581" s="47"/>
      <c r="D1581" s="48"/>
      <c r="E1581" s="46"/>
      <c r="F1581" s="46"/>
      <c r="G1581" s="46"/>
      <c r="H1581" s="49"/>
      <c r="I1581" s="54"/>
      <c r="K1581" s="38"/>
      <c r="L1581" s="38"/>
      <c r="M1581" s="38"/>
      <c r="N1581" s="38"/>
      <c r="O1581" s="38"/>
      <c r="P1581" s="38"/>
      <c r="Q1581" s="38"/>
      <c r="R1581" s="38"/>
    </row>
    <row r="1582" spans="1:18" s="39" customFormat="1">
      <c r="A1582" s="46"/>
      <c r="B1582" s="47"/>
      <c r="C1582" s="47"/>
      <c r="D1582" s="48"/>
      <c r="E1582" s="46"/>
      <c r="F1582" s="46"/>
      <c r="G1582" s="46"/>
      <c r="H1582" s="49"/>
      <c r="I1582" s="54"/>
      <c r="K1582" s="38"/>
      <c r="L1582" s="38"/>
      <c r="M1582" s="38"/>
      <c r="N1582" s="38"/>
      <c r="O1582" s="38"/>
      <c r="P1582" s="38"/>
      <c r="Q1582" s="38"/>
      <c r="R1582" s="38"/>
    </row>
    <row r="1583" spans="1:18" s="39" customFormat="1">
      <c r="A1583" s="46"/>
      <c r="B1583" s="47"/>
      <c r="C1583" s="47"/>
      <c r="D1583" s="48"/>
      <c r="E1583" s="46"/>
      <c r="F1583" s="46"/>
      <c r="G1583" s="46"/>
      <c r="H1583" s="49"/>
      <c r="I1583" s="54"/>
      <c r="K1583" s="38"/>
      <c r="L1583" s="38"/>
      <c r="M1583" s="38"/>
      <c r="N1583" s="38"/>
      <c r="O1583" s="38"/>
      <c r="P1583" s="38"/>
      <c r="Q1583" s="38"/>
      <c r="R1583" s="38"/>
    </row>
    <row r="1584" spans="1:18" s="39" customFormat="1">
      <c r="A1584" s="46"/>
      <c r="B1584" s="47"/>
      <c r="C1584" s="47"/>
      <c r="D1584" s="48"/>
      <c r="E1584" s="46"/>
      <c r="F1584" s="46"/>
      <c r="G1584" s="46"/>
      <c r="H1584" s="49"/>
      <c r="I1584" s="54"/>
      <c r="K1584" s="38"/>
      <c r="L1584" s="38"/>
      <c r="M1584" s="38"/>
      <c r="N1584" s="38"/>
      <c r="O1584" s="38"/>
      <c r="P1584" s="38"/>
      <c r="Q1584" s="38"/>
      <c r="R1584" s="38"/>
    </row>
    <row r="1585" spans="1:18" s="39" customFormat="1">
      <c r="A1585" s="46"/>
      <c r="B1585" s="47"/>
      <c r="C1585" s="47"/>
      <c r="D1585" s="48"/>
      <c r="E1585" s="46"/>
      <c r="F1585" s="46"/>
      <c r="G1585" s="46"/>
      <c r="H1585" s="49"/>
      <c r="I1585" s="54"/>
      <c r="K1585" s="38"/>
      <c r="L1585" s="38"/>
      <c r="M1585" s="38"/>
      <c r="N1585" s="38"/>
      <c r="O1585" s="38"/>
      <c r="P1585" s="38"/>
      <c r="Q1585" s="38"/>
      <c r="R1585" s="38"/>
    </row>
    <row r="1586" spans="1:18" s="39" customFormat="1">
      <c r="A1586" s="46"/>
      <c r="B1586" s="47"/>
      <c r="C1586" s="47"/>
      <c r="D1586" s="48"/>
      <c r="E1586" s="46"/>
      <c r="F1586" s="46"/>
      <c r="G1586" s="46"/>
      <c r="H1586" s="49"/>
      <c r="I1586" s="54"/>
      <c r="K1586" s="38"/>
      <c r="L1586" s="38"/>
      <c r="M1586" s="38"/>
      <c r="N1586" s="38"/>
      <c r="O1586" s="38"/>
      <c r="P1586" s="38"/>
      <c r="Q1586" s="38"/>
      <c r="R1586" s="38"/>
    </row>
    <row r="1587" spans="1:18" s="39" customFormat="1">
      <c r="A1587" s="46"/>
      <c r="B1587" s="47"/>
      <c r="C1587" s="47"/>
      <c r="D1587" s="48"/>
      <c r="E1587" s="46"/>
      <c r="F1587" s="46"/>
      <c r="G1587" s="46"/>
      <c r="H1587" s="49"/>
      <c r="I1587" s="54"/>
      <c r="K1587" s="38"/>
      <c r="L1587" s="38"/>
      <c r="M1587" s="38"/>
      <c r="N1587" s="38"/>
      <c r="O1587" s="38"/>
      <c r="P1587" s="38"/>
      <c r="Q1587" s="38"/>
      <c r="R1587" s="38"/>
    </row>
    <row r="1588" spans="1:18" s="39" customFormat="1">
      <c r="A1588" s="46"/>
      <c r="B1588" s="47"/>
      <c r="C1588" s="47"/>
      <c r="D1588" s="48"/>
      <c r="E1588" s="46"/>
      <c r="F1588" s="46"/>
      <c r="G1588" s="46"/>
      <c r="H1588" s="49"/>
      <c r="I1588" s="54"/>
      <c r="K1588" s="38"/>
      <c r="L1588" s="38"/>
      <c r="M1588" s="38"/>
      <c r="N1588" s="38"/>
      <c r="O1588" s="38"/>
      <c r="P1588" s="38"/>
      <c r="Q1588" s="38"/>
      <c r="R1588" s="38"/>
    </row>
    <row r="1589" spans="1:18" s="39" customFormat="1">
      <c r="A1589" s="46"/>
      <c r="B1589" s="47"/>
      <c r="C1589" s="47"/>
      <c r="D1589" s="48"/>
      <c r="E1589" s="46"/>
      <c r="F1589" s="46"/>
      <c r="G1589" s="46"/>
      <c r="H1589" s="49"/>
      <c r="I1589" s="54"/>
      <c r="K1589" s="38"/>
      <c r="L1589" s="38"/>
      <c r="M1589" s="38"/>
      <c r="N1589" s="38"/>
      <c r="O1589" s="38"/>
      <c r="P1589" s="38"/>
      <c r="Q1589" s="38"/>
      <c r="R1589" s="38"/>
    </row>
    <row r="1590" spans="1:18" s="39" customFormat="1">
      <c r="A1590" s="46"/>
      <c r="B1590" s="47"/>
      <c r="C1590" s="47"/>
      <c r="D1590" s="48"/>
      <c r="E1590" s="46"/>
      <c r="F1590" s="46"/>
      <c r="G1590" s="46"/>
      <c r="H1590" s="49"/>
      <c r="I1590" s="54"/>
      <c r="K1590" s="38"/>
      <c r="L1590" s="38"/>
      <c r="M1590" s="38"/>
      <c r="N1590" s="38"/>
      <c r="O1590" s="38"/>
      <c r="P1590" s="38"/>
      <c r="Q1590" s="38"/>
      <c r="R1590" s="38"/>
    </row>
    <row r="1591" spans="1:18" s="39" customFormat="1">
      <c r="A1591" s="46"/>
      <c r="B1591" s="47"/>
      <c r="C1591" s="47"/>
      <c r="D1591" s="48"/>
      <c r="E1591" s="46"/>
      <c r="F1591" s="46"/>
      <c r="G1591" s="46"/>
      <c r="H1591" s="49"/>
      <c r="I1591" s="54"/>
      <c r="K1591" s="38"/>
      <c r="L1591" s="38"/>
      <c r="M1591" s="38"/>
      <c r="N1591" s="38"/>
      <c r="O1591" s="38"/>
      <c r="P1591" s="38"/>
      <c r="Q1591" s="38"/>
      <c r="R1591" s="38"/>
    </row>
    <row r="1592" spans="1:18" s="39" customFormat="1">
      <c r="A1592" s="46"/>
      <c r="B1592" s="47"/>
      <c r="C1592" s="47"/>
      <c r="D1592" s="48"/>
      <c r="E1592" s="46"/>
      <c r="F1592" s="46"/>
      <c r="G1592" s="46"/>
      <c r="H1592" s="49"/>
      <c r="I1592" s="54"/>
      <c r="K1592" s="38"/>
      <c r="L1592" s="38"/>
      <c r="M1592" s="38"/>
      <c r="N1592" s="38"/>
      <c r="O1592" s="38"/>
      <c r="P1592" s="38"/>
      <c r="Q1592" s="38"/>
      <c r="R1592" s="38"/>
    </row>
    <row r="1593" spans="1:18" s="39" customFormat="1">
      <c r="A1593" s="46"/>
      <c r="B1593" s="47"/>
      <c r="C1593" s="47"/>
      <c r="D1593" s="48"/>
      <c r="E1593" s="46"/>
      <c r="F1593" s="46"/>
      <c r="G1593" s="46"/>
      <c r="H1593" s="49"/>
      <c r="I1593" s="54"/>
      <c r="K1593" s="38"/>
      <c r="L1593" s="38"/>
      <c r="M1593" s="38"/>
      <c r="N1593" s="38"/>
      <c r="O1593" s="38"/>
      <c r="P1593" s="38"/>
      <c r="Q1593" s="38"/>
      <c r="R1593" s="38"/>
    </row>
    <row r="1594" spans="1:18" s="39" customFormat="1">
      <c r="A1594" s="46"/>
      <c r="B1594" s="47"/>
      <c r="C1594" s="47"/>
      <c r="D1594" s="48"/>
      <c r="E1594" s="46"/>
      <c r="F1594" s="46"/>
      <c r="G1594" s="46"/>
      <c r="H1594" s="49"/>
      <c r="I1594" s="54"/>
      <c r="K1594" s="38"/>
      <c r="L1594" s="38"/>
      <c r="M1594" s="38"/>
      <c r="N1594" s="38"/>
      <c r="O1594" s="38"/>
      <c r="P1594" s="38"/>
      <c r="Q1594" s="38"/>
      <c r="R1594" s="38"/>
    </row>
    <row r="1595" spans="1:18" s="39" customFormat="1">
      <c r="A1595" s="46"/>
      <c r="B1595" s="47"/>
      <c r="C1595" s="47"/>
      <c r="D1595" s="48"/>
      <c r="E1595" s="46"/>
      <c r="F1595" s="46"/>
      <c r="G1595" s="46"/>
      <c r="H1595" s="49"/>
      <c r="I1595" s="54"/>
      <c r="K1595" s="38"/>
      <c r="L1595" s="38"/>
      <c r="M1595" s="38"/>
      <c r="N1595" s="38"/>
      <c r="O1595" s="38"/>
      <c r="P1595" s="38"/>
      <c r="Q1595" s="38"/>
      <c r="R1595" s="38"/>
    </row>
    <row r="1596" spans="1:18" s="39" customFormat="1">
      <c r="A1596" s="46"/>
      <c r="B1596" s="47"/>
      <c r="C1596" s="47"/>
      <c r="D1596" s="48"/>
      <c r="E1596" s="46"/>
      <c r="F1596" s="46"/>
      <c r="G1596" s="46"/>
      <c r="H1596" s="49"/>
      <c r="I1596" s="54"/>
      <c r="K1596" s="38"/>
      <c r="L1596" s="38"/>
      <c r="M1596" s="38"/>
      <c r="N1596" s="38"/>
      <c r="O1596" s="38"/>
      <c r="P1596" s="38"/>
      <c r="Q1596" s="38"/>
      <c r="R1596" s="38"/>
    </row>
    <row r="1597" spans="1:18" s="39" customFormat="1">
      <c r="A1597" s="46"/>
      <c r="B1597" s="47"/>
      <c r="C1597" s="47"/>
      <c r="D1597" s="48"/>
      <c r="E1597" s="46"/>
      <c r="F1597" s="46"/>
      <c r="G1597" s="46"/>
      <c r="H1597" s="49"/>
      <c r="I1597" s="54"/>
      <c r="K1597" s="38"/>
      <c r="L1597" s="38"/>
      <c r="M1597" s="38"/>
      <c r="N1597" s="38"/>
      <c r="O1597" s="38"/>
      <c r="P1597" s="38"/>
      <c r="Q1597" s="38"/>
      <c r="R1597" s="38"/>
    </row>
    <row r="1598" spans="1:18" s="39" customFormat="1">
      <c r="A1598" s="46"/>
      <c r="B1598" s="47"/>
      <c r="C1598" s="47"/>
      <c r="D1598" s="48"/>
      <c r="E1598" s="46"/>
      <c r="F1598" s="46"/>
      <c r="G1598" s="46"/>
      <c r="H1598" s="49"/>
      <c r="I1598" s="54"/>
      <c r="K1598" s="38"/>
      <c r="L1598" s="38"/>
      <c r="M1598" s="38"/>
      <c r="N1598" s="38"/>
      <c r="O1598" s="38"/>
      <c r="P1598" s="38"/>
      <c r="Q1598" s="38"/>
      <c r="R1598" s="38"/>
    </row>
    <row r="1599" spans="1:18" s="39" customFormat="1">
      <c r="A1599" s="46"/>
      <c r="B1599" s="47"/>
      <c r="C1599" s="47"/>
      <c r="D1599" s="48"/>
      <c r="E1599" s="46"/>
      <c r="F1599" s="46"/>
      <c r="G1599" s="46"/>
      <c r="H1599" s="49"/>
      <c r="I1599" s="54"/>
      <c r="K1599" s="38"/>
      <c r="L1599" s="38"/>
      <c r="M1599" s="38"/>
      <c r="N1599" s="38"/>
      <c r="O1599" s="38"/>
      <c r="P1599" s="38"/>
      <c r="Q1599" s="38"/>
      <c r="R1599" s="38"/>
    </row>
    <row r="1600" spans="1:18" s="39" customFormat="1">
      <c r="A1600" s="46"/>
      <c r="B1600" s="47"/>
      <c r="C1600" s="47"/>
      <c r="D1600" s="48"/>
      <c r="E1600" s="46"/>
      <c r="F1600" s="46"/>
      <c r="G1600" s="46"/>
      <c r="H1600" s="49"/>
      <c r="I1600" s="54"/>
      <c r="K1600" s="38"/>
      <c r="L1600" s="38"/>
      <c r="M1600" s="38"/>
      <c r="N1600" s="38"/>
      <c r="O1600" s="38"/>
      <c r="P1600" s="38"/>
      <c r="Q1600" s="38"/>
      <c r="R1600" s="38"/>
    </row>
    <row r="1601" spans="1:18" s="39" customFormat="1">
      <c r="A1601" s="46"/>
      <c r="B1601" s="47"/>
      <c r="C1601" s="47"/>
      <c r="D1601" s="48"/>
      <c r="E1601" s="46"/>
      <c r="F1601" s="46"/>
      <c r="G1601" s="46"/>
      <c r="H1601" s="49"/>
      <c r="I1601" s="54"/>
      <c r="K1601" s="38"/>
      <c r="L1601" s="38"/>
      <c r="M1601" s="38"/>
      <c r="N1601" s="38"/>
      <c r="O1601" s="38"/>
      <c r="P1601" s="38"/>
      <c r="Q1601" s="38"/>
      <c r="R1601" s="38"/>
    </row>
    <row r="1602" spans="1:18" s="39" customFormat="1">
      <c r="A1602" s="46"/>
      <c r="B1602" s="47"/>
      <c r="C1602" s="47"/>
      <c r="D1602" s="48"/>
      <c r="E1602" s="46"/>
      <c r="F1602" s="46"/>
      <c r="G1602" s="46"/>
      <c r="H1602" s="49"/>
      <c r="I1602" s="54"/>
      <c r="K1602" s="38"/>
      <c r="L1602" s="38"/>
      <c r="M1602" s="38"/>
      <c r="N1602" s="38"/>
      <c r="O1602" s="38"/>
      <c r="P1602" s="38"/>
      <c r="Q1602" s="38"/>
      <c r="R1602" s="38"/>
    </row>
    <row r="1603" spans="1:18" s="39" customFormat="1">
      <c r="A1603" s="46"/>
      <c r="B1603" s="47"/>
      <c r="C1603" s="47"/>
      <c r="D1603" s="48"/>
      <c r="E1603" s="46"/>
      <c r="F1603" s="46"/>
      <c r="G1603" s="46"/>
      <c r="H1603" s="49"/>
      <c r="I1603" s="54"/>
      <c r="K1603" s="38"/>
      <c r="L1603" s="38"/>
      <c r="M1603" s="38"/>
      <c r="N1603" s="38"/>
      <c r="O1603" s="38"/>
      <c r="P1603" s="38"/>
      <c r="Q1603" s="38"/>
      <c r="R1603" s="38"/>
    </row>
    <row r="1604" spans="1:18" s="39" customFormat="1">
      <c r="A1604" s="46"/>
      <c r="B1604" s="47"/>
      <c r="C1604" s="47"/>
      <c r="D1604" s="48"/>
      <c r="E1604" s="46"/>
      <c r="F1604" s="46"/>
      <c r="G1604" s="46"/>
      <c r="H1604" s="49"/>
      <c r="I1604" s="54"/>
      <c r="K1604" s="38"/>
      <c r="L1604" s="38"/>
      <c r="M1604" s="38"/>
      <c r="N1604" s="38"/>
      <c r="O1604" s="38"/>
      <c r="P1604" s="38"/>
      <c r="Q1604" s="38"/>
      <c r="R1604" s="38"/>
    </row>
    <row r="1605" spans="1:18" s="39" customFormat="1">
      <c r="A1605" s="46"/>
      <c r="B1605" s="47"/>
      <c r="C1605" s="47"/>
      <c r="D1605" s="48"/>
      <c r="E1605" s="46"/>
      <c r="F1605" s="46"/>
      <c r="G1605" s="46"/>
      <c r="H1605" s="49"/>
      <c r="I1605" s="54"/>
      <c r="K1605" s="38"/>
      <c r="L1605" s="38"/>
      <c r="M1605" s="38"/>
      <c r="N1605" s="38"/>
      <c r="O1605" s="38"/>
      <c r="P1605" s="38"/>
      <c r="Q1605" s="38"/>
      <c r="R1605" s="38"/>
    </row>
    <row r="1606" spans="1:18" s="39" customFormat="1">
      <c r="A1606" s="46"/>
      <c r="B1606" s="47"/>
      <c r="C1606" s="47"/>
      <c r="D1606" s="48"/>
      <c r="E1606" s="46"/>
      <c r="F1606" s="46"/>
      <c r="G1606" s="46"/>
      <c r="H1606" s="49"/>
      <c r="I1606" s="54"/>
      <c r="K1606" s="38"/>
      <c r="L1606" s="38"/>
      <c r="M1606" s="38"/>
      <c r="N1606" s="38"/>
      <c r="O1606" s="38"/>
      <c r="P1606" s="38"/>
      <c r="Q1606" s="38"/>
      <c r="R1606" s="38"/>
    </row>
    <row r="1607" spans="1:18" s="39" customFormat="1">
      <c r="A1607" s="46"/>
      <c r="B1607" s="47"/>
      <c r="C1607" s="47"/>
      <c r="D1607" s="48"/>
      <c r="E1607" s="46"/>
      <c r="F1607" s="46"/>
      <c r="G1607" s="46"/>
      <c r="H1607" s="49"/>
      <c r="I1607" s="54"/>
      <c r="K1607" s="38"/>
      <c r="L1607" s="38"/>
      <c r="M1607" s="38"/>
      <c r="N1607" s="38"/>
      <c r="O1607" s="38"/>
      <c r="P1607" s="38"/>
      <c r="Q1607" s="38"/>
      <c r="R1607" s="38"/>
    </row>
    <row r="1608" spans="1:18" s="39" customFormat="1">
      <c r="A1608" s="46"/>
      <c r="B1608" s="47"/>
      <c r="C1608" s="47"/>
      <c r="D1608" s="48"/>
      <c r="E1608" s="46"/>
      <c r="F1608" s="46"/>
      <c r="G1608" s="46"/>
      <c r="H1608" s="49"/>
      <c r="I1608" s="54"/>
      <c r="K1608" s="38"/>
      <c r="L1608" s="38"/>
      <c r="M1608" s="38"/>
      <c r="N1608" s="38"/>
      <c r="O1608" s="38"/>
      <c r="P1608" s="38"/>
      <c r="Q1608" s="38"/>
      <c r="R1608" s="38"/>
    </row>
    <row r="1609" spans="1:18" s="39" customFormat="1">
      <c r="A1609" s="46"/>
      <c r="B1609" s="47"/>
      <c r="C1609" s="47"/>
      <c r="D1609" s="48"/>
      <c r="E1609" s="46"/>
      <c r="F1609" s="46"/>
      <c r="G1609" s="46"/>
      <c r="H1609" s="49"/>
      <c r="I1609" s="54"/>
      <c r="K1609" s="38"/>
      <c r="L1609" s="38"/>
      <c r="M1609" s="38"/>
      <c r="N1609" s="38"/>
      <c r="O1609" s="38"/>
      <c r="P1609" s="38"/>
      <c r="Q1609" s="38"/>
      <c r="R1609" s="38"/>
    </row>
    <row r="1610" spans="1:18" s="39" customFormat="1">
      <c r="A1610" s="46"/>
      <c r="B1610" s="47"/>
      <c r="C1610" s="47"/>
      <c r="D1610" s="48"/>
      <c r="E1610" s="46"/>
      <c r="F1610" s="46"/>
      <c r="G1610" s="46"/>
      <c r="H1610" s="49"/>
      <c r="I1610" s="54"/>
      <c r="K1610" s="38"/>
      <c r="L1610" s="38"/>
      <c r="M1610" s="38"/>
      <c r="N1610" s="38"/>
      <c r="O1610" s="38"/>
      <c r="P1610" s="38"/>
      <c r="Q1610" s="38"/>
      <c r="R1610" s="38"/>
    </row>
    <row r="1611" spans="1:18" s="39" customFormat="1">
      <c r="A1611" s="46"/>
      <c r="B1611" s="47"/>
      <c r="C1611" s="47"/>
      <c r="D1611" s="48"/>
      <c r="E1611" s="46"/>
      <c r="F1611" s="46"/>
      <c r="G1611" s="46"/>
      <c r="H1611" s="49"/>
      <c r="I1611" s="54"/>
      <c r="K1611" s="38"/>
      <c r="L1611" s="38"/>
      <c r="M1611" s="38"/>
      <c r="N1611" s="38"/>
      <c r="O1611" s="38"/>
      <c r="P1611" s="38"/>
      <c r="Q1611" s="38"/>
      <c r="R1611" s="38"/>
    </row>
    <row r="1612" spans="1:18" s="39" customFormat="1">
      <c r="A1612" s="46"/>
      <c r="B1612" s="47"/>
      <c r="C1612" s="47"/>
      <c r="D1612" s="48"/>
      <c r="E1612" s="46"/>
      <c r="F1612" s="46"/>
      <c r="G1612" s="46"/>
      <c r="H1612" s="49"/>
      <c r="I1612" s="54"/>
      <c r="K1612" s="38"/>
      <c r="L1612" s="38"/>
      <c r="M1612" s="38"/>
      <c r="N1612" s="38"/>
      <c r="O1612" s="38"/>
      <c r="P1612" s="38"/>
      <c r="Q1612" s="38"/>
      <c r="R1612" s="38"/>
    </row>
    <row r="1613" spans="1:18" s="39" customFormat="1">
      <c r="A1613" s="46"/>
      <c r="B1613" s="47"/>
      <c r="C1613" s="47"/>
      <c r="D1613" s="48"/>
      <c r="E1613" s="46"/>
      <c r="F1613" s="46"/>
      <c r="G1613" s="46"/>
      <c r="H1613" s="49"/>
      <c r="I1613" s="54"/>
      <c r="K1613" s="38"/>
      <c r="L1613" s="38"/>
      <c r="M1613" s="38"/>
      <c r="N1613" s="38"/>
      <c r="O1613" s="38"/>
      <c r="P1613" s="38"/>
      <c r="Q1613" s="38"/>
      <c r="R1613" s="38"/>
    </row>
    <row r="1614" spans="1:18" s="39" customFormat="1">
      <c r="A1614" s="46"/>
      <c r="B1614" s="47"/>
      <c r="C1614" s="47"/>
      <c r="D1614" s="48"/>
      <c r="E1614" s="46"/>
      <c r="F1614" s="46"/>
      <c r="G1614" s="46"/>
      <c r="H1614" s="49"/>
      <c r="I1614" s="54"/>
      <c r="K1614" s="38"/>
      <c r="L1614" s="38"/>
      <c r="M1614" s="38"/>
      <c r="N1614" s="38"/>
      <c r="O1614" s="38"/>
      <c r="P1614" s="38"/>
      <c r="Q1614" s="38"/>
      <c r="R1614" s="38"/>
    </row>
    <row r="1615" spans="1:18" s="39" customFormat="1">
      <c r="A1615" s="46"/>
      <c r="B1615" s="47"/>
      <c r="C1615" s="47"/>
      <c r="D1615" s="48"/>
      <c r="E1615" s="46"/>
      <c r="F1615" s="46"/>
      <c r="G1615" s="46"/>
      <c r="H1615" s="49"/>
      <c r="I1615" s="54"/>
      <c r="K1615" s="38"/>
      <c r="L1615" s="38"/>
      <c r="M1615" s="38"/>
      <c r="N1615" s="38"/>
      <c r="O1615" s="38"/>
      <c r="P1615" s="38"/>
      <c r="Q1615" s="38"/>
      <c r="R1615" s="38"/>
    </row>
    <row r="1616" spans="1:18" s="39" customFormat="1">
      <c r="A1616" s="46"/>
      <c r="B1616" s="47"/>
      <c r="C1616" s="47"/>
      <c r="D1616" s="48"/>
      <c r="E1616" s="46"/>
      <c r="F1616" s="46"/>
      <c r="G1616" s="46"/>
      <c r="H1616" s="49"/>
      <c r="I1616" s="54"/>
      <c r="K1616" s="38"/>
      <c r="L1616" s="38"/>
      <c r="M1616" s="38"/>
      <c r="N1616" s="38"/>
      <c r="O1616" s="38"/>
      <c r="P1616" s="38"/>
      <c r="Q1616" s="38"/>
      <c r="R1616" s="38"/>
    </row>
    <row r="1617" spans="1:18" s="39" customFormat="1">
      <c r="A1617" s="46"/>
      <c r="B1617" s="47"/>
      <c r="C1617" s="47"/>
      <c r="D1617" s="48"/>
      <c r="E1617" s="46"/>
      <c r="F1617" s="46"/>
      <c r="G1617" s="46"/>
      <c r="H1617" s="49"/>
      <c r="I1617" s="54"/>
      <c r="K1617" s="38"/>
      <c r="L1617" s="38"/>
      <c r="M1617" s="38"/>
      <c r="N1617" s="38"/>
      <c r="O1617" s="38"/>
      <c r="P1617" s="38"/>
      <c r="Q1617" s="38"/>
      <c r="R1617" s="38"/>
    </row>
    <row r="1618" spans="1:18" s="39" customFormat="1">
      <c r="A1618" s="46"/>
      <c r="B1618" s="47"/>
      <c r="C1618" s="47"/>
      <c r="D1618" s="48"/>
      <c r="E1618" s="46"/>
      <c r="F1618" s="46"/>
      <c r="G1618" s="46"/>
      <c r="H1618" s="49"/>
      <c r="I1618" s="54"/>
      <c r="K1618" s="38"/>
      <c r="L1618" s="38"/>
      <c r="M1618" s="38"/>
      <c r="N1618" s="38"/>
      <c r="O1618" s="38"/>
      <c r="P1618" s="38"/>
      <c r="Q1618" s="38"/>
      <c r="R1618" s="38"/>
    </row>
    <row r="1619" spans="1:18" s="39" customFormat="1">
      <c r="A1619" s="46"/>
      <c r="B1619" s="47"/>
      <c r="C1619" s="47"/>
      <c r="D1619" s="48"/>
      <c r="E1619" s="46"/>
      <c r="F1619" s="46"/>
      <c r="G1619" s="46"/>
      <c r="H1619" s="49"/>
      <c r="I1619" s="54"/>
      <c r="K1619" s="38"/>
      <c r="L1619" s="38"/>
      <c r="M1619" s="38"/>
      <c r="N1619" s="38"/>
      <c r="O1619" s="38"/>
      <c r="P1619" s="38"/>
      <c r="Q1619" s="38"/>
      <c r="R1619" s="38"/>
    </row>
    <row r="1620" spans="1:18" s="39" customFormat="1">
      <c r="A1620" s="46"/>
      <c r="B1620" s="47"/>
      <c r="C1620" s="47"/>
      <c r="D1620" s="48"/>
      <c r="E1620" s="46"/>
      <c r="F1620" s="46"/>
      <c r="G1620" s="46"/>
      <c r="H1620" s="49"/>
      <c r="I1620" s="54"/>
      <c r="K1620" s="38"/>
      <c r="L1620" s="38"/>
      <c r="M1620" s="38"/>
      <c r="N1620" s="38"/>
      <c r="O1620" s="38"/>
      <c r="P1620" s="38"/>
      <c r="Q1620" s="38"/>
      <c r="R1620" s="38"/>
    </row>
    <row r="1621" spans="1:18" s="39" customFormat="1">
      <c r="A1621" s="46"/>
      <c r="B1621" s="47"/>
      <c r="C1621" s="47"/>
      <c r="D1621" s="48"/>
      <c r="E1621" s="46"/>
      <c r="F1621" s="46"/>
      <c r="G1621" s="46"/>
      <c r="H1621" s="49"/>
      <c r="I1621" s="54"/>
      <c r="K1621" s="38"/>
      <c r="L1621" s="38"/>
      <c r="M1621" s="38"/>
      <c r="N1621" s="38"/>
      <c r="O1621" s="38"/>
      <c r="P1621" s="38"/>
      <c r="Q1621" s="38"/>
      <c r="R1621" s="38"/>
    </row>
    <row r="1622" spans="1:18" s="39" customFormat="1">
      <c r="A1622" s="46"/>
      <c r="B1622" s="47"/>
      <c r="C1622" s="47"/>
      <c r="D1622" s="48"/>
      <c r="E1622" s="46"/>
      <c r="F1622" s="46"/>
      <c r="G1622" s="46"/>
      <c r="H1622" s="49"/>
      <c r="I1622" s="54"/>
      <c r="K1622" s="38"/>
      <c r="L1622" s="38"/>
      <c r="M1622" s="38"/>
      <c r="N1622" s="38"/>
      <c r="O1622" s="38"/>
      <c r="P1622" s="38"/>
      <c r="Q1622" s="38"/>
      <c r="R1622" s="38"/>
    </row>
    <row r="1623" spans="1:18" s="39" customFormat="1">
      <c r="A1623" s="46"/>
      <c r="B1623" s="47"/>
      <c r="C1623" s="47"/>
      <c r="D1623" s="48"/>
      <c r="E1623" s="46"/>
      <c r="F1623" s="46"/>
      <c r="G1623" s="46"/>
      <c r="H1623" s="49"/>
      <c r="I1623" s="54"/>
      <c r="K1623" s="38"/>
      <c r="L1623" s="38"/>
      <c r="M1623" s="38"/>
      <c r="N1623" s="38"/>
      <c r="O1623" s="38"/>
      <c r="P1623" s="38"/>
      <c r="Q1623" s="38"/>
      <c r="R1623" s="38"/>
    </row>
    <row r="1624" spans="1:18" s="39" customFormat="1">
      <c r="A1624" s="46"/>
      <c r="B1624" s="47"/>
      <c r="C1624" s="47"/>
      <c r="D1624" s="48"/>
      <c r="E1624" s="46"/>
      <c r="F1624" s="46"/>
      <c r="G1624" s="46"/>
      <c r="H1624" s="49"/>
      <c r="I1624" s="54"/>
      <c r="K1624" s="38"/>
      <c r="L1624" s="38"/>
      <c r="M1624" s="38"/>
      <c r="N1624" s="38"/>
      <c r="O1624" s="38"/>
      <c r="P1624" s="38"/>
      <c r="Q1624" s="38"/>
      <c r="R1624" s="38"/>
    </row>
    <row r="1625" spans="1:18" s="39" customFormat="1">
      <c r="A1625" s="46"/>
      <c r="B1625" s="47"/>
      <c r="C1625" s="47"/>
      <c r="D1625" s="48"/>
      <c r="E1625" s="46"/>
      <c r="F1625" s="46"/>
      <c r="G1625" s="46"/>
      <c r="H1625" s="49"/>
      <c r="I1625" s="54"/>
      <c r="K1625" s="38"/>
      <c r="L1625" s="38"/>
      <c r="M1625" s="38"/>
      <c r="N1625" s="38"/>
      <c r="O1625" s="38"/>
      <c r="P1625" s="38"/>
      <c r="Q1625" s="38"/>
      <c r="R1625" s="38"/>
    </row>
    <row r="1626" spans="1:18" s="39" customFormat="1">
      <c r="A1626" s="46"/>
      <c r="B1626" s="47"/>
      <c r="C1626" s="47"/>
      <c r="D1626" s="48"/>
      <c r="E1626" s="46"/>
      <c r="F1626" s="46"/>
      <c r="G1626" s="46"/>
      <c r="H1626" s="49"/>
      <c r="I1626" s="54"/>
      <c r="K1626" s="38"/>
      <c r="L1626" s="38"/>
      <c r="M1626" s="38"/>
      <c r="N1626" s="38"/>
      <c r="O1626" s="38"/>
      <c r="P1626" s="38"/>
      <c r="Q1626" s="38"/>
      <c r="R1626" s="38"/>
    </row>
    <row r="1627" spans="1:18" s="39" customFormat="1">
      <c r="A1627" s="46"/>
      <c r="B1627" s="47"/>
      <c r="C1627" s="47"/>
      <c r="D1627" s="48"/>
      <c r="E1627" s="46"/>
      <c r="F1627" s="46"/>
      <c r="G1627" s="46"/>
      <c r="H1627" s="49"/>
      <c r="I1627" s="54"/>
      <c r="K1627" s="38"/>
      <c r="L1627" s="38"/>
      <c r="M1627" s="38"/>
      <c r="N1627" s="38"/>
      <c r="O1627" s="38"/>
      <c r="P1627" s="38"/>
      <c r="Q1627" s="38"/>
      <c r="R1627" s="38"/>
    </row>
    <row r="1628" spans="1:18" s="39" customFormat="1">
      <c r="A1628" s="46"/>
      <c r="B1628" s="47"/>
      <c r="C1628" s="47"/>
      <c r="D1628" s="48"/>
      <c r="E1628" s="46"/>
      <c r="F1628" s="46"/>
      <c r="G1628" s="46"/>
      <c r="H1628" s="49"/>
      <c r="I1628" s="54"/>
      <c r="K1628" s="38"/>
      <c r="L1628" s="38"/>
      <c r="M1628" s="38"/>
      <c r="N1628" s="38"/>
      <c r="O1628" s="38"/>
      <c r="P1628" s="38"/>
      <c r="Q1628" s="38"/>
      <c r="R1628" s="38"/>
    </row>
    <row r="1629" spans="1:18" s="39" customFormat="1">
      <c r="A1629" s="46"/>
      <c r="B1629" s="47"/>
      <c r="C1629" s="47"/>
      <c r="D1629" s="48"/>
      <c r="E1629" s="46"/>
      <c r="F1629" s="46"/>
      <c r="G1629" s="46"/>
      <c r="H1629" s="49"/>
      <c r="I1629" s="54"/>
      <c r="K1629" s="38"/>
      <c r="L1629" s="38"/>
      <c r="M1629" s="38"/>
      <c r="N1629" s="38"/>
      <c r="O1629" s="38"/>
      <c r="P1629" s="38"/>
      <c r="Q1629" s="38"/>
      <c r="R1629" s="38"/>
    </row>
    <row r="1630" spans="1:18" s="39" customFormat="1">
      <c r="A1630" s="46"/>
      <c r="B1630" s="47"/>
      <c r="C1630" s="47"/>
      <c r="D1630" s="48"/>
      <c r="E1630" s="46"/>
      <c r="F1630" s="46"/>
      <c r="G1630" s="46"/>
      <c r="H1630" s="49"/>
      <c r="I1630" s="54"/>
      <c r="K1630" s="38"/>
      <c r="L1630" s="38"/>
      <c r="M1630" s="38"/>
      <c r="N1630" s="38"/>
      <c r="O1630" s="38"/>
      <c r="P1630" s="38"/>
      <c r="Q1630" s="38"/>
      <c r="R1630" s="38"/>
    </row>
    <row r="1631" spans="1:18" s="39" customFormat="1">
      <c r="A1631" s="46"/>
      <c r="B1631" s="47"/>
      <c r="C1631" s="47"/>
      <c r="D1631" s="48"/>
      <c r="E1631" s="46"/>
      <c r="F1631" s="46"/>
      <c r="G1631" s="46"/>
      <c r="H1631" s="49"/>
      <c r="I1631" s="54"/>
      <c r="K1631" s="38"/>
      <c r="L1631" s="38"/>
      <c r="M1631" s="38"/>
      <c r="N1631" s="38"/>
      <c r="O1631" s="38"/>
      <c r="P1631" s="38"/>
      <c r="Q1631" s="38"/>
      <c r="R1631" s="38"/>
    </row>
    <row r="1632" spans="1:18" s="39" customFormat="1">
      <c r="A1632" s="46"/>
      <c r="B1632" s="47"/>
      <c r="C1632" s="47"/>
      <c r="D1632" s="48"/>
      <c r="E1632" s="46"/>
      <c r="F1632" s="46"/>
      <c r="G1632" s="46"/>
      <c r="H1632" s="49"/>
      <c r="I1632" s="54"/>
      <c r="K1632" s="38"/>
      <c r="L1632" s="38"/>
      <c r="M1632" s="38"/>
      <c r="N1632" s="38"/>
      <c r="O1632" s="38"/>
      <c r="P1632" s="38"/>
      <c r="Q1632" s="38"/>
      <c r="R1632" s="38"/>
    </row>
    <row r="1633" spans="1:18" s="39" customFormat="1">
      <c r="A1633" s="46"/>
      <c r="B1633" s="47"/>
      <c r="C1633" s="47"/>
      <c r="D1633" s="48"/>
      <c r="E1633" s="46"/>
      <c r="F1633" s="46"/>
      <c r="G1633" s="46"/>
      <c r="H1633" s="49"/>
      <c r="I1633" s="54"/>
      <c r="K1633" s="38"/>
      <c r="L1633" s="38"/>
      <c r="M1633" s="38"/>
      <c r="N1633" s="38"/>
      <c r="O1633" s="38"/>
      <c r="P1633" s="38"/>
      <c r="Q1633" s="38"/>
      <c r="R1633" s="38"/>
    </row>
    <row r="1634" spans="1:18" s="39" customFormat="1">
      <c r="A1634" s="46"/>
      <c r="B1634" s="47"/>
      <c r="C1634" s="47"/>
      <c r="D1634" s="48"/>
      <c r="E1634" s="46"/>
      <c r="F1634" s="46"/>
      <c r="G1634" s="46"/>
      <c r="H1634" s="49"/>
      <c r="I1634" s="54"/>
      <c r="K1634" s="38"/>
      <c r="L1634" s="38"/>
      <c r="M1634" s="38"/>
      <c r="N1634" s="38"/>
      <c r="O1634" s="38"/>
      <c r="P1634" s="38"/>
      <c r="Q1634" s="38"/>
      <c r="R1634" s="38"/>
    </row>
    <row r="1635" spans="1:18" s="39" customFormat="1">
      <c r="A1635" s="46"/>
      <c r="B1635" s="47"/>
      <c r="C1635" s="47"/>
      <c r="D1635" s="48"/>
      <c r="E1635" s="46"/>
      <c r="F1635" s="46"/>
      <c r="G1635" s="46"/>
      <c r="H1635" s="49"/>
      <c r="I1635" s="54"/>
      <c r="K1635" s="38"/>
      <c r="L1635" s="38"/>
      <c r="M1635" s="38"/>
      <c r="N1635" s="38"/>
      <c r="O1635" s="38"/>
      <c r="P1635" s="38"/>
      <c r="Q1635" s="38"/>
      <c r="R1635" s="38"/>
    </row>
    <row r="1636" spans="1:18" s="39" customFormat="1">
      <c r="A1636" s="46"/>
      <c r="B1636" s="47"/>
      <c r="C1636" s="47"/>
      <c r="D1636" s="48"/>
      <c r="E1636" s="46"/>
      <c r="F1636" s="46"/>
      <c r="G1636" s="46"/>
      <c r="H1636" s="49"/>
      <c r="I1636" s="54"/>
      <c r="K1636" s="38"/>
      <c r="L1636" s="38"/>
      <c r="M1636" s="38"/>
      <c r="N1636" s="38"/>
      <c r="O1636" s="38"/>
      <c r="P1636" s="38"/>
      <c r="Q1636" s="38"/>
      <c r="R1636" s="38"/>
    </row>
    <row r="1637" spans="1:18" s="39" customFormat="1">
      <c r="A1637" s="46"/>
      <c r="B1637" s="47"/>
      <c r="C1637" s="47"/>
      <c r="D1637" s="48"/>
      <c r="E1637" s="46"/>
      <c r="F1637" s="46"/>
      <c r="G1637" s="46"/>
      <c r="H1637" s="49"/>
      <c r="I1637" s="54"/>
      <c r="K1637" s="38"/>
      <c r="L1637" s="38"/>
      <c r="M1637" s="38"/>
      <c r="N1637" s="38"/>
      <c r="O1637" s="38"/>
      <c r="P1637" s="38"/>
      <c r="Q1637" s="38"/>
      <c r="R1637" s="38"/>
    </row>
    <row r="1638" spans="1:18" s="39" customFormat="1">
      <c r="A1638" s="46"/>
      <c r="B1638" s="47"/>
      <c r="C1638" s="47"/>
      <c r="D1638" s="48"/>
      <c r="E1638" s="46"/>
      <c r="F1638" s="46"/>
      <c r="G1638" s="46"/>
      <c r="H1638" s="49"/>
      <c r="I1638" s="54"/>
      <c r="K1638" s="38"/>
      <c r="L1638" s="38"/>
      <c r="M1638" s="38"/>
      <c r="N1638" s="38"/>
      <c r="O1638" s="38"/>
      <c r="P1638" s="38"/>
      <c r="Q1638" s="38"/>
      <c r="R1638" s="38"/>
    </row>
    <row r="1639" spans="1:18" s="39" customFormat="1">
      <c r="A1639" s="46"/>
      <c r="B1639" s="47"/>
      <c r="C1639" s="47"/>
      <c r="D1639" s="48"/>
      <c r="E1639" s="46"/>
      <c r="F1639" s="46"/>
      <c r="G1639" s="46"/>
      <c r="H1639" s="49"/>
      <c r="I1639" s="54"/>
      <c r="K1639" s="38"/>
      <c r="L1639" s="38"/>
      <c r="M1639" s="38"/>
      <c r="N1639" s="38"/>
      <c r="O1639" s="38"/>
      <c r="P1639" s="38"/>
      <c r="Q1639" s="38"/>
      <c r="R1639" s="38"/>
    </row>
    <row r="1640" spans="1:18" s="39" customFormat="1">
      <c r="A1640" s="46"/>
      <c r="B1640" s="47"/>
      <c r="C1640" s="47"/>
      <c r="D1640" s="48"/>
      <c r="E1640" s="46"/>
      <c r="F1640" s="46"/>
      <c r="G1640" s="46"/>
      <c r="H1640" s="49"/>
      <c r="I1640" s="54"/>
      <c r="K1640" s="38"/>
      <c r="L1640" s="38"/>
      <c r="M1640" s="38"/>
      <c r="N1640" s="38"/>
      <c r="O1640" s="38"/>
      <c r="P1640" s="38"/>
      <c r="Q1640" s="38"/>
      <c r="R1640" s="38"/>
    </row>
    <row r="1641" spans="1:18" s="39" customFormat="1">
      <c r="A1641" s="46"/>
      <c r="B1641" s="47"/>
      <c r="C1641" s="47"/>
      <c r="D1641" s="48"/>
      <c r="E1641" s="46"/>
      <c r="F1641" s="46"/>
      <c r="G1641" s="46"/>
      <c r="H1641" s="49"/>
      <c r="I1641" s="54"/>
      <c r="K1641" s="38"/>
      <c r="L1641" s="38"/>
      <c r="M1641" s="38"/>
      <c r="N1641" s="38"/>
      <c r="O1641" s="38"/>
      <c r="P1641" s="38"/>
      <c r="Q1641" s="38"/>
      <c r="R1641" s="38"/>
    </row>
    <row r="1642" spans="1:18" s="39" customFormat="1">
      <c r="A1642" s="46"/>
      <c r="B1642" s="47"/>
      <c r="C1642" s="47"/>
      <c r="D1642" s="48"/>
      <c r="E1642" s="46"/>
      <c r="F1642" s="46"/>
      <c r="G1642" s="46"/>
      <c r="H1642" s="49"/>
      <c r="I1642" s="54"/>
      <c r="K1642" s="38"/>
      <c r="L1642" s="38"/>
      <c r="M1642" s="38"/>
      <c r="N1642" s="38"/>
      <c r="O1642" s="38"/>
      <c r="P1642" s="38"/>
      <c r="Q1642" s="38"/>
      <c r="R1642" s="38"/>
    </row>
    <row r="1643" spans="1:18" s="39" customFormat="1">
      <c r="A1643" s="46"/>
      <c r="B1643" s="47"/>
      <c r="C1643" s="47"/>
      <c r="D1643" s="48"/>
      <c r="E1643" s="46"/>
      <c r="F1643" s="46"/>
      <c r="G1643" s="46"/>
      <c r="H1643" s="49"/>
      <c r="I1643" s="54"/>
      <c r="K1643" s="38"/>
      <c r="L1643" s="38"/>
      <c r="M1643" s="38"/>
      <c r="N1643" s="38"/>
      <c r="O1643" s="38"/>
      <c r="P1643" s="38"/>
      <c r="Q1643" s="38"/>
      <c r="R1643" s="38"/>
    </row>
    <row r="1644" spans="1:18" s="39" customFormat="1">
      <c r="A1644" s="46"/>
      <c r="B1644" s="47"/>
      <c r="C1644" s="47"/>
      <c r="D1644" s="48"/>
      <c r="E1644" s="46"/>
      <c r="F1644" s="46"/>
      <c r="G1644" s="46"/>
      <c r="H1644" s="49"/>
      <c r="I1644" s="54"/>
      <c r="K1644" s="38"/>
      <c r="L1644" s="38"/>
      <c r="M1644" s="38"/>
      <c r="N1644" s="38"/>
      <c r="O1644" s="38"/>
      <c r="P1644" s="38"/>
      <c r="Q1644" s="38"/>
      <c r="R1644" s="38"/>
    </row>
    <row r="1645" spans="1:18" s="39" customFormat="1">
      <c r="A1645" s="46"/>
      <c r="B1645" s="47"/>
      <c r="C1645" s="47"/>
      <c r="D1645" s="48"/>
      <c r="E1645" s="46"/>
      <c r="F1645" s="46"/>
      <c r="G1645" s="46"/>
      <c r="H1645" s="49"/>
      <c r="I1645" s="54"/>
      <c r="K1645" s="38"/>
      <c r="L1645" s="38"/>
      <c r="M1645" s="38"/>
      <c r="N1645" s="38"/>
      <c r="O1645" s="38"/>
      <c r="P1645" s="38"/>
      <c r="Q1645" s="38"/>
      <c r="R1645" s="38"/>
    </row>
    <row r="1646" spans="1:18" s="39" customFormat="1">
      <c r="A1646" s="46"/>
      <c r="B1646" s="47"/>
      <c r="C1646" s="47"/>
      <c r="D1646" s="48"/>
      <c r="E1646" s="46"/>
      <c r="F1646" s="46"/>
      <c r="G1646" s="46"/>
      <c r="H1646" s="49"/>
      <c r="I1646" s="54"/>
      <c r="K1646" s="38"/>
      <c r="L1646" s="38"/>
      <c r="M1646" s="38"/>
      <c r="N1646" s="38"/>
      <c r="O1646" s="38"/>
      <c r="P1646" s="38"/>
      <c r="Q1646" s="38"/>
      <c r="R1646" s="38"/>
    </row>
    <row r="1647" spans="1:18" s="39" customFormat="1">
      <c r="A1647" s="46"/>
      <c r="B1647" s="47"/>
      <c r="C1647" s="47"/>
      <c r="D1647" s="48"/>
      <c r="E1647" s="46"/>
      <c r="F1647" s="46"/>
      <c r="G1647" s="46"/>
      <c r="H1647" s="49"/>
      <c r="I1647" s="54"/>
      <c r="K1647" s="38"/>
      <c r="L1647" s="38"/>
      <c r="M1647" s="38"/>
      <c r="N1647" s="38"/>
      <c r="O1647" s="38"/>
      <c r="P1647" s="38"/>
      <c r="Q1647" s="38"/>
      <c r="R1647" s="38"/>
    </row>
    <row r="1648" spans="1:18" s="39" customFormat="1">
      <c r="A1648" s="46"/>
      <c r="B1648" s="47"/>
      <c r="C1648" s="47"/>
      <c r="D1648" s="48"/>
      <c r="E1648" s="46"/>
      <c r="F1648" s="46"/>
      <c r="G1648" s="46"/>
      <c r="H1648" s="49"/>
      <c r="I1648" s="54"/>
      <c r="K1648" s="38"/>
      <c r="L1648" s="38"/>
      <c r="M1648" s="38"/>
      <c r="N1648" s="38"/>
      <c r="O1648" s="38"/>
      <c r="P1648" s="38"/>
      <c r="Q1648" s="38"/>
      <c r="R1648" s="38"/>
    </row>
    <row r="1649" spans="1:18" s="39" customFormat="1">
      <c r="A1649" s="46"/>
      <c r="B1649" s="47"/>
      <c r="C1649" s="47"/>
      <c r="D1649" s="48"/>
      <c r="E1649" s="46"/>
      <c r="F1649" s="46"/>
      <c r="G1649" s="46"/>
      <c r="H1649" s="49"/>
      <c r="I1649" s="54"/>
      <c r="K1649" s="38"/>
      <c r="L1649" s="38"/>
      <c r="M1649" s="38"/>
      <c r="N1649" s="38"/>
      <c r="O1649" s="38"/>
      <c r="P1649" s="38"/>
      <c r="Q1649" s="38"/>
      <c r="R1649" s="38"/>
    </row>
    <row r="1650" spans="1:18" s="39" customFormat="1">
      <c r="A1650" s="46"/>
      <c r="B1650" s="47"/>
      <c r="C1650" s="47"/>
      <c r="D1650" s="48"/>
      <c r="E1650" s="46"/>
      <c r="F1650" s="46"/>
      <c r="G1650" s="46"/>
      <c r="H1650" s="49"/>
      <c r="I1650" s="54"/>
      <c r="K1650" s="38"/>
      <c r="L1650" s="38"/>
      <c r="M1650" s="38"/>
      <c r="N1650" s="38"/>
      <c r="O1650" s="38"/>
      <c r="P1650" s="38"/>
      <c r="Q1650" s="38"/>
      <c r="R1650" s="38"/>
    </row>
    <row r="1651" spans="1:18" s="39" customFormat="1">
      <c r="A1651" s="46"/>
      <c r="B1651" s="47"/>
      <c r="C1651" s="47"/>
      <c r="D1651" s="48"/>
      <c r="E1651" s="46"/>
      <c r="F1651" s="46"/>
      <c r="G1651" s="46"/>
      <c r="H1651" s="49"/>
      <c r="I1651" s="54"/>
      <c r="K1651" s="38"/>
      <c r="L1651" s="38"/>
      <c r="M1651" s="38"/>
      <c r="N1651" s="38"/>
      <c r="O1651" s="38"/>
      <c r="P1651" s="38"/>
      <c r="Q1651" s="38"/>
      <c r="R1651" s="38"/>
    </row>
    <row r="1652" spans="1:18" s="39" customFormat="1">
      <c r="A1652" s="46"/>
      <c r="B1652" s="47"/>
      <c r="C1652" s="47"/>
      <c r="D1652" s="48"/>
      <c r="E1652" s="46"/>
      <c r="F1652" s="46"/>
      <c r="G1652" s="46"/>
      <c r="H1652" s="49"/>
      <c r="I1652" s="54"/>
      <c r="K1652" s="38"/>
      <c r="L1652" s="38"/>
      <c r="M1652" s="38"/>
      <c r="N1652" s="38"/>
      <c r="O1652" s="38"/>
      <c r="P1652" s="38"/>
      <c r="Q1652" s="38"/>
      <c r="R1652" s="38"/>
    </row>
    <row r="1653" spans="1:18" s="39" customFormat="1">
      <c r="A1653" s="46"/>
      <c r="B1653" s="47"/>
      <c r="C1653" s="47"/>
      <c r="D1653" s="48"/>
      <c r="E1653" s="46"/>
      <c r="F1653" s="46"/>
      <c r="G1653" s="46"/>
      <c r="H1653" s="49"/>
      <c r="I1653" s="54"/>
      <c r="K1653" s="38"/>
      <c r="L1653" s="38"/>
      <c r="M1653" s="38"/>
      <c r="N1653" s="38"/>
      <c r="O1653" s="38"/>
      <c r="P1653" s="38"/>
      <c r="Q1653" s="38"/>
      <c r="R1653" s="38"/>
    </row>
    <row r="1654" spans="1:18" s="39" customFormat="1">
      <c r="A1654" s="46"/>
      <c r="B1654" s="47"/>
      <c r="C1654" s="47"/>
      <c r="D1654" s="48"/>
      <c r="E1654" s="46"/>
      <c r="F1654" s="46"/>
      <c r="G1654" s="46"/>
      <c r="H1654" s="49"/>
      <c r="I1654" s="54"/>
      <c r="K1654" s="38"/>
      <c r="L1654" s="38"/>
      <c r="M1654" s="38"/>
      <c r="N1654" s="38"/>
      <c r="O1654" s="38"/>
      <c r="P1654" s="38"/>
      <c r="Q1654" s="38"/>
      <c r="R1654" s="38"/>
    </row>
    <row r="1655" spans="1:18" s="39" customFormat="1">
      <c r="A1655" s="46"/>
      <c r="B1655" s="47"/>
      <c r="C1655" s="47"/>
      <c r="D1655" s="48"/>
      <c r="E1655" s="46"/>
      <c r="F1655" s="46"/>
      <c r="G1655" s="46"/>
      <c r="H1655" s="49"/>
      <c r="I1655" s="54"/>
      <c r="K1655" s="38"/>
      <c r="L1655" s="38"/>
      <c r="M1655" s="38"/>
      <c r="N1655" s="38"/>
      <c r="O1655" s="38"/>
      <c r="P1655" s="38"/>
      <c r="Q1655" s="38"/>
      <c r="R1655" s="38"/>
    </row>
    <row r="1656" spans="1:18" s="39" customFormat="1">
      <c r="A1656" s="46"/>
      <c r="B1656" s="47"/>
      <c r="C1656" s="47"/>
      <c r="D1656" s="48"/>
      <c r="E1656" s="46"/>
      <c r="F1656" s="46"/>
      <c r="G1656" s="46"/>
      <c r="H1656" s="49"/>
      <c r="I1656" s="54"/>
      <c r="K1656" s="38"/>
      <c r="L1656" s="38"/>
      <c r="M1656" s="38"/>
      <c r="N1656" s="38"/>
      <c r="O1656" s="38"/>
      <c r="P1656" s="38"/>
      <c r="Q1656" s="38"/>
      <c r="R1656" s="38"/>
    </row>
    <row r="1657" spans="1:18" s="39" customFormat="1">
      <c r="A1657" s="46"/>
      <c r="B1657" s="47"/>
      <c r="C1657" s="47"/>
      <c r="D1657" s="48"/>
      <c r="E1657" s="46"/>
      <c r="F1657" s="46"/>
      <c r="G1657" s="46"/>
      <c r="H1657" s="49"/>
      <c r="I1657" s="54"/>
      <c r="K1657" s="38"/>
      <c r="L1657" s="38"/>
      <c r="M1657" s="38"/>
      <c r="N1657" s="38"/>
      <c r="O1657" s="38"/>
      <c r="P1657" s="38"/>
      <c r="Q1657" s="38"/>
      <c r="R1657" s="38"/>
    </row>
    <row r="1658" spans="1:18" s="39" customFormat="1">
      <c r="A1658" s="46"/>
      <c r="B1658" s="47"/>
      <c r="C1658" s="47"/>
      <c r="D1658" s="48"/>
      <c r="E1658" s="46"/>
      <c r="F1658" s="46"/>
      <c r="G1658" s="46"/>
      <c r="H1658" s="49"/>
      <c r="I1658" s="54"/>
      <c r="K1658" s="38"/>
      <c r="L1658" s="38"/>
      <c r="M1658" s="38"/>
      <c r="N1658" s="38"/>
      <c r="O1658" s="38"/>
      <c r="P1658" s="38"/>
      <c r="Q1658" s="38"/>
      <c r="R1658" s="38"/>
    </row>
    <row r="1659" spans="1:18" s="39" customFormat="1">
      <c r="A1659" s="46"/>
      <c r="B1659" s="47"/>
      <c r="C1659" s="47"/>
      <c r="D1659" s="48"/>
      <c r="E1659" s="46"/>
      <c r="F1659" s="46"/>
      <c r="G1659" s="46"/>
      <c r="H1659" s="49"/>
      <c r="I1659" s="54"/>
      <c r="K1659" s="38"/>
      <c r="L1659" s="38"/>
      <c r="M1659" s="38"/>
      <c r="N1659" s="38"/>
      <c r="O1659" s="38"/>
      <c r="P1659" s="38"/>
      <c r="Q1659" s="38"/>
      <c r="R1659" s="38"/>
    </row>
    <row r="1660" spans="1:18" s="39" customFormat="1">
      <c r="A1660" s="46"/>
      <c r="B1660" s="47"/>
      <c r="C1660" s="47"/>
      <c r="D1660" s="48"/>
      <c r="E1660" s="46"/>
      <c r="F1660" s="46"/>
      <c r="G1660" s="46"/>
      <c r="H1660" s="49"/>
      <c r="I1660" s="54"/>
      <c r="K1660" s="38"/>
      <c r="L1660" s="38"/>
      <c r="M1660" s="38"/>
      <c r="N1660" s="38"/>
      <c r="O1660" s="38"/>
      <c r="P1660" s="38"/>
      <c r="Q1660" s="38"/>
      <c r="R1660" s="38"/>
    </row>
    <row r="1661" spans="1:18" s="39" customFormat="1">
      <c r="A1661" s="46"/>
      <c r="B1661" s="47"/>
      <c r="C1661" s="47"/>
      <c r="D1661" s="48"/>
      <c r="E1661" s="46"/>
      <c r="F1661" s="46"/>
      <c r="G1661" s="46"/>
      <c r="H1661" s="49"/>
      <c r="I1661" s="54"/>
      <c r="K1661" s="38"/>
      <c r="L1661" s="38"/>
      <c r="M1661" s="38"/>
      <c r="N1661" s="38"/>
      <c r="O1661" s="38"/>
      <c r="P1661" s="38"/>
      <c r="Q1661" s="38"/>
      <c r="R1661" s="38"/>
    </row>
    <row r="1662" spans="1:18" s="39" customFormat="1">
      <c r="A1662" s="46"/>
      <c r="B1662" s="47"/>
      <c r="C1662" s="47"/>
      <c r="D1662" s="48"/>
      <c r="E1662" s="46"/>
      <c r="F1662" s="46"/>
      <c r="G1662" s="46"/>
      <c r="H1662" s="49"/>
      <c r="I1662" s="54"/>
      <c r="K1662" s="38"/>
      <c r="L1662" s="38"/>
      <c r="M1662" s="38"/>
      <c r="N1662" s="38"/>
      <c r="O1662" s="38"/>
      <c r="P1662" s="38"/>
      <c r="Q1662" s="38"/>
      <c r="R1662" s="38"/>
    </row>
    <row r="1663" spans="1:18" s="39" customFormat="1">
      <c r="A1663" s="46"/>
      <c r="B1663" s="47"/>
      <c r="C1663" s="47"/>
      <c r="D1663" s="48"/>
      <c r="E1663" s="46"/>
      <c r="F1663" s="46"/>
      <c r="G1663" s="46"/>
      <c r="H1663" s="49"/>
      <c r="I1663" s="54"/>
      <c r="K1663" s="38"/>
      <c r="L1663" s="38"/>
      <c r="M1663" s="38"/>
      <c r="N1663" s="38"/>
      <c r="O1663" s="38"/>
      <c r="P1663" s="38"/>
      <c r="Q1663" s="38"/>
      <c r="R1663" s="38"/>
    </row>
    <row r="1664" spans="1:18" s="39" customFormat="1">
      <c r="A1664" s="46"/>
      <c r="B1664" s="47"/>
      <c r="C1664" s="47"/>
      <c r="D1664" s="48"/>
      <c r="E1664" s="46"/>
      <c r="F1664" s="46"/>
      <c r="G1664" s="46"/>
      <c r="H1664" s="49"/>
      <c r="I1664" s="54"/>
      <c r="K1664" s="38"/>
      <c r="L1664" s="38"/>
      <c r="M1664" s="38"/>
      <c r="N1664" s="38"/>
      <c r="O1664" s="38"/>
      <c r="P1664" s="38"/>
      <c r="Q1664" s="38"/>
      <c r="R1664" s="38"/>
    </row>
    <row r="1665" spans="1:18" s="39" customFormat="1">
      <c r="A1665" s="46"/>
      <c r="B1665" s="47"/>
      <c r="C1665" s="47"/>
      <c r="D1665" s="48"/>
      <c r="E1665" s="46"/>
      <c r="F1665" s="46"/>
      <c r="G1665" s="46"/>
      <c r="H1665" s="49"/>
      <c r="I1665" s="54"/>
      <c r="K1665" s="38"/>
      <c r="L1665" s="38"/>
      <c r="M1665" s="38"/>
      <c r="N1665" s="38"/>
      <c r="O1665" s="38"/>
      <c r="P1665" s="38"/>
      <c r="Q1665" s="38"/>
      <c r="R1665" s="38"/>
    </row>
    <row r="1666" spans="1:18" s="39" customFormat="1">
      <c r="A1666" s="46"/>
      <c r="B1666" s="47"/>
      <c r="C1666" s="47"/>
      <c r="D1666" s="48"/>
      <c r="E1666" s="46"/>
      <c r="F1666" s="46"/>
      <c r="G1666" s="46"/>
      <c r="H1666" s="49"/>
      <c r="I1666" s="54"/>
      <c r="K1666" s="38"/>
      <c r="L1666" s="38"/>
      <c r="M1666" s="38"/>
      <c r="N1666" s="38"/>
      <c r="O1666" s="38"/>
      <c r="P1666" s="38"/>
      <c r="Q1666" s="38"/>
      <c r="R1666" s="38"/>
    </row>
    <row r="1667" spans="1:18" s="39" customFormat="1">
      <c r="A1667" s="46"/>
      <c r="B1667" s="47"/>
      <c r="C1667" s="47"/>
      <c r="D1667" s="48"/>
      <c r="E1667" s="46"/>
      <c r="F1667" s="46"/>
      <c r="G1667" s="46"/>
      <c r="H1667" s="49"/>
      <c r="I1667" s="54"/>
      <c r="K1667" s="38"/>
      <c r="L1667" s="38"/>
      <c r="M1667" s="38"/>
      <c r="N1667" s="38"/>
      <c r="O1667" s="38"/>
      <c r="P1667" s="38"/>
      <c r="Q1667" s="38"/>
      <c r="R1667" s="38"/>
    </row>
    <row r="1668" spans="1:18" s="39" customFormat="1">
      <c r="A1668" s="46"/>
      <c r="B1668" s="47"/>
      <c r="C1668" s="47"/>
      <c r="D1668" s="48"/>
      <c r="E1668" s="46"/>
      <c r="F1668" s="46"/>
      <c r="G1668" s="46"/>
      <c r="H1668" s="49"/>
      <c r="I1668" s="54"/>
      <c r="K1668" s="38"/>
      <c r="L1668" s="38"/>
      <c r="M1668" s="38"/>
      <c r="N1668" s="38"/>
      <c r="O1668" s="38"/>
      <c r="P1668" s="38"/>
      <c r="Q1668" s="38"/>
      <c r="R1668" s="38"/>
    </row>
    <row r="1669" spans="1:18" s="39" customFormat="1">
      <c r="A1669" s="46"/>
      <c r="B1669" s="47"/>
      <c r="C1669" s="47"/>
      <c r="D1669" s="48"/>
      <c r="E1669" s="46"/>
      <c r="F1669" s="46"/>
      <c r="G1669" s="46"/>
      <c r="H1669" s="49"/>
      <c r="I1669" s="54"/>
      <c r="K1669" s="38"/>
      <c r="L1669" s="38"/>
      <c r="M1669" s="38"/>
      <c r="N1669" s="38"/>
      <c r="O1669" s="38"/>
      <c r="P1669" s="38"/>
      <c r="Q1669" s="38"/>
      <c r="R1669" s="38"/>
    </row>
    <row r="1670" spans="1:18" s="39" customFormat="1">
      <c r="A1670" s="46"/>
      <c r="B1670" s="47"/>
      <c r="C1670" s="47"/>
      <c r="D1670" s="48"/>
      <c r="E1670" s="46"/>
      <c r="F1670" s="46"/>
      <c r="G1670" s="46"/>
      <c r="H1670" s="49"/>
      <c r="I1670" s="54"/>
      <c r="K1670" s="38"/>
      <c r="L1670" s="38"/>
      <c r="M1670" s="38"/>
      <c r="N1670" s="38"/>
      <c r="O1670" s="38"/>
      <c r="P1670" s="38"/>
      <c r="Q1670" s="38"/>
      <c r="R1670" s="38"/>
    </row>
    <row r="1671" spans="1:18" s="39" customFormat="1">
      <c r="A1671" s="46"/>
      <c r="B1671" s="47"/>
      <c r="C1671" s="47"/>
      <c r="D1671" s="48"/>
      <c r="E1671" s="46"/>
      <c r="F1671" s="46"/>
      <c r="G1671" s="46"/>
      <c r="H1671" s="49"/>
      <c r="I1671" s="54"/>
      <c r="K1671" s="38"/>
      <c r="L1671" s="38"/>
      <c r="M1671" s="38"/>
      <c r="N1671" s="38"/>
      <c r="O1671" s="38"/>
      <c r="P1671" s="38"/>
      <c r="Q1671" s="38"/>
      <c r="R1671" s="38"/>
    </row>
    <row r="1672" spans="1:18" s="39" customFormat="1">
      <c r="A1672" s="46"/>
      <c r="B1672" s="47"/>
      <c r="C1672" s="47"/>
      <c r="D1672" s="48"/>
      <c r="E1672" s="46"/>
      <c r="F1672" s="46"/>
      <c r="G1672" s="46"/>
      <c r="H1672" s="49"/>
      <c r="I1672" s="54"/>
      <c r="K1672" s="38"/>
      <c r="L1672" s="38"/>
      <c r="M1672" s="38"/>
      <c r="N1672" s="38"/>
      <c r="O1672" s="38"/>
      <c r="P1672" s="38"/>
      <c r="Q1672" s="38"/>
      <c r="R1672" s="38"/>
    </row>
    <row r="1673" spans="1:18" s="39" customFormat="1">
      <c r="A1673" s="46"/>
      <c r="B1673" s="47"/>
      <c r="C1673" s="47"/>
      <c r="D1673" s="48"/>
      <c r="E1673" s="46"/>
      <c r="F1673" s="46"/>
      <c r="G1673" s="46"/>
      <c r="H1673" s="49"/>
      <c r="I1673" s="54"/>
      <c r="K1673" s="38"/>
      <c r="L1673" s="38"/>
      <c r="M1673" s="38"/>
      <c r="N1673" s="38"/>
      <c r="O1673" s="38"/>
      <c r="P1673" s="38"/>
      <c r="Q1673" s="38"/>
      <c r="R1673" s="38"/>
    </row>
    <row r="1674" spans="1:18" s="39" customFormat="1">
      <c r="A1674" s="46"/>
      <c r="B1674" s="47"/>
      <c r="C1674" s="47"/>
      <c r="D1674" s="48"/>
      <c r="E1674" s="46"/>
      <c r="F1674" s="46"/>
      <c r="G1674" s="46"/>
      <c r="H1674" s="49"/>
      <c r="I1674" s="54"/>
      <c r="K1674" s="38"/>
      <c r="L1674" s="38"/>
      <c r="M1674" s="38"/>
      <c r="N1674" s="38"/>
      <c r="O1674" s="38"/>
      <c r="P1674" s="38"/>
      <c r="Q1674" s="38"/>
      <c r="R1674" s="38"/>
    </row>
    <row r="1675" spans="1:18" s="39" customFormat="1">
      <c r="A1675" s="46"/>
      <c r="B1675" s="47"/>
      <c r="C1675" s="47"/>
      <c r="D1675" s="48"/>
      <c r="E1675" s="46"/>
      <c r="F1675" s="46"/>
      <c r="G1675" s="46"/>
      <c r="H1675" s="49"/>
      <c r="I1675" s="54"/>
      <c r="K1675" s="38"/>
      <c r="L1675" s="38"/>
      <c r="M1675" s="38"/>
      <c r="N1675" s="38"/>
      <c r="O1675" s="38"/>
      <c r="P1675" s="38"/>
      <c r="Q1675" s="38"/>
      <c r="R1675" s="38"/>
    </row>
    <row r="1676" spans="1:18" s="39" customFormat="1">
      <c r="A1676" s="46"/>
      <c r="B1676" s="47"/>
      <c r="C1676" s="47"/>
      <c r="D1676" s="48"/>
      <c r="E1676" s="46"/>
      <c r="F1676" s="46"/>
      <c r="G1676" s="46"/>
      <c r="H1676" s="49"/>
      <c r="I1676" s="54"/>
      <c r="K1676" s="38"/>
      <c r="L1676" s="38"/>
      <c r="M1676" s="38"/>
      <c r="N1676" s="38"/>
      <c r="O1676" s="38"/>
      <c r="P1676" s="38"/>
      <c r="Q1676" s="38"/>
      <c r="R1676" s="38"/>
    </row>
    <row r="1677" spans="1:18" s="39" customFormat="1">
      <c r="A1677" s="46"/>
      <c r="B1677" s="47"/>
      <c r="C1677" s="47"/>
      <c r="D1677" s="48"/>
      <c r="E1677" s="46"/>
      <c r="F1677" s="46"/>
      <c r="G1677" s="46"/>
      <c r="H1677" s="49"/>
      <c r="I1677" s="54"/>
      <c r="K1677" s="38"/>
      <c r="L1677" s="38"/>
      <c r="M1677" s="38"/>
      <c r="N1677" s="38"/>
      <c r="O1677" s="38"/>
      <c r="P1677" s="38"/>
      <c r="Q1677" s="38"/>
      <c r="R1677" s="38"/>
    </row>
    <row r="1678" spans="1:18" s="39" customFormat="1">
      <c r="A1678" s="46"/>
      <c r="B1678" s="47"/>
      <c r="C1678" s="47"/>
      <c r="D1678" s="48"/>
      <c r="E1678" s="46"/>
      <c r="F1678" s="46"/>
      <c r="G1678" s="46"/>
      <c r="H1678" s="49"/>
      <c r="I1678" s="54"/>
      <c r="K1678" s="38"/>
      <c r="L1678" s="38"/>
      <c r="M1678" s="38"/>
      <c r="N1678" s="38"/>
      <c r="O1678" s="38"/>
      <c r="P1678" s="38"/>
      <c r="Q1678" s="38"/>
      <c r="R1678" s="38"/>
    </row>
    <row r="1679" spans="1:18" s="39" customFormat="1">
      <c r="A1679" s="46"/>
      <c r="B1679" s="47"/>
      <c r="C1679" s="47"/>
      <c r="D1679" s="48"/>
      <c r="E1679" s="46"/>
      <c r="F1679" s="46"/>
      <c r="G1679" s="46"/>
      <c r="H1679" s="49"/>
      <c r="I1679" s="54"/>
      <c r="K1679" s="38"/>
      <c r="L1679" s="38"/>
      <c r="M1679" s="38"/>
      <c r="N1679" s="38"/>
      <c r="O1679" s="38"/>
      <c r="P1679" s="38"/>
      <c r="Q1679" s="38"/>
      <c r="R1679" s="38"/>
    </row>
    <row r="1680" spans="1:18" s="39" customFormat="1">
      <c r="A1680" s="46"/>
      <c r="B1680" s="47"/>
      <c r="C1680" s="47"/>
      <c r="D1680" s="48"/>
      <c r="E1680" s="46"/>
      <c r="F1680" s="46"/>
      <c r="G1680" s="46"/>
      <c r="H1680" s="49"/>
      <c r="I1680" s="54"/>
      <c r="K1680" s="38"/>
      <c r="L1680" s="38"/>
      <c r="M1680" s="38"/>
      <c r="N1680" s="38"/>
      <c r="O1680" s="38"/>
      <c r="P1680" s="38"/>
      <c r="Q1680" s="38"/>
      <c r="R1680" s="38"/>
    </row>
    <row r="1681" spans="1:18" s="39" customFormat="1">
      <c r="A1681" s="46"/>
      <c r="B1681" s="47"/>
      <c r="C1681" s="47"/>
      <c r="D1681" s="48"/>
      <c r="E1681" s="46"/>
      <c r="F1681" s="46"/>
      <c r="G1681" s="46"/>
      <c r="H1681" s="49"/>
      <c r="I1681" s="54"/>
      <c r="K1681" s="38"/>
      <c r="L1681" s="38"/>
      <c r="M1681" s="38"/>
      <c r="N1681" s="38"/>
      <c r="O1681" s="38"/>
      <c r="P1681" s="38"/>
      <c r="Q1681" s="38"/>
      <c r="R1681" s="38"/>
    </row>
    <row r="1682" spans="1:18" s="39" customFormat="1">
      <c r="A1682" s="46"/>
      <c r="B1682" s="47"/>
      <c r="C1682" s="47"/>
      <c r="D1682" s="48"/>
      <c r="E1682" s="46"/>
      <c r="F1682" s="46"/>
      <c r="G1682" s="46"/>
      <c r="H1682" s="49"/>
      <c r="I1682" s="54"/>
      <c r="K1682" s="38"/>
      <c r="L1682" s="38"/>
      <c r="M1682" s="38"/>
      <c r="N1682" s="38"/>
      <c r="O1682" s="38"/>
      <c r="P1682" s="38"/>
      <c r="Q1682" s="38"/>
      <c r="R1682" s="38"/>
    </row>
    <row r="1683" spans="1:18" s="39" customFormat="1">
      <c r="A1683" s="46"/>
      <c r="B1683" s="47"/>
      <c r="C1683" s="47"/>
      <c r="D1683" s="48"/>
      <c r="E1683" s="46"/>
      <c r="F1683" s="46"/>
      <c r="G1683" s="46"/>
      <c r="H1683" s="49"/>
      <c r="I1683" s="54"/>
      <c r="K1683" s="38"/>
      <c r="L1683" s="38"/>
      <c r="M1683" s="38"/>
      <c r="N1683" s="38"/>
      <c r="O1683" s="38"/>
      <c r="P1683" s="38"/>
      <c r="Q1683" s="38"/>
      <c r="R1683" s="38"/>
    </row>
    <row r="1684" spans="1:18" s="39" customFormat="1">
      <c r="A1684" s="46"/>
      <c r="B1684" s="47"/>
      <c r="C1684" s="47"/>
      <c r="D1684" s="48"/>
      <c r="E1684" s="46"/>
      <c r="F1684" s="46"/>
      <c r="G1684" s="46"/>
      <c r="H1684" s="49"/>
      <c r="I1684" s="54"/>
      <c r="K1684" s="38"/>
      <c r="L1684" s="38"/>
      <c r="M1684" s="38"/>
      <c r="N1684" s="38"/>
      <c r="O1684" s="38"/>
      <c r="P1684" s="38"/>
      <c r="Q1684" s="38"/>
      <c r="R1684" s="38"/>
    </row>
    <row r="1685" spans="1:18" s="39" customFormat="1">
      <c r="A1685" s="46"/>
      <c r="B1685" s="47"/>
      <c r="C1685" s="47"/>
      <c r="D1685" s="48"/>
      <c r="E1685" s="46"/>
      <c r="F1685" s="46"/>
      <c r="G1685" s="46"/>
      <c r="H1685" s="49"/>
      <c r="I1685" s="54"/>
      <c r="K1685" s="38"/>
      <c r="L1685" s="38"/>
      <c r="M1685" s="38"/>
      <c r="N1685" s="38"/>
      <c r="O1685" s="38"/>
      <c r="P1685" s="38"/>
      <c r="Q1685" s="38"/>
      <c r="R1685" s="38"/>
    </row>
    <row r="1686" spans="1:18" s="39" customFormat="1">
      <c r="A1686" s="46"/>
      <c r="B1686" s="47"/>
      <c r="C1686" s="47"/>
      <c r="D1686" s="48"/>
      <c r="E1686" s="46"/>
      <c r="F1686" s="46"/>
      <c r="G1686" s="46"/>
      <c r="H1686" s="49"/>
      <c r="I1686" s="54"/>
      <c r="K1686" s="38"/>
      <c r="L1686" s="38"/>
      <c r="M1686" s="38"/>
      <c r="N1686" s="38"/>
      <c r="O1686" s="38"/>
      <c r="P1686" s="38"/>
      <c r="Q1686" s="38"/>
      <c r="R1686" s="38"/>
    </row>
    <row r="1687" spans="1:18" s="39" customFormat="1">
      <c r="A1687" s="46"/>
      <c r="B1687" s="47"/>
      <c r="C1687" s="47"/>
      <c r="D1687" s="48"/>
      <c r="E1687" s="46"/>
      <c r="F1687" s="46"/>
      <c r="G1687" s="46"/>
      <c r="H1687" s="49"/>
      <c r="I1687" s="54"/>
      <c r="K1687" s="38"/>
      <c r="L1687" s="38"/>
      <c r="M1687" s="38"/>
      <c r="N1687" s="38"/>
      <c r="O1687" s="38"/>
      <c r="P1687" s="38"/>
      <c r="Q1687" s="38"/>
      <c r="R1687" s="38"/>
    </row>
    <row r="1688" spans="1:18" s="39" customFormat="1">
      <c r="A1688" s="46"/>
      <c r="B1688" s="47"/>
      <c r="C1688" s="47"/>
      <c r="D1688" s="48"/>
      <c r="E1688" s="46"/>
      <c r="F1688" s="46"/>
      <c r="G1688" s="46"/>
      <c r="H1688" s="49"/>
      <c r="I1688" s="54"/>
      <c r="K1688" s="38"/>
      <c r="L1688" s="38"/>
      <c r="M1688" s="38"/>
      <c r="N1688" s="38"/>
      <c r="O1688" s="38"/>
      <c r="P1688" s="38"/>
      <c r="Q1688" s="38"/>
      <c r="R1688" s="38"/>
    </row>
    <row r="1689" spans="1:18" s="39" customFormat="1">
      <c r="A1689" s="46"/>
      <c r="B1689" s="47"/>
      <c r="C1689" s="47"/>
      <c r="D1689" s="48"/>
      <c r="E1689" s="46"/>
      <c r="F1689" s="46"/>
      <c r="G1689" s="46"/>
      <c r="H1689" s="49"/>
      <c r="I1689" s="54"/>
      <c r="K1689" s="38"/>
      <c r="L1689" s="38"/>
      <c r="M1689" s="38"/>
      <c r="N1689" s="38"/>
      <c r="O1689" s="38"/>
      <c r="P1689" s="38"/>
      <c r="Q1689" s="38"/>
      <c r="R1689" s="38"/>
    </row>
    <row r="1690" spans="1:18" s="39" customFormat="1">
      <c r="A1690" s="46"/>
      <c r="B1690" s="47"/>
      <c r="C1690" s="47"/>
      <c r="D1690" s="48"/>
      <c r="E1690" s="46"/>
      <c r="F1690" s="46"/>
      <c r="G1690" s="46"/>
      <c r="H1690" s="49"/>
      <c r="I1690" s="54"/>
      <c r="K1690" s="38"/>
      <c r="L1690" s="38"/>
      <c r="M1690" s="38"/>
      <c r="N1690" s="38"/>
      <c r="O1690" s="38"/>
      <c r="P1690" s="38"/>
      <c r="Q1690" s="38"/>
      <c r="R1690" s="38"/>
    </row>
    <row r="1691" spans="1:18" s="39" customFormat="1">
      <c r="A1691" s="46"/>
      <c r="B1691" s="47"/>
      <c r="C1691" s="47"/>
      <c r="D1691" s="48"/>
      <c r="E1691" s="46"/>
      <c r="F1691" s="46"/>
      <c r="G1691" s="46"/>
      <c r="H1691" s="49"/>
      <c r="I1691" s="54"/>
      <c r="K1691" s="38"/>
      <c r="L1691" s="38"/>
      <c r="M1691" s="38"/>
      <c r="N1691" s="38"/>
      <c r="O1691" s="38"/>
      <c r="P1691" s="38"/>
      <c r="Q1691" s="38"/>
      <c r="R1691" s="38"/>
    </row>
    <row r="1692" spans="1:18" s="39" customFormat="1">
      <c r="A1692" s="46"/>
      <c r="B1692" s="47"/>
      <c r="C1692" s="47"/>
      <c r="D1692" s="48"/>
      <c r="E1692" s="46"/>
      <c r="F1692" s="46"/>
      <c r="G1692" s="46"/>
      <c r="H1692" s="49"/>
      <c r="I1692" s="54"/>
      <c r="K1692" s="38"/>
      <c r="L1692" s="38"/>
      <c r="M1692" s="38"/>
      <c r="N1692" s="38"/>
      <c r="O1692" s="38"/>
      <c r="P1692" s="38"/>
      <c r="Q1692" s="38"/>
      <c r="R1692" s="38"/>
    </row>
    <row r="1693" spans="1:18" s="39" customFormat="1">
      <c r="A1693" s="46"/>
      <c r="B1693" s="47"/>
      <c r="C1693" s="47"/>
      <c r="D1693" s="48"/>
      <c r="E1693" s="46"/>
      <c r="F1693" s="46"/>
      <c r="G1693" s="46"/>
      <c r="H1693" s="49"/>
      <c r="I1693" s="54"/>
      <c r="K1693" s="38"/>
      <c r="L1693" s="38"/>
      <c r="M1693" s="38"/>
      <c r="N1693" s="38"/>
      <c r="O1693" s="38"/>
      <c r="P1693" s="38"/>
      <c r="Q1693" s="38"/>
      <c r="R1693" s="38"/>
    </row>
    <row r="1694" spans="1:18" s="39" customFormat="1">
      <c r="A1694" s="46"/>
      <c r="B1694" s="47"/>
      <c r="C1694" s="47"/>
      <c r="D1694" s="48"/>
      <c r="E1694" s="46"/>
      <c r="F1694" s="46"/>
      <c r="G1694" s="46"/>
      <c r="H1694" s="49"/>
      <c r="I1694" s="54"/>
      <c r="K1694" s="38"/>
      <c r="L1694" s="38"/>
      <c r="M1694" s="38"/>
      <c r="N1694" s="38"/>
      <c r="O1694" s="38"/>
      <c r="P1694" s="38"/>
      <c r="Q1694" s="38"/>
      <c r="R1694" s="38"/>
    </row>
    <row r="1695" spans="1:18" s="39" customFormat="1">
      <c r="A1695" s="46"/>
      <c r="B1695" s="47"/>
      <c r="C1695" s="47"/>
      <c r="D1695" s="48"/>
      <c r="E1695" s="46"/>
      <c r="F1695" s="46"/>
      <c r="G1695" s="46"/>
      <c r="H1695" s="49"/>
      <c r="I1695" s="54"/>
      <c r="K1695" s="38"/>
      <c r="L1695" s="38"/>
      <c r="M1695" s="38"/>
      <c r="N1695" s="38"/>
      <c r="O1695" s="38"/>
      <c r="P1695" s="38"/>
      <c r="Q1695" s="38"/>
      <c r="R1695" s="38"/>
    </row>
    <row r="1696" spans="1:18" s="39" customFormat="1">
      <c r="A1696" s="46"/>
      <c r="B1696" s="47"/>
      <c r="C1696" s="47"/>
      <c r="D1696" s="48"/>
      <c r="E1696" s="46"/>
      <c r="F1696" s="46"/>
      <c r="G1696" s="46"/>
      <c r="H1696" s="49"/>
      <c r="I1696" s="54"/>
      <c r="K1696" s="38"/>
      <c r="L1696" s="38"/>
      <c r="M1696" s="38"/>
      <c r="N1696" s="38"/>
      <c r="O1696" s="38"/>
      <c r="P1696" s="38"/>
      <c r="Q1696" s="38"/>
      <c r="R1696" s="38"/>
    </row>
    <row r="1697" spans="1:18" s="39" customFormat="1">
      <c r="A1697" s="46"/>
      <c r="B1697" s="47"/>
      <c r="C1697" s="47"/>
      <c r="D1697" s="48"/>
      <c r="E1697" s="46"/>
      <c r="F1697" s="46"/>
      <c r="G1697" s="46"/>
      <c r="H1697" s="49"/>
      <c r="I1697" s="54"/>
      <c r="K1697" s="38"/>
      <c r="L1697" s="38"/>
      <c r="M1697" s="38"/>
      <c r="N1697" s="38"/>
      <c r="O1697" s="38"/>
      <c r="P1697" s="38"/>
      <c r="Q1697" s="38"/>
      <c r="R1697" s="38"/>
    </row>
    <row r="1698" spans="1:18" s="39" customFormat="1">
      <c r="A1698" s="46"/>
      <c r="B1698" s="47"/>
      <c r="C1698" s="47"/>
      <c r="D1698" s="48"/>
      <c r="E1698" s="46"/>
      <c r="F1698" s="46"/>
      <c r="G1698" s="46"/>
      <c r="H1698" s="49"/>
      <c r="I1698" s="54"/>
      <c r="K1698" s="38"/>
      <c r="L1698" s="38"/>
      <c r="M1698" s="38"/>
      <c r="N1698" s="38"/>
      <c r="O1698" s="38"/>
      <c r="P1698" s="38"/>
      <c r="Q1698" s="38"/>
      <c r="R1698" s="38"/>
    </row>
    <row r="1699" spans="1:18" s="39" customFormat="1">
      <c r="A1699" s="46"/>
      <c r="B1699" s="47"/>
      <c r="C1699" s="47"/>
      <c r="D1699" s="48"/>
      <c r="E1699" s="46"/>
      <c r="F1699" s="46"/>
      <c r="G1699" s="46"/>
      <c r="H1699" s="49"/>
      <c r="I1699" s="54"/>
      <c r="K1699" s="38"/>
      <c r="L1699" s="38"/>
      <c r="M1699" s="38"/>
      <c r="N1699" s="38"/>
      <c r="O1699" s="38"/>
      <c r="P1699" s="38"/>
      <c r="Q1699" s="38"/>
      <c r="R1699" s="38"/>
    </row>
    <row r="1700" spans="1:18" s="39" customFormat="1">
      <c r="A1700" s="46"/>
      <c r="B1700" s="47"/>
      <c r="C1700" s="47"/>
      <c r="D1700" s="48"/>
      <c r="E1700" s="46"/>
      <c r="F1700" s="46"/>
      <c r="G1700" s="46"/>
      <c r="H1700" s="49"/>
      <c r="I1700" s="54"/>
      <c r="K1700" s="38"/>
      <c r="L1700" s="38"/>
      <c r="M1700" s="38"/>
      <c r="N1700" s="38"/>
      <c r="O1700" s="38"/>
      <c r="P1700" s="38"/>
      <c r="Q1700" s="38"/>
      <c r="R1700" s="38"/>
    </row>
    <row r="1701" spans="1:18" s="39" customFormat="1">
      <c r="A1701" s="46"/>
      <c r="B1701" s="47"/>
      <c r="C1701" s="47"/>
      <c r="D1701" s="48"/>
      <c r="E1701" s="46"/>
      <c r="F1701" s="46"/>
      <c r="G1701" s="46"/>
      <c r="H1701" s="49"/>
      <c r="I1701" s="54"/>
      <c r="K1701" s="38"/>
      <c r="L1701" s="38"/>
      <c r="M1701" s="38"/>
      <c r="N1701" s="38"/>
      <c r="O1701" s="38"/>
      <c r="P1701" s="38"/>
      <c r="Q1701" s="38"/>
      <c r="R1701" s="38"/>
    </row>
    <row r="1702" spans="1:18" s="39" customFormat="1">
      <c r="A1702" s="46"/>
      <c r="B1702" s="47"/>
      <c r="C1702" s="47"/>
      <c r="D1702" s="48"/>
      <c r="E1702" s="46"/>
      <c r="F1702" s="46"/>
      <c r="G1702" s="46"/>
      <c r="H1702" s="49"/>
      <c r="I1702" s="54"/>
      <c r="K1702" s="38"/>
      <c r="L1702" s="38"/>
      <c r="M1702" s="38"/>
      <c r="N1702" s="38"/>
      <c r="O1702" s="38"/>
      <c r="P1702" s="38"/>
      <c r="Q1702" s="38"/>
      <c r="R1702" s="38"/>
    </row>
    <row r="1703" spans="1:18" s="39" customFormat="1">
      <c r="A1703" s="46"/>
      <c r="B1703" s="47"/>
      <c r="C1703" s="47"/>
      <c r="D1703" s="48"/>
      <c r="E1703" s="46"/>
      <c r="F1703" s="46"/>
      <c r="G1703" s="46"/>
      <c r="H1703" s="49"/>
      <c r="I1703" s="54"/>
      <c r="K1703" s="38"/>
      <c r="L1703" s="38"/>
      <c r="M1703" s="38"/>
      <c r="N1703" s="38"/>
      <c r="O1703" s="38"/>
      <c r="P1703" s="38"/>
      <c r="Q1703" s="38"/>
      <c r="R1703" s="38"/>
    </row>
    <row r="1704" spans="1:18" s="39" customFormat="1">
      <c r="A1704" s="46"/>
      <c r="B1704" s="47"/>
      <c r="C1704" s="47"/>
      <c r="D1704" s="48"/>
      <c r="E1704" s="46"/>
      <c r="F1704" s="46"/>
      <c r="G1704" s="46"/>
      <c r="H1704" s="49"/>
      <c r="I1704" s="54"/>
      <c r="K1704" s="38"/>
      <c r="L1704" s="38"/>
      <c r="M1704" s="38"/>
      <c r="N1704" s="38"/>
      <c r="O1704" s="38"/>
      <c r="P1704" s="38"/>
      <c r="Q1704" s="38"/>
      <c r="R1704" s="38"/>
    </row>
    <row r="1705" spans="1:18" s="39" customFormat="1">
      <c r="A1705" s="46"/>
      <c r="B1705" s="47"/>
      <c r="C1705" s="47"/>
      <c r="D1705" s="48"/>
      <c r="E1705" s="46"/>
      <c r="F1705" s="46"/>
      <c r="G1705" s="46"/>
      <c r="H1705" s="49"/>
      <c r="I1705" s="54"/>
      <c r="K1705" s="38"/>
      <c r="L1705" s="38"/>
      <c r="M1705" s="38"/>
      <c r="N1705" s="38"/>
      <c r="O1705" s="38"/>
      <c r="P1705" s="38"/>
      <c r="Q1705" s="38"/>
      <c r="R1705" s="38"/>
    </row>
    <row r="1706" spans="1:18" s="39" customFormat="1">
      <c r="A1706" s="46"/>
      <c r="B1706" s="47"/>
      <c r="C1706" s="47"/>
      <c r="D1706" s="48"/>
      <c r="E1706" s="46"/>
      <c r="F1706" s="46"/>
      <c r="G1706" s="46"/>
      <c r="H1706" s="49"/>
      <c r="I1706" s="54"/>
      <c r="K1706" s="38"/>
      <c r="L1706" s="38"/>
      <c r="M1706" s="38"/>
      <c r="N1706" s="38"/>
      <c r="O1706" s="38"/>
      <c r="P1706" s="38"/>
      <c r="Q1706" s="38"/>
      <c r="R1706" s="38"/>
    </row>
    <row r="1707" spans="1:18" s="39" customFormat="1">
      <c r="A1707" s="46"/>
      <c r="B1707" s="47"/>
      <c r="C1707" s="47"/>
      <c r="D1707" s="48"/>
      <c r="E1707" s="46"/>
      <c r="F1707" s="46"/>
      <c r="G1707" s="46"/>
      <c r="H1707" s="49"/>
      <c r="I1707" s="54"/>
      <c r="K1707" s="38"/>
      <c r="L1707" s="38"/>
      <c r="M1707" s="38"/>
      <c r="N1707" s="38"/>
      <c r="O1707" s="38"/>
      <c r="P1707" s="38"/>
      <c r="Q1707" s="38"/>
      <c r="R1707" s="38"/>
    </row>
    <row r="1708" spans="1:18" s="39" customFormat="1">
      <c r="A1708" s="46"/>
      <c r="B1708" s="47"/>
      <c r="C1708" s="47"/>
      <c r="D1708" s="48"/>
      <c r="E1708" s="46"/>
      <c r="F1708" s="46"/>
      <c r="G1708" s="46"/>
      <c r="H1708" s="49"/>
      <c r="I1708" s="54"/>
      <c r="K1708" s="38"/>
      <c r="L1708" s="38"/>
      <c r="M1708" s="38"/>
      <c r="N1708" s="38"/>
      <c r="O1708" s="38"/>
      <c r="P1708" s="38"/>
      <c r="Q1708" s="38"/>
      <c r="R1708" s="38"/>
    </row>
    <row r="1709" spans="1:18" s="39" customFormat="1">
      <c r="A1709" s="46"/>
      <c r="B1709" s="47"/>
      <c r="C1709" s="47"/>
      <c r="D1709" s="48"/>
      <c r="E1709" s="46"/>
      <c r="F1709" s="46"/>
      <c r="G1709" s="46"/>
      <c r="H1709" s="49"/>
      <c r="I1709" s="54"/>
      <c r="K1709" s="38"/>
      <c r="L1709" s="38"/>
      <c r="M1709" s="38"/>
      <c r="N1709" s="38"/>
      <c r="O1709" s="38"/>
      <c r="P1709" s="38"/>
      <c r="Q1709" s="38"/>
      <c r="R1709" s="38"/>
    </row>
    <row r="1710" spans="1:18" s="39" customFormat="1">
      <c r="A1710" s="46"/>
      <c r="B1710" s="47"/>
      <c r="C1710" s="47"/>
      <c r="D1710" s="48"/>
      <c r="E1710" s="46"/>
      <c r="F1710" s="46"/>
      <c r="G1710" s="46"/>
      <c r="H1710" s="49"/>
      <c r="I1710" s="54"/>
      <c r="K1710" s="38"/>
      <c r="L1710" s="38"/>
      <c r="M1710" s="38"/>
      <c r="N1710" s="38"/>
      <c r="O1710" s="38"/>
      <c r="P1710" s="38"/>
      <c r="Q1710" s="38"/>
      <c r="R1710" s="38"/>
    </row>
    <row r="1711" spans="1:18" s="39" customFormat="1">
      <c r="A1711" s="46"/>
      <c r="B1711" s="47"/>
      <c r="C1711" s="47"/>
      <c r="D1711" s="48"/>
      <c r="E1711" s="46"/>
      <c r="F1711" s="46"/>
      <c r="G1711" s="46"/>
      <c r="H1711" s="49"/>
      <c r="I1711" s="54"/>
      <c r="K1711" s="38"/>
      <c r="L1711" s="38"/>
      <c r="M1711" s="38"/>
      <c r="N1711" s="38"/>
      <c r="O1711" s="38"/>
      <c r="P1711" s="38"/>
      <c r="Q1711" s="38"/>
      <c r="R1711" s="38"/>
    </row>
    <row r="1712" spans="1:18" s="39" customFormat="1">
      <c r="A1712" s="46"/>
      <c r="B1712" s="47"/>
      <c r="C1712" s="47"/>
      <c r="D1712" s="48"/>
      <c r="E1712" s="46"/>
      <c r="F1712" s="46"/>
      <c r="G1712" s="46"/>
      <c r="H1712" s="49"/>
      <c r="I1712" s="54"/>
      <c r="K1712" s="38"/>
      <c r="L1712" s="38"/>
      <c r="M1712" s="38"/>
      <c r="N1712" s="38"/>
      <c r="O1712" s="38"/>
      <c r="P1712" s="38"/>
      <c r="Q1712" s="38"/>
      <c r="R1712" s="38"/>
    </row>
    <row r="1713" spans="1:18" s="39" customFormat="1">
      <c r="A1713" s="46"/>
      <c r="B1713" s="47"/>
      <c r="C1713" s="47"/>
      <c r="D1713" s="48"/>
      <c r="E1713" s="46"/>
      <c r="F1713" s="46"/>
      <c r="G1713" s="46"/>
      <c r="H1713" s="49"/>
      <c r="I1713" s="54"/>
      <c r="K1713" s="38"/>
      <c r="L1713" s="38"/>
      <c r="M1713" s="38"/>
      <c r="N1713" s="38"/>
      <c r="O1713" s="38"/>
      <c r="P1713" s="38"/>
      <c r="Q1713" s="38"/>
      <c r="R1713" s="38"/>
    </row>
    <row r="1714" spans="1:18" s="39" customFormat="1">
      <c r="A1714" s="46"/>
      <c r="B1714" s="47"/>
      <c r="C1714" s="47"/>
      <c r="D1714" s="48"/>
      <c r="E1714" s="46"/>
      <c r="F1714" s="46"/>
      <c r="G1714" s="46"/>
      <c r="H1714" s="49"/>
      <c r="I1714" s="54"/>
      <c r="K1714" s="38"/>
      <c r="L1714" s="38"/>
      <c r="M1714" s="38"/>
      <c r="N1714" s="38"/>
      <c r="O1714" s="38"/>
      <c r="P1714" s="38"/>
      <c r="Q1714" s="38"/>
      <c r="R1714" s="38"/>
    </row>
    <row r="1715" spans="1:18" s="39" customFormat="1">
      <c r="A1715" s="46"/>
      <c r="B1715" s="47"/>
      <c r="C1715" s="47"/>
      <c r="D1715" s="48"/>
      <c r="E1715" s="46"/>
      <c r="F1715" s="46"/>
      <c r="G1715" s="46"/>
      <c r="H1715" s="49"/>
      <c r="I1715" s="54"/>
      <c r="K1715" s="38"/>
      <c r="L1715" s="38"/>
      <c r="M1715" s="38"/>
      <c r="N1715" s="38"/>
      <c r="O1715" s="38"/>
      <c r="P1715" s="38"/>
      <c r="Q1715" s="38"/>
      <c r="R1715" s="38"/>
    </row>
    <row r="1716" spans="1:18" s="39" customFormat="1">
      <c r="A1716" s="46"/>
      <c r="B1716" s="47"/>
      <c r="C1716" s="47"/>
      <c r="D1716" s="48"/>
      <c r="E1716" s="46"/>
      <c r="F1716" s="46"/>
      <c r="G1716" s="46"/>
      <c r="H1716" s="49"/>
      <c r="I1716" s="54"/>
      <c r="K1716" s="38"/>
      <c r="L1716" s="38"/>
      <c r="M1716" s="38"/>
      <c r="N1716" s="38"/>
      <c r="O1716" s="38"/>
      <c r="P1716" s="38"/>
      <c r="Q1716" s="38"/>
      <c r="R1716" s="38"/>
    </row>
    <row r="1717" spans="1:18" s="39" customFormat="1">
      <c r="A1717" s="46"/>
      <c r="B1717" s="47"/>
      <c r="C1717" s="47"/>
      <c r="D1717" s="48"/>
      <c r="E1717" s="46"/>
      <c r="F1717" s="46"/>
      <c r="G1717" s="46"/>
      <c r="H1717" s="49"/>
      <c r="I1717" s="54"/>
      <c r="K1717" s="38"/>
      <c r="L1717" s="38"/>
      <c r="M1717" s="38"/>
      <c r="N1717" s="38"/>
      <c r="O1717" s="38"/>
      <c r="P1717" s="38"/>
      <c r="Q1717" s="38"/>
      <c r="R1717" s="38"/>
    </row>
    <row r="1718" spans="1:18" s="39" customFormat="1">
      <c r="A1718" s="46"/>
      <c r="B1718" s="47"/>
      <c r="C1718" s="47"/>
      <c r="D1718" s="48"/>
      <c r="E1718" s="46"/>
      <c r="F1718" s="46"/>
      <c r="G1718" s="46"/>
      <c r="H1718" s="49"/>
      <c r="I1718" s="54"/>
      <c r="K1718" s="38"/>
      <c r="L1718" s="38"/>
      <c r="M1718" s="38"/>
      <c r="N1718" s="38"/>
      <c r="O1718" s="38"/>
      <c r="P1718" s="38"/>
      <c r="Q1718" s="38"/>
      <c r="R1718" s="38"/>
    </row>
    <row r="1719" spans="1:18" s="39" customFormat="1">
      <c r="A1719" s="46"/>
      <c r="B1719" s="47"/>
      <c r="C1719" s="47"/>
      <c r="D1719" s="48"/>
      <c r="E1719" s="46"/>
      <c r="F1719" s="46"/>
      <c r="G1719" s="46"/>
      <c r="H1719" s="49"/>
      <c r="I1719" s="54"/>
      <c r="K1719" s="38"/>
      <c r="L1719" s="38"/>
      <c r="M1719" s="38"/>
      <c r="N1719" s="38"/>
      <c r="O1719" s="38"/>
      <c r="P1719" s="38"/>
      <c r="Q1719" s="38"/>
      <c r="R1719" s="38"/>
    </row>
    <row r="1720" spans="1:18" s="39" customFormat="1">
      <c r="A1720" s="46"/>
      <c r="B1720" s="47"/>
      <c r="C1720" s="47"/>
      <c r="D1720" s="48"/>
      <c r="E1720" s="46"/>
      <c r="F1720" s="46"/>
      <c r="G1720" s="46"/>
      <c r="H1720" s="49"/>
      <c r="I1720" s="54"/>
      <c r="K1720" s="38"/>
      <c r="L1720" s="38"/>
      <c r="M1720" s="38"/>
      <c r="N1720" s="38"/>
      <c r="O1720" s="38"/>
      <c r="P1720" s="38"/>
      <c r="Q1720" s="38"/>
      <c r="R1720" s="38"/>
    </row>
    <row r="1721" spans="1:18" s="39" customFormat="1">
      <c r="A1721" s="46"/>
      <c r="B1721" s="47"/>
      <c r="C1721" s="47"/>
      <c r="D1721" s="48"/>
      <c r="E1721" s="46"/>
      <c r="F1721" s="46"/>
      <c r="G1721" s="46"/>
      <c r="H1721" s="49"/>
      <c r="I1721" s="54"/>
      <c r="K1721" s="38"/>
      <c r="L1721" s="38"/>
      <c r="M1721" s="38"/>
      <c r="N1721" s="38"/>
      <c r="O1721" s="38"/>
      <c r="P1721" s="38"/>
      <c r="Q1721" s="38"/>
      <c r="R1721" s="38"/>
    </row>
    <row r="1722" spans="1:18" s="39" customFormat="1">
      <c r="A1722" s="46"/>
      <c r="B1722" s="47"/>
      <c r="C1722" s="47"/>
      <c r="D1722" s="48"/>
      <c r="E1722" s="46"/>
      <c r="F1722" s="46"/>
      <c r="G1722" s="46"/>
      <c r="H1722" s="49"/>
      <c r="I1722" s="54"/>
      <c r="K1722" s="38"/>
      <c r="L1722" s="38"/>
      <c r="M1722" s="38"/>
      <c r="N1722" s="38"/>
      <c r="O1722" s="38"/>
      <c r="P1722" s="38"/>
      <c r="Q1722" s="38"/>
      <c r="R1722" s="38"/>
    </row>
    <row r="1723" spans="1:18" s="39" customFormat="1">
      <c r="A1723" s="46"/>
      <c r="B1723" s="47"/>
      <c r="C1723" s="47"/>
      <c r="D1723" s="48"/>
      <c r="E1723" s="46"/>
      <c r="F1723" s="46"/>
      <c r="G1723" s="46"/>
      <c r="H1723" s="49"/>
      <c r="I1723" s="54"/>
      <c r="K1723" s="38"/>
      <c r="L1723" s="38"/>
      <c r="M1723" s="38"/>
      <c r="N1723" s="38"/>
      <c r="O1723" s="38"/>
      <c r="P1723" s="38"/>
      <c r="Q1723" s="38"/>
      <c r="R1723" s="38"/>
    </row>
    <row r="1724" spans="1:18" s="39" customFormat="1">
      <c r="A1724" s="46"/>
      <c r="B1724" s="47"/>
      <c r="C1724" s="47"/>
      <c r="D1724" s="48"/>
      <c r="E1724" s="46"/>
      <c r="F1724" s="46"/>
      <c r="G1724" s="46"/>
      <c r="H1724" s="49"/>
      <c r="I1724" s="54"/>
      <c r="K1724" s="38"/>
      <c r="L1724" s="38"/>
      <c r="M1724" s="38"/>
      <c r="N1724" s="38"/>
      <c r="O1724" s="38"/>
      <c r="P1724" s="38"/>
      <c r="Q1724" s="38"/>
      <c r="R1724" s="38"/>
    </row>
    <row r="1725" spans="1:18" s="39" customFormat="1">
      <c r="A1725" s="46"/>
      <c r="B1725" s="47"/>
      <c r="C1725" s="47"/>
      <c r="D1725" s="48"/>
      <c r="E1725" s="46"/>
      <c r="F1725" s="46"/>
      <c r="G1725" s="46"/>
      <c r="H1725" s="49"/>
      <c r="I1725" s="54"/>
      <c r="K1725" s="38"/>
      <c r="L1725" s="38"/>
      <c r="M1725" s="38"/>
      <c r="N1725" s="38"/>
      <c r="O1725" s="38"/>
      <c r="P1725" s="38"/>
      <c r="Q1725" s="38"/>
      <c r="R1725" s="38"/>
    </row>
    <row r="1726" spans="1:18" s="39" customFormat="1">
      <c r="A1726" s="46"/>
      <c r="B1726" s="47"/>
      <c r="C1726" s="47"/>
      <c r="D1726" s="48"/>
      <c r="E1726" s="46"/>
      <c r="F1726" s="46"/>
      <c r="G1726" s="46"/>
      <c r="H1726" s="49"/>
      <c r="I1726" s="54"/>
      <c r="K1726" s="38"/>
      <c r="L1726" s="38"/>
      <c r="M1726" s="38"/>
      <c r="N1726" s="38"/>
      <c r="O1726" s="38"/>
      <c r="P1726" s="38"/>
      <c r="Q1726" s="38"/>
      <c r="R1726" s="38"/>
    </row>
    <row r="1727" spans="1:18" s="39" customFormat="1">
      <c r="A1727" s="46"/>
      <c r="B1727" s="47"/>
      <c r="C1727" s="47"/>
      <c r="D1727" s="48"/>
      <c r="E1727" s="46"/>
      <c r="F1727" s="46"/>
      <c r="G1727" s="46"/>
      <c r="H1727" s="49"/>
      <c r="I1727" s="54"/>
      <c r="K1727" s="38"/>
      <c r="L1727" s="38"/>
      <c r="M1727" s="38"/>
      <c r="N1727" s="38"/>
      <c r="O1727" s="38"/>
      <c r="P1727" s="38"/>
      <c r="Q1727" s="38"/>
      <c r="R1727" s="38"/>
    </row>
    <row r="1728" spans="1:18" s="39" customFormat="1">
      <c r="A1728" s="46"/>
      <c r="B1728" s="47"/>
      <c r="C1728" s="47"/>
      <c r="D1728" s="48"/>
      <c r="E1728" s="46"/>
      <c r="F1728" s="46"/>
      <c r="G1728" s="46"/>
      <c r="H1728" s="49"/>
      <c r="I1728" s="54"/>
      <c r="K1728" s="38"/>
      <c r="L1728" s="38"/>
      <c r="M1728" s="38"/>
      <c r="N1728" s="38"/>
      <c r="O1728" s="38"/>
      <c r="P1728" s="38"/>
      <c r="Q1728" s="38"/>
      <c r="R1728" s="38"/>
    </row>
    <row r="1729" spans="1:18" s="39" customFormat="1">
      <c r="A1729" s="46"/>
      <c r="B1729" s="47"/>
      <c r="C1729" s="47"/>
      <c r="D1729" s="48"/>
      <c r="E1729" s="46"/>
      <c r="F1729" s="46"/>
      <c r="G1729" s="46"/>
      <c r="H1729" s="49"/>
      <c r="I1729" s="54"/>
      <c r="K1729" s="38"/>
      <c r="L1729" s="38"/>
      <c r="M1729" s="38"/>
      <c r="N1729" s="38"/>
      <c r="O1729" s="38"/>
      <c r="P1729" s="38"/>
      <c r="Q1729" s="38"/>
      <c r="R1729" s="38"/>
    </row>
    <row r="1730" spans="1:18" s="39" customFormat="1">
      <c r="A1730" s="46"/>
      <c r="B1730" s="47"/>
      <c r="C1730" s="47"/>
      <c r="D1730" s="48"/>
      <c r="E1730" s="46"/>
      <c r="F1730" s="46"/>
      <c r="G1730" s="46"/>
      <c r="H1730" s="49"/>
      <c r="I1730" s="54"/>
      <c r="K1730" s="38"/>
      <c r="L1730" s="38"/>
      <c r="M1730" s="38"/>
      <c r="N1730" s="38"/>
      <c r="O1730" s="38"/>
      <c r="P1730" s="38"/>
      <c r="Q1730" s="38"/>
      <c r="R1730" s="38"/>
    </row>
    <row r="1731" spans="1:18" s="39" customFormat="1">
      <c r="A1731" s="46"/>
      <c r="B1731" s="47"/>
      <c r="C1731" s="47"/>
      <c r="D1731" s="48"/>
      <c r="E1731" s="46"/>
      <c r="F1731" s="46"/>
      <c r="G1731" s="46"/>
      <c r="H1731" s="49"/>
      <c r="I1731" s="54"/>
      <c r="K1731" s="38"/>
      <c r="L1731" s="38"/>
      <c r="M1731" s="38"/>
      <c r="N1731" s="38"/>
      <c r="O1731" s="38"/>
      <c r="P1731" s="38"/>
      <c r="Q1731" s="38"/>
      <c r="R1731" s="38"/>
    </row>
    <row r="1732" spans="1:18" s="39" customFormat="1">
      <c r="A1732" s="46"/>
      <c r="B1732" s="47"/>
      <c r="C1732" s="47"/>
      <c r="D1732" s="48"/>
      <c r="E1732" s="46"/>
      <c r="F1732" s="46"/>
      <c r="G1732" s="46"/>
      <c r="H1732" s="49"/>
      <c r="I1732" s="54"/>
      <c r="K1732" s="38"/>
      <c r="L1732" s="38"/>
      <c r="M1732" s="38"/>
      <c r="N1732" s="38"/>
      <c r="O1732" s="38"/>
      <c r="P1732" s="38"/>
      <c r="Q1732" s="38"/>
      <c r="R1732" s="38"/>
    </row>
    <row r="1733" spans="1:18" s="39" customFormat="1">
      <c r="A1733" s="46"/>
      <c r="B1733" s="47"/>
      <c r="C1733" s="47"/>
      <c r="D1733" s="48"/>
      <c r="E1733" s="46"/>
      <c r="F1733" s="46"/>
      <c r="G1733" s="46"/>
      <c r="H1733" s="49"/>
      <c r="I1733" s="54"/>
      <c r="K1733" s="38"/>
      <c r="L1733" s="38"/>
      <c r="M1733" s="38"/>
      <c r="N1733" s="38"/>
      <c r="O1733" s="38"/>
      <c r="P1733" s="38"/>
      <c r="Q1733" s="38"/>
      <c r="R1733" s="38"/>
    </row>
    <row r="1734" spans="1:18" s="39" customFormat="1">
      <c r="A1734" s="46"/>
      <c r="B1734" s="47"/>
      <c r="C1734" s="47"/>
      <c r="D1734" s="48"/>
      <c r="E1734" s="46"/>
      <c r="F1734" s="46"/>
      <c r="G1734" s="46"/>
      <c r="H1734" s="49"/>
      <c r="I1734" s="54"/>
      <c r="K1734" s="38"/>
      <c r="L1734" s="38"/>
      <c r="M1734" s="38"/>
      <c r="N1734" s="38"/>
      <c r="O1734" s="38"/>
      <c r="P1734" s="38"/>
      <c r="Q1734" s="38"/>
      <c r="R1734" s="38"/>
    </row>
    <row r="1735" spans="1:18" s="39" customFormat="1">
      <c r="A1735" s="46"/>
      <c r="B1735" s="47"/>
      <c r="C1735" s="47"/>
      <c r="D1735" s="48"/>
      <c r="E1735" s="46"/>
      <c r="F1735" s="46"/>
      <c r="G1735" s="46"/>
      <c r="H1735" s="49"/>
      <c r="I1735" s="54"/>
      <c r="K1735" s="38"/>
      <c r="L1735" s="38"/>
      <c r="M1735" s="38"/>
      <c r="N1735" s="38"/>
      <c r="O1735" s="38"/>
      <c r="P1735" s="38"/>
      <c r="Q1735" s="38"/>
      <c r="R1735" s="38"/>
    </row>
    <row r="1736" spans="1:18" s="39" customFormat="1">
      <c r="A1736" s="46"/>
      <c r="B1736" s="47"/>
      <c r="C1736" s="47"/>
      <c r="D1736" s="48"/>
      <c r="E1736" s="46"/>
      <c r="F1736" s="46"/>
      <c r="G1736" s="46"/>
      <c r="H1736" s="49"/>
      <c r="I1736" s="54"/>
      <c r="K1736" s="38"/>
      <c r="L1736" s="38"/>
      <c r="M1736" s="38"/>
      <c r="N1736" s="38"/>
      <c r="O1736" s="38"/>
      <c r="P1736" s="38"/>
      <c r="Q1736" s="38"/>
      <c r="R1736" s="38"/>
    </row>
    <row r="1737" spans="1:18" s="39" customFormat="1">
      <c r="A1737" s="46"/>
      <c r="B1737" s="47"/>
      <c r="C1737" s="47"/>
      <c r="D1737" s="48"/>
      <c r="E1737" s="46"/>
      <c r="F1737" s="46"/>
      <c r="G1737" s="46"/>
      <c r="H1737" s="49"/>
      <c r="I1737" s="54"/>
      <c r="K1737" s="38"/>
      <c r="L1737" s="38"/>
      <c r="M1737" s="38"/>
      <c r="N1737" s="38"/>
      <c r="O1737" s="38"/>
      <c r="P1737" s="38"/>
      <c r="Q1737" s="38"/>
      <c r="R1737" s="38"/>
    </row>
    <row r="1738" spans="1:18" s="39" customFormat="1">
      <c r="A1738" s="46"/>
      <c r="B1738" s="47"/>
      <c r="C1738" s="47"/>
      <c r="D1738" s="48"/>
      <c r="E1738" s="46"/>
      <c r="F1738" s="46"/>
      <c r="G1738" s="46"/>
      <c r="H1738" s="49"/>
      <c r="I1738" s="54"/>
      <c r="K1738" s="38"/>
      <c r="L1738" s="38"/>
      <c r="M1738" s="38"/>
      <c r="N1738" s="38"/>
      <c r="O1738" s="38"/>
      <c r="P1738" s="38"/>
      <c r="Q1738" s="38"/>
      <c r="R1738" s="38"/>
    </row>
    <row r="1739" spans="1:18" s="39" customFormat="1">
      <c r="A1739" s="46"/>
      <c r="B1739" s="47"/>
      <c r="C1739" s="47"/>
      <c r="D1739" s="48"/>
      <c r="E1739" s="46"/>
      <c r="F1739" s="46"/>
      <c r="G1739" s="46"/>
      <c r="H1739" s="49"/>
      <c r="I1739" s="54"/>
      <c r="K1739" s="38"/>
      <c r="L1739" s="38"/>
      <c r="M1739" s="38"/>
      <c r="N1739" s="38"/>
      <c r="O1739" s="38"/>
      <c r="P1739" s="38"/>
      <c r="Q1739" s="38"/>
      <c r="R1739" s="38"/>
    </row>
    <row r="1740" spans="1:18" s="39" customFormat="1">
      <c r="A1740" s="46"/>
      <c r="B1740" s="47"/>
      <c r="C1740" s="47"/>
      <c r="D1740" s="48"/>
      <c r="E1740" s="46"/>
      <c r="F1740" s="46"/>
      <c r="G1740" s="46"/>
      <c r="H1740" s="49"/>
      <c r="I1740" s="54"/>
      <c r="K1740" s="38"/>
      <c r="L1740" s="38"/>
      <c r="M1740" s="38"/>
      <c r="N1740" s="38"/>
      <c r="O1740" s="38"/>
      <c r="P1740" s="38"/>
      <c r="Q1740" s="38"/>
      <c r="R1740" s="38"/>
    </row>
    <row r="1741" spans="1:18" s="39" customFormat="1">
      <c r="A1741" s="46"/>
      <c r="B1741" s="47"/>
      <c r="C1741" s="47"/>
      <c r="D1741" s="48"/>
      <c r="E1741" s="46"/>
      <c r="F1741" s="46"/>
      <c r="G1741" s="46"/>
      <c r="H1741" s="49"/>
      <c r="I1741" s="54"/>
      <c r="K1741" s="38"/>
      <c r="L1741" s="38"/>
      <c r="M1741" s="38"/>
      <c r="N1741" s="38"/>
      <c r="O1741" s="38"/>
      <c r="P1741" s="38"/>
      <c r="Q1741" s="38"/>
      <c r="R1741" s="38"/>
    </row>
    <row r="1742" spans="1:18" s="39" customFormat="1">
      <c r="A1742" s="46"/>
      <c r="B1742" s="47"/>
      <c r="C1742" s="47"/>
      <c r="D1742" s="48"/>
      <c r="E1742" s="46"/>
      <c r="F1742" s="46"/>
      <c r="G1742" s="46"/>
      <c r="H1742" s="49"/>
      <c r="I1742" s="54"/>
      <c r="K1742" s="38"/>
      <c r="L1742" s="38"/>
      <c r="M1742" s="38"/>
      <c r="N1742" s="38"/>
      <c r="O1742" s="38"/>
      <c r="P1742" s="38"/>
      <c r="Q1742" s="38"/>
      <c r="R1742" s="38"/>
    </row>
    <row r="1743" spans="1:18" s="39" customFormat="1">
      <c r="A1743" s="46"/>
      <c r="B1743" s="47"/>
      <c r="C1743" s="47"/>
      <c r="D1743" s="48"/>
      <c r="E1743" s="46"/>
      <c r="F1743" s="46"/>
      <c r="G1743" s="46"/>
      <c r="H1743" s="49"/>
      <c r="I1743" s="54"/>
      <c r="K1743" s="38"/>
      <c r="L1743" s="38"/>
      <c r="M1743" s="38"/>
      <c r="N1743" s="38"/>
      <c r="O1743" s="38"/>
      <c r="P1743" s="38"/>
      <c r="Q1743" s="38"/>
      <c r="R1743" s="38"/>
    </row>
    <row r="1744" spans="1:18" s="39" customFormat="1">
      <c r="A1744" s="46"/>
      <c r="B1744" s="47"/>
      <c r="C1744" s="47"/>
      <c r="D1744" s="48"/>
      <c r="E1744" s="46"/>
      <c r="F1744" s="46"/>
      <c r="G1744" s="46"/>
      <c r="H1744" s="49"/>
      <c r="I1744" s="54"/>
      <c r="K1744" s="38"/>
      <c r="L1744" s="38"/>
      <c r="M1744" s="38"/>
      <c r="N1744" s="38"/>
      <c r="O1744" s="38"/>
      <c r="P1744" s="38"/>
      <c r="Q1744" s="38"/>
      <c r="R1744" s="38"/>
    </row>
    <row r="1745" spans="1:18" s="39" customFormat="1">
      <c r="A1745" s="46"/>
      <c r="B1745" s="47"/>
      <c r="C1745" s="47"/>
      <c r="D1745" s="48"/>
      <c r="E1745" s="46"/>
      <c r="F1745" s="46"/>
      <c r="G1745" s="46"/>
      <c r="H1745" s="49"/>
      <c r="I1745" s="54"/>
      <c r="K1745" s="38"/>
      <c r="L1745" s="38"/>
      <c r="M1745" s="38"/>
      <c r="N1745" s="38"/>
      <c r="O1745" s="38"/>
      <c r="P1745" s="38"/>
      <c r="Q1745" s="38"/>
      <c r="R1745" s="38"/>
    </row>
    <row r="1746" spans="1:18" s="39" customFormat="1">
      <c r="A1746" s="46"/>
      <c r="B1746" s="47"/>
      <c r="C1746" s="47"/>
      <c r="D1746" s="48"/>
      <c r="E1746" s="46"/>
      <c r="F1746" s="46"/>
      <c r="G1746" s="46"/>
      <c r="H1746" s="49"/>
      <c r="I1746" s="54"/>
      <c r="K1746" s="38"/>
      <c r="L1746" s="38"/>
      <c r="M1746" s="38"/>
      <c r="N1746" s="38"/>
      <c r="O1746" s="38"/>
      <c r="P1746" s="38"/>
      <c r="Q1746" s="38"/>
      <c r="R1746" s="38"/>
    </row>
    <row r="1747" spans="1:18" s="39" customFormat="1">
      <c r="A1747" s="46"/>
      <c r="B1747" s="47"/>
      <c r="C1747" s="47"/>
      <c r="D1747" s="48"/>
      <c r="E1747" s="46"/>
      <c r="F1747" s="46"/>
      <c r="G1747" s="46"/>
      <c r="H1747" s="49"/>
      <c r="I1747" s="54"/>
      <c r="K1747" s="38"/>
      <c r="L1747" s="38"/>
      <c r="M1747" s="38"/>
      <c r="N1747" s="38"/>
      <c r="O1747" s="38"/>
      <c r="P1747" s="38"/>
      <c r="Q1747" s="38"/>
      <c r="R1747" s="38"/>
    </row>
    <row r="1748" spans="1:18" s="39" customFormat="1">
      <c r="A1748" s="46"/>
      <c r="B1748" s="47"/>
      <c r="C1748" s="47"/>
      <c r="D1748" s="48"/>
      <c r="E1748" s="46"/>
      <c r="F1748" s="46"/>
      <c r="G1748" s="46"/>
      <c r="H1748" s="49"/>
      <c r="I1748" s="54"/>
      <c r="K1748" s="38"/>
      <c r="L1748" s="38"/>
      <c r="M1748" s="38"/>
      <c r="N1748" s="38"/>
      <c r="O1748" s="38"/>
      <c r="P1748" s="38"/>
      <c r="Q1748" s="38"/>
      <c r="R1748" s="38"/>
    </row>
    <row r="1749" spans="1:18" s="39" customFormat="1">
      <c r="A1749" s="46"/>
      <c r="B1749" s="47"/>
      <c r="C1749" s="47"/>
      <c r="D1749" s="48"/>
      <c r="E1749" s="46"/>
      <c r="F1749" s="46"/>
      <c r="G1749" s="46"/>
      <c r="H1749" s="49"/>
      <c r="I1749" s="54"/>
      <c r="K1749" s="38"/>
      <c r="L1749" s="38"/>
      <c r="M1749" s="38"/>
      <c r="N1749" s="38"/>
      <c r="O1749" s="38"/>
      <c r="P1749" s="38"/>
      <c r="Q1749" s="38"/>
      <c r="R1749" s="38"/>
    </row>
    <row r="1750" spans="1:18" s="39" customFormat="1">
      <c r="A1750" s="46"/>
      <c r="B1750" s="47"/>
      <c r="C1750" s="47"/>
      <c r="D1750" s="48"/>
      <c r="E1750" s="46"/>
      <c r="F1750" s="46"/>
      <c r="G1750" s="46"/>
      <c r="H1750" s="49"/>
      <c r="I1750" s="54"/>
      <c r="K1750" s="38"/>
      <c r="L1750" s="38"/>
      <c r="M1750" s="38"/>
      <c r="N1750" s="38"/>
      <c r="O1750" s="38"/>
      <c r="P1750" s="38"/>
      <c r="Q1750" s="38"/>
      <c r="R1750" s="38"/>
    </row>
    <row r="1751" spans="1:18" s="39" customFormat="1">
      <c r="A1751" s="46"/>
      <c r="B1751" s="47"/>
      <c r="C1751" s="47"/>
      <c r="D1751" s="48"/>
      <c r="E1751" s="46"/>
      <c r="F1751" s="46"/>
      <c r="G1751" s="46"/>
      <c r="H1751" s="49"/>
      <c r="I1751" s="54"/>
      <c r="K1751" s="38"/>
      <c r="L1751" s="38"/>
      <c r="M1751" s="38"/>
      <c r="N1751" s="38"/>
      <c r="O1751" s="38"/>
      <c r="P1751" s="38"/>
      <c r="Q1751" s="38"/>
      <c r="R1751" s="38"/>
    </row>
    <row r="1752" spans="1:18" s="39" customFormat="1">
      <c r="A1752" s="46"/>
      <c r="B1752" s="47"/>
      <c r="C1752" s="47"/>
      <c r="D1752" s="48"/>
      <c r="E1752" s="46"/>
      <c r="F1752" s="46"/>
      <c r="G1752" s="46"/>
      <c r="H1752" s="49"/>
      <c r="I1752" s="54"/>
      <c r="K1752" s="38"/>
      <c r="L1752" s="38"/>
      <c r="M1752" s="38"/>
      <c r="N1752" s="38"/>
      <c r="O1752" s="38"/>
      <c r="P1752" s="38"/>
      <c r="Q1752" s="38"/>
      <c r="R1752" s="38"/>
    </row>
    <row r="1753" spans="1:18" s="39" customFormat="1">
      <c r="A1753" s="46"/>
      <c r="B1753" s="47"/>
      <c r="C1753" s="47"/>
      <c r="D1753" s="48"/>
      <c r="E1753" s="46"/>
      <c r="F1753" s="46"/>
      <c r="G1753" s="46"/>
      <c r="H1753" s="49"/>
      <c r="I1753" s="54"/>
      <c r="K1753" s="38"/>
      <c r="L1753" s="38"/>
      <c r="M1753" s="38"/>
      <c r="N1753" s="38"/>
      <c r="O1753" s="38"/>
      <c r="P1753" s="38"/>
      <c r="Q1753" s="38"/>
      <c r="R1753" s="38"/>
    </row>
    <row r="1754" spans="1:18" s="39" customFormat="1">
      <c r="A1754" s="46"/>
      <c r="B1754" s="47"/>
      <c r="C1754" s="47"/>
      <c r="D1754" s="48"/>
      <c r="E1754" s="46"/>
      <c r="F1754" s="46"/>
      <c r="G1754" s="46"/>
      <c r="H1754" s="49"/>
      <c r="I1754" s="54"/>
      <c r="K1754" s="38"/>
      <c r="L1754" s="38"/>
      <c r="M1754" s="38"/>
      <c r="N1754" s="38"/>
      <c r="O1754" s="38"/>
      <c r="P1754" s="38"/>
      <c r="Q1754" s="38"/>
      <c r="R1754" s="38"/>
    </row>
    <row r="1755" spans="1:18" s="39" customFormat="1">
      <c r="A1755" s="46"/>
      <c r="B1755" s="47"/>
      <c r="C1755" s="47"/>
      <c r="D1755" s="48"/>
      <c r="E1755" s="46"/>
      <c r="F1755" s="46"/>
      <c r="G1755" s="46"/>
      <c r="H1755" s="49"/>
      <c r="I1755" s="54"/>
      <c r="K1755" s="38"/>
      <c r="L1755" s="38"/>
      <c r="M1755" s="38"/>
      <c r="N1755" s="38"/>
      <c r="O1755" s="38"/>
      <c r="P1755" s="38"/>
      <c r="Q1755" s="38"/>
      <c r="R1755" s="38"/>
    </row>
    <row r="1756" spans="1:18" s="39" customFormat="1">
      <c r="A1756" s="46"/>
      <c r="B1756" s="47"/>
      <c r="C1756" s="47"/>
      <c r="D1756" s="48"/>
      <c r="E1756" s="46"/>
      <c r="F1756" s="46"/>
      <c r="G1756" s="46"/>
      <c r="H1756" s="49"/>
      <c r="I1756" s="54"/>
      <c r="K1756" s="38"/>
      <c r="L1756" s="38"/>
      <c r="M1756" s="38"/>
      <c r="N1756" s="38"/>
      <c r="O1756" s="38"/>
      <c r="P1756" s="38"/>
      <c r="Q1756" s="38"/>
      <c r="R1756" s="38"/>
    </row>
    <row r="1757" spans="1:18" s="39" customFormat="1">
      <c r="A1757" s="46"/>
      <c r="B1757" s="47"/>
      <c r="C1757" s="47"/>
      <c r="D1757" s="48"/>
      <c r="E1757" s="46"/>
      <c r="F1757" s="46"/>
      <c r="G1757" s="46"/>
      <c r="H1757" s="49"/>
      <c r="I1757" s="54"/>
      <c r="K1757" s="38"/>
      <c r="L1757" s="38"/>
      <c r="M1757" s="38"/>
      <c r="N1757" s="38"/>
      <c r="O1757" s="38"/>
      <c r="P1757" s="38"/>
      <c r="Q1757" s="38"/>
      <c r="R1757" s="38"/>
    </row>
    <row r="1758" spans="1:18" s="39" customFormat="1">
      <c r="A1758" s="46"/>
      <c r="B1758" s="47"/>
      <c r="C1758" s="47"/>
      <c r="D1758" s="48"/>
      <c r="E1758" s="46"/>
      <c r="F1758" s="46"/>
      <c r="G1758" s="46"/>
      <c r="H1758" s="49"/>
      <c r="I1758" s="54"/>
      <c r="K1758" s="38"/>
      <c r="L1758" s="38"/>
      <c r="M1758" s="38"/>
      <c r="N1758" s="38"/>
      <c r="O1758" s="38"/>
      <c r="P1758" s="38"/>
      <c r="Q1758" s="38"/>
      <c r="R1758" s="38"/>
    </row>
    <row r="1759" spans="1:18" s="39" customFormat="1">
      <c r="A1759" s="46"/>
      <c r="B1759" s="47"/>
      <c r="C1759" s="47"/>
      <c r="D1759" s="48"/>
      <c r="E1759" s="46"/>
      <c r="F1759" s="46"/>
      <c r="G1759" s="46"/>
      <c r="H1759" s="49"/>
      <c r="I1759" s="54"/>
      <c r="K1759" s="38"/>
      <c r="L1759" s="38"/>
      <c r="M1759" s="38"/>
      <c r="N1759" s="38"/>
      <c r="O1759" s="38"/>
      <c r="P1759" s="38"/>
      <c r="Q1759" s="38"/>
      <c r="R1759" s="38"/>
    </row>
    <row r="1760" spans="1:18" s="39" customFormat="1">
      <c r="A1760" s="46"/>
      <c r="B1760" s="47"/>
      <c r="C1760" s="47"/>
      <c r="D1760" s="48"/>
      <c r="E1760" s="46"/>
      <c r="F1760" s="46"/>
      <c r="G1760" s="46"/>
      <c r="H1760" s="49"/>
      <c r="I1760" s="54"/>
      <c r="K1760" s="38"/>
      <c r="L1760" s="38"/>
      <c r="M1760" s="38"/>
      <c r="N1760" s="38"/>
      <c r="O1760" s="38"/>
      <c r="P1760" s="38"/>
      <c r="Q1760" s="38"/>
      <c r="R1760" s="38"/>
    </row>
    <row r="1761" spans="1:18" s="39" customFormat="1">
      <c r="A1761" s="46"/>
      <c r="B1761" s="47"/>
      <c r="C1761" s="47"/>
      <c r="D1761" s="48"/>
      <c r="E1761" s="46"/>
      <c r="F1761" s="46"/>
      <c r="G1761" s="46"/>
      <c r="H1761" s="49"/>
      <c r="I1761" s="54"/>
      <c r="K1761" s="38"/>
      <c r="L1761" s="38"/>
      <c r="M1761" s="38"/>
      <c r="N1761" s="38"/>
      <c r="O1761" s="38"/>
      <c r="P1761" s="38"/>
      <c r="Q1761" s="38"/>
      <c r="R1761" s="38"/>
    </row>
    <row r="1762" spans="1:18" s="39" customFormat="1">
      <c r="A1762" s="46"/>
      <c r="B1762" s="47"/>
      <c r="C1762" s="47"/>
      <c r="D1762" s="48"/>
      <c r="E1762" s="46"/>
      <c r="F1762" s="46"/>
      <c r="G1762" s="46"/>
      <c r="H1762" s="49"/>
      <c r="I1762" s="54"/>
      <c r="K1762" s="38"/>
      <c r="L1762" s="38"/>
      <c r="M1762" s="38"/>
      <c r="N1762" s="38"/>
      <c r="O1762" s="38"/>
      <c r="P1762" s="38"/>
      <c r="Q1762" s="38"/>
      <c r="R1762" s="38"/>
    </row>
    <row r="1763" spans="1:18" s="39" customFormat="1">
      <c r="A1763" s="46"/>
      <c r="B1763" s="47"/>
      <c r="C1763" s="47"/>
      <c r="D1763" s="48"/>
      <c r="E1763" s="46"/>
      <c r="F1763" s="46"/>
      <c r="G1763" s="46"/>
      <c r="H1763" s="49"/>
      <c r="I1763" s="54"/>
      <c r="K1763" s="38"/>
      <c r="L1763" s="38"/>
      <c r="M1763" s="38"/>
      <c r="N1763" s="38"/>
      <c r="O1763" s="38"/>
      <c r="P1763" s="38"/>
      <c r="Q1763" s="38"/>
      <c r="R1763" s="38"/>
    </row>
    <row r="1764" spans="1:18" s="39" customFormat="1">
      <c r="A1764" s="46"/>
      <c r="B1764" s="47"/>
      <c r="C1764" s="47"/>
      <c r="D1764" s="48"/>
      <c r="E1764" s="46"/>
      <c r="F1764" s="46"/>
      <c r="G1764" s="46"/>
      <c r="H1764" s="49"/>
      <c r="I1764" s="54"/>
      <c r="K1764" s="38"/>
      <c r="L1764" s="38"/>
      <c r="M1764" s="38"/>
      <c r="N1764" s="38"/>
      <c r="O1764" s="38"/>
      <c r="P1764" s="38"/>
      <c r="Q1764" s="38"/>
      <c r="R1764" s="38"/>
    </row>
    <row r="1765" spans="1:18" s="39" customFormat="1">
      <c r="A1765" s="46"/>
      <c r="B1765" s="47"/>
      <c r="C1765" s="47"/>
      <c r="D1765" s="48"/>
      <c r="E1765" s="46"/>
      <c r="F1765" s="46"/>
      <c r="G1765" s="46"/>
      <c r="H1765" s="49"/>
      <c r="I1765" s="54"/>
      <c r="K1765" s="38"/>
      <c r="L1765" s="38"/>
      <c r="M1765" s="38"/>
      <c r="N1765" s="38"/>
      <c r="O1765" s="38"/>
      <c r="P1765" s="38"/>
      <c r="Q1765" s="38"/>
      <c r="R1765" s="38"/>
    </row>
    <row r="1766" spans="1:18" s="39" customFormat="1">
      <c r="A1766" s="46"/>
      <c r="B1766" s="47"/>
      <c r="C1766" s="47"/>
      <c r="D1766" s="48"/>
      <c r="E1766" s="46"/>
      <c r="F1766" s="46"/>
      <c r="G1766" s="46"/>
      <c r="H1766" s="49"/>
      <c r="I1766" s="54"/>
      <c r="K1766" s="38"/>
      <c r="L1766" s="38"/>
      <c r="M1766" s="38"/>
      <c r="N1766" s="38"/>
      <c r="O1766" s="38"/>
      <c r="P1766" s="38"/>
      <c r="Q1766" s="38"/>
      <c r="R1766" s="38"/>
    </row>
    <row r="1767" spans="1:18" s="39" customFormat="1">
      <c r="A1767" s="46"/>
      <c r="B1767" s="47"/>
      <c r="C1767" s="47"/>
      <c r="D1767" s="48"/>
      <c r="E1767" s="46"/>
      <c r="F1767" s="46"/>
      <c r="G1767" s="46"/>
      <c r="H1767" s="49"/>
      <c r="I1767" s="54"/>
      <c r="K1767" s="38"/>
      <c r="L1767" s="38"/>
      <c r="M1767" s="38"/>
      <c r="N1767" s="38"/>
      <c r="O1767" s="38"/>
      <c r="P1767" s="38"/>
      <c r="Q1767" s="38"/>
      <c r="R1767" s="38"/>
    </row>
    <row r="1768" spans="1:18" s="39" customFormat="1">
      <c r="A1768" s="46"/>
      <c r="B1768" s="47"/>
      <c r="C1768" s="47"/>
      <c r="D1768" s="48"/>
      <c r="E1768" s="46"/>
      <c r="F1768" s="46"/>
      <c r="G1768" s="46"/>
      <c r="H1768" s="49"/>
      <c r="I1768" s="54"/>
      <c r="K1768" s="38"/>
      <c r="L1768" s="38"/>
      <c r="M1768" s="38"/>
      <c r="N1768" s="38"/>
      <c r="O1768" s="38"/>
      <c r="P1768" s="38"/>
      <c r="Q1768" s="38"/>
      <c r="R1768" s="38"/>
    </row>
    <row r="1769" spans="1:18" s="39" customFormat="1">
      <c r="A1769" s="46"/>
      <c r="B1769" s="47"/>
      <c r="C1769" s="47"/>
      <c r="D1769" s="48"/>
      <c r="E1769" s="46"/>
      <c r="F1769" s="46"/>
      <c r="G1769" s="46"/>
      <c r="H1769" s="49"/>
      <c r="I1769" s="54"/>
      <c r="K1769" s="38"/>
      <c r="L1769" s="38"/>
      <c r="M1769" s="38"/>
      <c r="N1769" s="38"/>
      <c r="O1769" s="38"/>
      <c r="P1769" s="38"/>
      <c r="Q1769" s="38"/>
      <c r="R1769" s="38"/>
    </row>
    <row r="1770" spans="1:18" s="39" customFormat="1">
      <c r="A1770" s="46"/>
      <c r="B1770" s="47"/>
      <c r="C1770" s="47"/>
      <c r="D1770" s="48"/>
      <c r="E1770" s="46"/>
      <c r="F1770" s="46"/>
      <c r="G1770" s="46"/>
      <c r="H1770" s="49"/>
      <c r="I1770" s="54"/>
      <c r="K1770" s="38"/>
      <c r="L1770" s="38"/>
      <c r="M1770" s="38"/>
      <c r="N1770" s="38"/>
      <c r="O1770" s="38"/>
      <c r="P1770" s="38"/>
      <c r="Q1770" s="38"/>
      <c r="R1770" s="38"/>
    </row>
    <row r="1771" spans="1:18" s="39" customFormat="1">
      <c r="A1771" s="46"/>
      <c r="B1771" s="47"/>
      <c r="C1771" s="47"/>
      <c r="D1771" s="48"/>
      <c r="E1771" s="46"/>
      <c r="F1771" s="46"/>
      <c r="G1771" s="46"/>
      <c r="H1771" s="49"/>
      <c r="I1771" s="54"/>
      <c r="K1771" s="38"/>
      <c r="L1771" s="38"/>
      <c r="M1771" s="38"/>
      <c r="N1771" s="38"/>
      <c r="O1771" s="38"/>
      <c r="P1771" s="38"/>
      <c r="Q1771" s="38"/>
      <c r="R1771" s="38"/>
    </row>
    <row r="1772" spans="1:18" s="39" customFormat="1">
      <c r="A1772" s="46"/>
      <c r="B1772" s="47"/>
      <c r="C1772" s="47"/>
      <c r="D1772" s="48"/>
      <c r="E1772" s="46"/>
      <c r="F1772" s="46"/>
      <c r="G1772" s="46"/>
      <c r="H1772" s="49"/>
      <c r="I1772" s="54"/>
      <c r="K1772" s="38"/>
      <c r="L1772" s="38"/>
      <c r="M1772" s="38"/>
      <c r="N1772" s="38"/>
      <c r="O1772" s="38"/>
      <c r="P1772" s="38"/>
      <c r="Q1772" s="38"/>
      <c r="R1772" s="38"/>
    </row>
    <row r="1773" spans="1:18" s="39" customFormat="1">
      <c r="A1773" s="46"/>
      <c r="B1773" s="47"/>
      <c r="C1773" s="47"/>
      <c r="D1773" s="48"/>
      <c r="E1773" s="46"/>
      <c r="F1773" s="46"/>
      <c r="G1773" s="46"/>
      <c r="H1773" s="49"/>
      <c r="I1773" s="54"/>
      <c r="K1773" s="38"/>
      <c r="L1773" s="38"/>
      <c r="M1773" s="38"/>
      <c r="N1773" s="38"/>
      <c r="O1773" s="38"/>
      <c r="P1773" s="38"/>
      <c r="Q1773" s="38"/>
      <c r="R1773" s="38"/>
    </row>
    <row r="1774" spans="1:18" s="39" customFormat="1">
      <c r="A1774" s="46"/>
      <c r="B1774" s="47"/>
      <c r="C1774" s="47"/>
      <c r="D1774" s="48"/>
      <c r="E1774" s="46"/>
      <c r="F1774" s="46"/>
      <c r="G1774" s="46"/>
      <c r="H1774" s="49"/>
      <c r="I1774" s="54"/>
      <c r="K1774" s="38"/>
      <c r="L1774" s="38"/>
      <c r="M1774" s="38"/>
      <c r="N1774" s="38"/>
      <c r="O1774" s="38"/>
      <c r="P1774" s="38"/>
      <c r="Q1774" s="38"/>
      <c r="R1774" s="38"/>
    </row>
    <row r="1775" spans="1:18" s="39" customFormat="1">
      <c r="A1775" s="46"/>
      <c r="B1775" s="47"/>
      <c r="C1775" s="47"/>
      <c r="D1775" s="48"/>
      <c r="E1775" s="46"/>
      <c r="F1775" s="46"/>
      <c r="G1775" s="46"/>
      <c r="H1775" s="49"/>
      <c r="I1775" s="54"/>
      <c r="K1775" s="38"/>
      <c r="L1775" s="38"/>
      <c r="M1775" s="38"/>
      <c r="N1775" s="38"/>
      <c r="O1775" s="38"/>
      <c r="P1775" s="38"/>
      <c r="Q1775" s="38"/>
      <c r="R1775" s="38"/>
    </row>
    <row r="1776" spans="1:18" s="39" customFormat="1">
      <c r="A1776" s="46"/>
      <c r="B1776" s="47"/>
      <c r="C1776" s="47"/>
      <c r="D1776" s="48"/>
      <c r="E1776" s="46"/>
      <c r="F1776" s="46"/>
      <c r="G1776" s="46"/>
      <c r="H1776" s="49"/>
      <c r="I1776" s="54"/>
      <c r="K1776" s="38"/>
      <c r="L1776" s="38"/>
      <c r="M1776" s="38"/>
      <c r="N1776" s="38"/>
      <c r="O1776" s="38"/>
      <c r="P1776" s="38"/>
      <c r="Q1776" s="38"/>
      <c r="R1776" s="38"/>
    </row>
    <row r="1777" spans="1:18" s="39" customFormat="1">
      <c r="A1777" s="46"/>
      <c r="B1777" s="47"/>
      <c r="C1777" s="47"/>
      <c r="D1777" s="48"/>
      <c r="E1777" s="46"/>
      <c r="F1777" s="46"/>
      <c r="G1777" s="46"/>
      <c r="H1777" s="49"/>
      <c r="I1777" s="54"/>
      <c r="K1777" s="38"/>
      <c r="L1777" s="38"/>
      <c r="M1777" s="38"/>
      <c r="N1777" s="38"/>
      <c r="O1777" s="38"/>
      <c r="P1777" s="38"/>
      <c r="Q1777" s="38"/>
      <c r="R1777" s="38"/>
    </row>
    <row r="1778" spans="1:18" s="39" customFormat="1">
      <c r="A1778" s="46"/>
      <c r="B1778" s="47"/>
      <c r="C1778" s="47"/>
      <c r="D1778" s="48"/>
      <c r="E1778" s="46"/>
      <c r="F1778" s="46"/>
      <c r="G1778" s="46"/>
      <c r="H1778" s="49"/>
      <c r="I1778" s="54"/>
      <c r="K1778" s="38"/>
      <c r="L1778" s="38"/>
      <c r="M1778" s="38"/>
      <c r="N1778" s="38"/>
      <c r="O1778" s="38"/>
      <c r="P1778" s="38"/>
      <c r="Q1778" s="38"/>
      <c r="R1778" s="38"/>
    </row>
    <row r="1779" spans="1:18" s="39" customFormat="1">
      <c r="A1779" s="46"/>
      <c r="B1779" s="47"/>
      <c r="C1779" s="47"/>
      <c r="D1779" s="48"/>
      <c r="E1779" s="46"/>
      <c r="F1779" s="46"/>
      <c r="G1779" s="46"/>
      <c r="H1779" s="49"/>
      <c r="I1779" s="54"/>
      <c r="K1779" s="38"/>
      <c r="L1779" s="38"/>
      <c r="M1779" s="38"/>
      <c r="N1779" s="38"/>
      <c r="O1779" s="38"/>
      <c r="P1779" s="38"/>
      <c r="Q1779" s="38"/>
      <c r="R1779" s="38"/>
    </row>
    <row r="1780" spans="1:18" s="39" customFormat="1">
      <c r="A1780" s="46"/>
      <c r="B1780" s="47"/>
      <c r="C1780" s="47"/>
      <c r="D1780" s="48"/>
      <c r="E1780" s="46"/>
      <c r="F1780" s="46"/>
      <c r="G1780" s="46"/>
      <c r="H1780" s="49"/>
      <c r="I1780" s="54"/>
      <c r="K1780" s="38"/>
      <c r="L1780" s="38"/>
      <c r="M1780" s="38"/>
      <c r="N1780" s="38"/>
      <c r="O1780" s="38"/>
      <c r="P1780" s="38"/>
      <c r="Q1780" s="38"/>
      <c r="R1780" s="38"/>
    </row>
    <row r="1781" spans="1:18" s="39" customFormat="1">
      <c r="A1781" s="46"/>
      <c r="B1781" s="47"/>
      <c r="C1781" s="47"/>
      <c r="D1781" s="48"/>
      <c r="E1781" s="46"/>
      <c r="F1781" s="46"/>
      <c r="G1781" s="46"/>
      <c r="H1781" s="49"/>
      <c r="I1781" s="54"/>
      <c r="K1781" s="38"/>
      <c r="L1781" s="38"/>
      <c r="M1781" s="38"/>
      <c r="N1781" s="38"/>
      <c r="O1781" s="38"/>
      <c r="P1781" s="38"/>
      <c r="Q1781" s="38"/>
      <c r="R1781" s="38"/>
    </row>
    <row r="1782" spans="1:18" s="39" customFormat="1">
      <c r="A1782" s="46"/>
      <c r="B1782" s="47"/>
      <c r="C1782" s="47"/>
      <c r="D1782" s="48"/>
      <c r="E1782" s="46"/>
      <c r="F1782" s="46"/>
      <c r="G1782" s="46"/>
      <c r="H1782" s="49"/>
      <c r="I1782" s="54"/>
      <c r="K1782" s="38"/>
      <c r="L1782" s="38"/>
      <c r="M1782" s="38"/>
      <c r="N1782" s="38"/>
      <c r="O1782" s="38"/>
      <c r="P1782" s="38"/>
      <c r="Q1782" s="38"/>
      <c r="R1782" s="38"/>
    </row>
    <row r="1783" spans="1:18" s="39" customFormat="1">
      <c r="A1783" s="46"/>
      <c r="B1783" s="47"/>
      <c r="C1783" s="47"/>
      <c r="D1783" s="48"/>
      <c r="E1783" s="46"/>
      <c r="F1783" s="46"/>
      <c r="G1783" s="46"/>
      <c r="H1783" s="49"/>
      <c r="I1783" s="54"/>
      <c r="K1783" s="38"/>
      <c r="L1783" s="38"/>
      <c r="M1783" s="38"/>
      <c r="N1783" s="38"/>
      <c r="O1783" s="38"/>
      <c r="P1783" s="38"/>
      <c r="Q1783" s="38"/>
      <c r="R1783" s="38"/>
    </row>
    <row r="1784" spans="1:18" s="39" customFormat="1">
      <c r="A1784" s="46"/>
      <c r="B1784" s="47"/>
      <c r="C1784" s="47"/>
      <c r="D1784" s="48"/>
      <c r="E1784" s="46"/>
      <c r="F1784" s="46"/>
      <c r="G1784" s="46"/>
      <c r="H1784" s="49"/>
      <c r="I1784" s="54"/>
      <c r="K1784" s="38"/>
      <c r="L1784" s="38"/>
      <c r="M1784" s="38"/>
      <c r="N1784" s="38"/>
      <c r="O1784" s="38"/>
      <c r="P1784" s="38"/>
      <c r="Q1784" s="38"/>
      <c r="R1784" s="38"/>
    </row>
    <row r="1785" spans="1:18" s="39" customFormat="1">
      <c r="A1785" s="46"/>
      <c r="B1785" s="47"/>
      <c r="C1785" s="47"/>
      <c r="D1785" s="48"/>
      <c r="E1785" s="46"/>
      <c r="F1785" s="46"/>
      <c r="G1785" s="46"/>
      <c r="H1785" s="49"/>
      <c r="I1785" s="54"/>
      <c r="K1785" s="38"/>
      <c r="L1785" s="38"/>
      <c r="M1785" s="38"/>
      <c r="N1785" s="38"/>
      <c r="O1785" s="38"/>
      <c r="P1785" s="38"/>
      <c r="Q1785" s="38"/>
      <c r="R1785" s="38"/>
    </row>
    <row r="1786" spans="1:18" s="39" customFormat="1">
      <c r="A1786" s="46"/>
      <c r="B1786" s="47"/>
      <c r="C1786" s="47"/>
      <c r="D1786" s="48"/>
      <c r="E1786" s="46"/>
      <c r="F1786" s="46"/>
      <c r="G1786" s="46"/>
      <c r="H1786" s="49"/>
      <c r="I1786" s="54"/>
      <c r="K1786" s="38"/>
      <c r="L1786" s="38"/>
      <c r="M1786" s="38"/>
      <c r="N1786" s="38"/>
      <c r="O1786" s="38"/>
      <c r="P1786" s="38"/>
      <c r="Q1786" s="38"/>
      <c r="R1786" s="38"/>
    </row>
    <row r="1787" spans="1:18" s="39" customFormat="1">
      <c r="A1787" s="46"/>
      <c r="B1787" s="47"/>
      <c r="C1787" s="47"/>
      <c r="D1787" s="48"/>
      <c r="E1787" s="46"/>
      <c r="F1787" s="46"/>
      <c r="G1787" s="46"/>
      <c r="H1787" s="49"/>
      <c r="I1787" s="54"/>
      <c r="K1787" s="38"/>
      <c r="L1787" s="38"/>
      <c r="M1787" s="38"/>
      <c r="N1787" s="38"/>
      <c r="O1787" s="38"/>
      <c r="P1787" s="38"/>
      <c r="Q1787" s="38"/>
      <c r="R1787" s="38"/>
    </row>
    <row r="1788" spans="1:18" s="39" customFormat="1">
      <c r="A1788" s="46"/>
      <c r="B1788" s="47"/>
      <c r="C1788" s="47"/>
      <c r="D1788" s="48"/>
      <c r="E1788" s="46"/>
      <c r="F1788" s="46"/>
      <c r="G1788" s="46"/>
      <c r="H1788" s="49"/>
      <c r="I1788" s="54"/>
      <c r="K1788" s="38"/>
      <c r="L1788" s="38"/>
      <c r="M1788" s="38"/>
      <c r="N1788" s="38"/>
      <c r="O1788" s="38"/>
      <c r="P1788" s="38"/>
      <c r="Q1788" s="38"/>
      <c r="R1788" s="38"/>
    </row>
    <row r="1789" spans="1:18" s="39" customFormat="1">
      <c r="A1789" s="46"/>
      <c r="B1789" s="47"/>
      <c r="C1789" s="47"/>
      <c r="D1789" s="48"/>
      <c r="E1789" s="46"/>
      <c r="F1789" s="46"/>
      <c r="G1789" s="46"/>
      <c r="H1789" s="49"/>
      <c r="I1789" s="54"/>
      <c r="K1789" s="38"/>
      <c r="L1789" s="38"/>
      <c r="M1789" s="38"/>
      <c r="N1789" s="38"/>
      <c r="O1789" s="38"/>
      <c r="P1789" s="38"/>
      <c r="Q1789" s="38"/>
      <c r="R1789" s="38"/>
    </row>
    <row r="1790" spans="1:18" s="39" customFormat="1">
      <c r="A1790" s="46"/>
      <c r="B1790" s="47"/>
      <c r="C1790" s="47"/>
      <c r="D1790" s="48"/>
      <c r="E1790" s="46"/>
      <c r="F1790" s="46"/>
      <c r="G1790" s="46"/>
      <c r="H1790" s="49"/>
      <c r="I1790" s="54"/>
      <c r="K1790" s="38"/>
      <c r="L1790" s="38"/>
      <c r="M1790" s="38"/>
      <c r="N1790" s="38"/>
      <c r="O1790" s="38"/>
      <c r="P1790" s="38"/>
      <c r="Q1790" s="38"/>
      <c r="R1790" s="38"/>
    </row>
    <row r="1791" spans="1:18" s="39" customFormat="1">
      <c r="A1791" s="46"/>
      <c r="B1791" s="47"/>
      <c r="C1791" s="47"/>
      <c r="D1791" s="48"/>
      <c r="E1791" s="46"/>
      <c r="F1791" s="46"/>
      <c r="G1791" s="46"/>
      <c r="H1791" s="49"/>
      <c r="I1791" s="54"/>
      <c r="K1791" s="38"/>
      <c r="L1791" s="38"/>
      <c r="M1791" s="38"/>
      <c r="N1791" s="38"/>
      <c r="O1791" s="38"/>
      <c r="P1791" s="38"/>
      <c r="Q1791" s="38"/>
      <c r="R1791" s="38"/>
    </row>
    <row r="1792" spans="1:18" s="39" customFormat="1">
      <c r="A1792" s="46"/>
      <c r="B1792" s="47"/>
      <c r="C1792" s="47"/>
      <c r="D1792" s="48"/>
      <c r="E1792" s="46"/>
      <c r="F1792" s="46"/>
      <c r="G1792" s="46"/>
      <c r="H1792" s="49"/>
      <c r="I1792" s="54"/>
      <c r="K1792" s="38"/>
      <c r="L1792" s="38"/>
      <c r="M1792" s="38"/>
      <c r="N1792" s="38"/>
      <c r="O1792" s="38"/>
      <c r="P1792" s="38"/>
      <c r="Q1792" s="38"/>
      <c r="R1792" s="38"/>
    </row>
    <row r="1793" spans="1:18" s="39" customFormat="1">
      <c r="A1793" s="46"/>
      <c r="B1793" s="47"/>
      <c r="C1793" s="47"/>
      <c r="D1793" s="48"/>
      <c r="E1793" s="46"/>
      <c r="F1793" s="46"/>
      <c r="G1793" s="46"/>
      <c r="H1793" s="49"/>
      <c r="I1793" s="54"/>
      <c r="K1793" s="38"/>
      <c r="L1793" s="38"/>
      <c r="M1793" s="38"/>
      <c r="N1793" s="38"/>
      <c r="O1793" s="38"/>
      <c r="P1793" s="38"/>
      <c r="Q1793" s="38"/>
      <c r="R1793" s="38"/>
    </row>
    <row r="1794" spans="1:18" s="39" customFormat="1">
      <c r="A1794" s="46"/>
      <c r="B1794" s="47"/>
      <c r="C1794" s="47"/>
      <c r="D1794" s="48"/>
      <c r="E1794" s="46"/>
      <c r="F1794" s="46"/>
      <c r="G1794" s="46"/>
      <c r="H1794" s="49"/>
      <c r="I1794" s="54"/>
      <c r="K1794" s="38"/>
      <c r="L1794" s="38"/>
      <c r="M1794" s="38"/>
      <c r="N1794" s="38"/>
      <c r="O1794" s="38"/>
      <c r="P1794" s="38"/>
      <c r="Q1794" s="38"/>
      <c r="R1794" s="38"/>
    </row>
    <row r="1795" spans="1:18" s="39" customFormat="1">
      <c r="A1795" s="46"/>
      <c r="B1795" s="47"/>
      <c r="C1795" s="47"/>
      <c r="D1795" s="48"/>
      <c r="E1795" s="46"/>
      <c r="F1795" s="46"/>
      <c r="G1795" s="46"/>
      <c r="H1795" s="49"/>
      <c r="I1795" s="54"/>
      <c r="K1795" s="38"/>
      <c r="L1795" s="38"/>
      <c r="M1795" s="38"/>
      <c r="N1795" s="38"/>
      <c r="O1795" s="38"/>
      <c r="P1795" s="38"/>
      <c r="Q1795" s="38"/>
      <c r="R1795" s="38"/>
    </row>
    <row r="1796" spans="1:18" s="39" customFormat="1">
      <c r="A1796" s="46"/>
      <c r="B1796" s="47"/>
      <c r="C1796" s="47"/>
      <c r="D1796" s="48"/>
      <c r="E1796" s="46"/>
      <c r="F1796" s="46"/>
      <c r="G1796" s="46"/>
      <c r="H1796" s="49"/>
      <c r="I1796" s="54"/>
      <c r="K1796" s="38"/>
      <c r="L1796" s="38"/>
      <c r="M1796" s="38"/>
      <c r="N1796" s="38"/>
      <c r="O1796" s="38"/>
      <c r="P1796" s="38"/>
      <c r="Q1796" s="38"/>
      <c r="R1796" s="38"/>
    </row>
    <row r="1797" spans="1:18" s="39" customFormat="1">
      <c r="A1797" s="46"/>
      <c r="B1797" s="47"/>
      <c r="C1797" s="47"/>
      <c r="D1797" s="48"/>
      <c r="E1797" s="46"/>
      <c r="F1797" s="46"/>
      <c r="G1797" s="46"/>
      <c r="H1797" s="49"/>
      <c r="I1797" s="54"/>
      <c r="K1797" s="38"/>
      <c r="L1797" s="38"/>
      <c r="M1797" s="38"/>
      <c r="N1797" s="38"/>
      <c r="O1797" s="38"/>
      <c r="P1797" s="38"/>
      <c r="Q1797" s="38"/>
      <c r="R1797" s="38"/>
    </row>
    <row r="1798" spans="1:18" s="39" customFormat="1">
      <c r="A1798" s="46"/>
      <c r="B1798" s="47"/>
      <c r="C1798" s="47"/>
      <c r="D1798" s="48"/>
      <c r="E1798" s="46"/>
      <c r="F1798" s="46"/>
      <c r="G1798" s="46"/>
      <c r="H1798" s="49"/>
      <c r="I1798" s="54"/>
      <c r="K1798" s="38"/>
      <c r="L1798" s="38"/>
      <c r="M1798" s="38"/>
      <c r="N1798" s="38"/>
      <c r="O1798" s="38"/>
      <c r="P1798" s="38"/>
      <c r="Q1798" s="38"/>
      <c r="R1798" s="38"/>
    </row>
    <row r="1799" spans="1:18" s="39" customFormat="1">
      <c r="A1799" s="46"/>
      <c r="B1799" s="47"/>
      <c r="C1799" s="47"/>
      <c r="D1799" s="48"/>
      <c r="E1799" s="46"/>
      <c r="F1799" s="46"/>
      <c r="G1799" s="46"/>
      <c r="H1799" s="49"/>
      <c r="I1799" s="54"/>
      <c r="K1799" s="38"/>
      <c r="L1799" s="38"/>
      <c r="M1799" s="38"/>
      <c r="N1799" s="38"/>
      <c r="O1799" s="38"/>
      <c r="P1799" s="38"/>
      <c r="Q1799" s="38"/>
      <c r="R1799" s="38"/>
    </row>
    <row r="1800" spans="1:18" s="39" customFormat="1">
      <c r="A1800" s="46"/>
      <c r="B1800" s="47"/>
      <c r="C1800" s="47"/>
      <c r="D1800" s="48"/>
      <c r="E1800" s="46"/>
      <c r="F1800" s="46"/>
      <c r="G1800" s="46"/>
      <c r="H1800" s="49"/>
      <c r="I1800" s="54"/>
      <c r="K1800" s="38"/>
      <c r="L1800" s="38"/>
      <c r="M1800" s="38"/>
      <c r="N1800" s="38"/>
      <c r="O1800" s="38"/>
      <c r="P1800" s="38"/>
      <c r="Q1800" s="38"/>
      <c r="R1800" s="38"/>
    </row>
    <row r="1801" spans="1:18" s="39" customFormat="1">
      <c r="A1801" s="46"/>
      <c r="B1801" s="47"/>
      <c r="C1801" s="47"/>
      <c r="D1801" s="48"/>
      <c r="E1801" s="46"/>
      <c r="F1801" s="46"/>
      <c r="G1801" s="46"/>
      <c r="H1801" s="49"/>
      <c r="I1801" s="54"/>
      <c r="K1801" s="38"/>
      <c r="L1801" s="38"/>
      <c r="M1801" s="38"/>
      <c r="N1801" s="38"/>
      <c r="O1801" s="38"/>
      <c r="P1801" s="38"/>
      <c r="Q1801" s="38"/>
      <c r="R1801" s="38"/>
    </row>
    <row r="1802" spans="1:18" s="39" customFormat="1">
      <c r="A1802" s="46"/>
      <c r="B1802" s="47"/>
      <c r="C1802" s="47"/>
      <c r="D1802" s="48"/>
      <c r="E1802" s="46"/>
      <c r="F1802" s="46"/>
      <c r="G1802" s="46"/>
      <c r="H1802" s="49"/>
      <c r="I1802" s="54"/>
      <c r="K1802" s="38"/>
      <c r="L1802" s="38"/>
      <c r="M1802" s="38"/>
      <c r="N1802" s="38"/>
      <c r="O1802" s="38"/>
      <c r="P1802" s="38"/>
      <c r="Q1802" s="38"/>
      <c r="R1802" s="38"/>
    </row>
    <row r="1803" spans="1:18" s="39" customFormat="1">
      <c r="A1803" s="46"/>
      <c r="B1803" s="47"/>
      <c r="C1803" s="47"/>
      <c r="D1803" s="48"/>
      <c r="E1803" s="46"/>
      <c r="F1803" s="46"/>
      <c r="G1803" s="46"/>
      <c r="H1803" s="49"/>
      <c r="I1803" s="54"/>
      <c r="K1803" s="38"/>
      <c r="L1803" s="38"/>
      <c r="M1803" s="38"/>
      <c r="N1803" s="38"/>
      <c r="O1803" s="38"/>
      <c r="P1803" s="38"/>
      <c r="Q1803" s="38"/>
      <c r="R1803" s="38"/>
    </row>
    <row r="1804" spans="1:18" s="39" customFormat="1">
      <c r="A1804" s="46"/>
      <c r="B1804" s="47"/>
      <c r="C1804" s="47"/>
      <c r="D1804" s="48"/>
      <c r="E1804" s="46"/>
      <c r="F1804" s="46"/>
      <c r="G1804" s="46"/>
      <c r="H1804" s="49"/>
      <c r="I1804" s="54"/>
      <c r="K1804" s="38"/>
      <c r="L1804" s="38"/>
      <c r="M1804" s="38"/>
      <c r="N1804" s="38"/>
      <c r="O1804" s="38"/>
      <c r="P1804" s="38"/>
      <c r="Q1804" s="38"/>
      <c r="R1804" s="38"/>
    </row>
    <row r="1805" spans="1:18" s="39" customFormat="1">
      <c r="A1805" s="46"/>
      <c r="B1805" s="47"/>
      <c r="C1805" s="47"/>
      <c r="D1805" s="48"/>
      <c r="E1805" s="46"/>
      <c r="F1805" s="46"/>
      <c r="G1805" s="46"/>
      <c r="H1805" s="49"/>
      <c r="I1805" s="54"/>
      <c r="K1805" s="38"/>
      <c r="L1805" s="38"/>
      <c r="M1805" s="38"/>
      <c r="N1805" s="38"/>
      <c r="O1805" s="38"/>
      <c r="P1805" s="38"/>
      <c r="Q1805" s="38"/>
      <c r="R1805" s="38"/>
    </row>
    <row r="1806" spans="1:18" s="39" customFormat="1">
      <c r="A1806" s="46"/>
      <c r="B1806" s="47"/>
      <c r="C1806" s="47"/>
      <c r="D1806" s="48"/>
      <c r="E1806" s="46"/>
      <c r="F1806" s="46"/>
      <c r="G1806" s="46"/>
      <c r="H1806" s="49"/>
      <c r="I1806" s="54"/>
      <c r="K1806" s="38"/>
      <c r="L1806" s="38"/>
      <c r="M1806" s="38"/>
      <c r="N1806" s="38"/>
      <c r="O1806" s="38"/>
      <c r="P1806" s="38"/>
      <c r="Q1806" s="38"/>
      <c r="R1806" s="38"/>
    </row>
    <row r="1807" spans="1:18" s="39" customFormat="1">
      <c r="A1807" s="46"/>
      <c r="B1807" s="47"/>
      <c r="C1807" s="47"/>
      <c r="D1807" s="48"/>
      <c r="E1807" s="46"/>
      <c r="F1807" s="46"/>
      <c r="G1807" s="46"/>
      <c r="H1807" s="49"/>
      <c r="I1807" s="54"/>
      <c r="K1807" s="38"/>
      <c r="L1807" s="38"/>
      <c r="M1807" s="38"/>
      <c r="N1807" s="38"/>
      <c r="O1807" s="38"/>
      <c r="P1807" s="38"/>
      <c r="Q1807" s="38"/>
      <c r="R1807" s="38"/>
    </row>
    <row r="1808" spans="1:18" s="39" customFormat="1">
      <c r="A1808" s="46"/>
      <c r="B1808" s="47"/>
      <c r="C1808" s="47"/>
      <c r="D1808" s="48"/>
      <c r="E1808" s="46"/>
      <c r="F1808" s="46"/>
      <c r="G1808" s="46"/>
      <c r="H1808" s="49"/>
      <c r="I1808" s="54"/>
      <c r="K1808" s="38"/>
      <c r="L1808" s="38"/>
      <c r="M1808" s="38"/>
      <c r="N1808" s="38"/>
      <c r="O1808" s="38"/>
      <c r="P1808" s="38"/>
      <c r="Q1808" s="38"/>
      <c r="R1808" s="38"/>
    </row>
    <row r="1809" spans="1:18" s="39" customFormat="1">
      <c r="A1809" s="46"/>
      <c r="B1809" s="47"/>
      <c r="C1809" s="47"/>
      <c r="D1809" s="48"/>
      <c r="E1809" s="46"/>
      <c r="F1809" s="46"/>
      <c r="G1809" s="46"/>
      <c r="H1809" s="49"/>
      <c r="I1809" s="54"/>
      <c r="K1809" s="38"/>
      <c r="L1809" s="38"/>
      <c r="M1809" s="38"/>
      <c r="N1809" s="38"/>
      <c r="O1809" s="38"/>
      <c r="P1809" s="38"/>
      <c r="Q1809" s="38"/>
      <c r="R1809" s="38"/>
    </row>
    <row r="1810" spans="1:18" s="39" customFormat="1">
      <c r="A1810" s="46"/>
      <c r="B1810" s="47"/>
      <c r="C1810" s="47"/>
      <c r="D1810" s="48"/>
      <c r="E1810" s="46"/>
      <c r="F1810" s="46"/>
      <c r="G1810" s="46"/>
      <c r="H1810" s="49"/>
      <c r="I1810" s="54"/>
      <c r="K1810" s="38"/>
      <c r="L1810" s="38"/>
      <c r="M1810" s="38"/>
      <c r="N1810" s="38"/>
      <c r="O1810" s="38"/>
      <c r="P1810" s="38"/>
      <c r="Q1810" s="38"/>
      <c r="R1810" s="38"/>
    </row>
    <row r="1811" spans="1:18" s="39" customFormat="1">
      <c r="A1811" s="46"/>
      <c r="B1811" s="47"/>
      <c r="C1811" s="47"/>
      <c r="D1811" s="48"/>
      <c r="E1811" s="46"/>
      <c r="F1811" s="46"/>
      <c r="G1811" s="46"/>
      <c r="H1811" s="49"/>
      <c r="I1811" s="54"/>
      <c r="K1811" s="38"/>
      <c r="L1811" s="38"/>
      <c r="M1811" s="38"/>
      <c r="N1811" s="38"/>
      <c r="O1811" s="38"/>
      <c r="P1811" s="38"/>
      <c r="Q1811" s="38"/>
      <c r="R1811" s="38"/>
    </row>
    <row r="1812" spans="1:18" s="39" customFormat="1">
      <c r="A1812" s="46"/>
      <c r="B1812" s="47"/>
      <c r="C1812" s="47"/>
      <c r="D1812" s="48"/>
      <c r="E1812" s="46"/>
      <c r="F1812" s="46"/>
      <c r="G1812" s="46"/>
      <c r="H1812" s="49"/>
      <c r="I1812" s="54"/>
      <c r="K1812" s="38"/>
      <c r="L1812" s="38"/>
      <c r="M1812" s="38"/>
      <c r="N1812" s="38"/>
      <c r="O1812" s="38"/>
      <c r="P1812" s="38"/>
      <c r="Q1812" s="38"/>
      <c r="R1812" s="38"/>
    </row>
    <row r="1813" spans="1:18" s="39" customFormat="1">
      <c r="A1813" s="46"/>
      <c r="B1813" s="47"/>
      <c r="C1813" s="47"/>
      <c r="D1813" s="48"/>
      <c r="E1813" s="46"/>
      <c r="F1813" s="46"/>
      <c r="G1813" s="46"/>
      <c r="H1813" s="49"/>
      <c r="I1813" s="54"/>
      <c r="K1813" s="38"/>
      <c r="L1813" s="38"/>
      <c r="M1813" s="38"/>
      <c r="N1813" s="38"/>
      <c r="O1813" s="38"/>
      <c r="P1813" s="38"/>
      <c r="Q1813" s="38"/>
      <c r="R1813" s="38"/>
    </row>
    <row r="1814" spans="1:18" s="39" customFormat="1">
      <c r="A1814" s="46"/>
      <c r="B1814" s="47"/>
      <c r="C1814" s="47"/>
      <c r="D1814" s="48"/>
      <c r="E1814" s="46"/>
      <c r="F1814" s="46"/>
      <c r="G1814" s="46"/>
      <c r="H1814" s="49"/>
      <c r="I1814" s="54"/>
      <c r="K1814" s="38"/>
      <c r="L1814" s="38"/>
      <c r="M1814" s="38"/>
      <c r="N1814" s="38"/>
      <c r="O1814" s="38"/>
      <c r="P1814" s="38"/>
      <c r="Q1814" s="38"/>
      <c r="R1814" s="38"/>
    </row>
    <row r="1815" spans="1:18" s="39" customFormat="1">
      <c r="A1815" s="46"/>
      <c r="B1815" s="47"/>
      <c r="C1815" s="47"/>
      <c r="D1815" s="48"/>
      <c r="E1815" s="46"/>
      <c r="F1815" s="46"/>
      <c r="G1815" s="46"/>
      <c r="H1815" s="49"/>
      <c r="I1815" s="54"/>
      <c r="K1815" s="38"/>
      <c r="L1815" s="38"/>
      <c r="M1815" s="38"/>
      <c r="N1815" s="38"/>
      <c r="O1815" s="38"/>
      <c r="P1815" s="38"/>
      <c r="Q1815" s="38"/>
      <c r="R1815" s="38"/>
    </row>
    <row r="1816" spans="1:18" s="39" customFormat="1">
      <c r="A1816" s="46"/>
      <c r="B1816" s="47"/>
      <c r="C1816" s="47"/>
      <c r="D1816" s="48"/>
      <c r="E1816" s="46"/>
      <c r="F1816" s="46"/>
      <c r="G1816" s="46"/>
      <c r="H1816" s="49"/>
      <c r="I1816" s="54"/>
      <c r="K1816" s="38"/>
      <c r="L1816" s="38"/>
      <c r="M1816" s="38"/>
      <c r="N1816" s="38"/>
      <c r="O1816" s="38"/>
      <c r="P1816" s="38"/>
      <c r="Q1816" s="38"/>
      <c r="R1816" s="38"/>
    </row>
    <row r="1817" spans="1:18" s="39" customFormat="1">
      <c r="A1817" s="46"/>
      <c r="B1817" s="47"/>
      <c r="C1817" s="47"/>
      <c r="D1817" s="48"/>
      <c r="E1817" s="46"/>
      <c r="F1817" s="46"/>
      <c r="G1817" s="46"/>
      <c r="H1817" s="49"/>
      <c r="I1817" s="54"/>
      <c r="K1817" s="38"/>
      <c r="L1817" s="38"/>
      <c r="M1817" s="38"/>
      <c r="N1817" s="38"/>
      <c r="O1817" s="38"/>
      <c r="P1817" s="38"/>
      <c r="Q1817" s="38"/>
      <c r="R1817" s="38"/>
    </row>
    <row r="1818" spans="1:18" s="39" customFormat="1">
      <c r="A1818" s="46"/>
      <c r="B1818" s="47"/>
      <c r="C1818" s="47"/>
      <c r="D1818" s="48"/>
      <c r="E1818" s="46"/>
      <c r="F1818" s="46"/>
      <c r="G1818" s="46"/>
      <c r="H1818" s="49"/>
      <c r="I1818" s="54"/>
      <c r="K1818" s="38"/>
      <c r="L1818" s="38"/>
      <c r="M1818" s="38"/>
      <c r="N1818" s="38"/>
      <c r="O1818" s="38"/>
      <c r="P1818" s="38"/>
      <c r="Q1818" s="38"/>
      <c r="R1818" s="38"/>
    </row>
    <row r="1819" spans="1:18" s="39" customFormat="1">
      <c r="A1819" s="46"/>
      <c r="B1819" s="47"/>
      <c r="C1819" s="47"/>
      <c r="D1819" s="48"/>
      <c r="E1819" s="46"/>
      <c r="F1819" s="46"/>
      <c r="G1819" s="46"/>
      <c r="H1819" s="49"/>
      <c r="I1819" s="54"/>
      <c r="K1819" s="38"/>
      <c r="L1819" s="38"/>
      <c r="M1819" s="38"/>
      <c r="N1819" s="38"/>
      <c r="O1819" s="38"/>
      <c r="P1819" s="38"/>
      <c r="Q1819" s="38"/>
      <c r="R1819" s="38"/>
    </row>
    <row r="1820" spans="1:18" s="39" customFormat="1">
      <c r="A1820" s="46"/>
      <c r="B1820" s="47"/>
      <c r="C1820" s="47"/>
      <c r="D1820" s="48"/>
      <c r="E1820" s="46"/>
      <c r="F1820" s="46"/>
      <c r="G1820" s="46"/>
      <c r="H1820" s="49"/>
      <c r="I1820" s="54"/>
      <c r="K1820" s="38"/>
      <c r="L1820" s="38"/>
      <c r="M1820" s="38"/>
      <c r="N1820" s="38"/>
      <c r="O1820" s="38"/>
      <c r="P1820" s="38"/>
      <c r="Q1820" s="38"/>
      <c r="R1820" s="38"/>
    </row>
    <row r="1821" spans="1:18" s="39" customFormat="1">
      <c r="A1821" s="46"/>
      <c r="B1821" s="47"/>
      <c r="C1821" s="47"/>
      <c r="D1821" s="48"/>
      <c r="E1821" s="46"/>
      <c r="F1821" s="46"/>
      <c r="G1821" s="46"/>
      <c r="H1821" s="49"/>
      <c r="I1821" s="54"/>
      <c r="K1821" s="38"/>
      <c r="L1821" s="38"/>
      <c r="M1821" s="38"/>
      <c r="N1821" s="38"/>
      <c r="O1821" s="38"/>
      <c r="P1821" s="38"/>
      <c r="Q1821" s="38"/>
      <c r="R1821" s="38"/>
    </row>
    <row r="1822" spans="1:18" s="39" customFormat="1">
      <c r="A1822" s="46"/>
      <c r="B1822" s="47"/>
      <c r="C1822" s="47"/>
      <c r="D1822" s="48"/>
      <c r="E1822" s="46"/>
      <c r="F1822" s="46"/>
      <c r="G1822" s="46"/>
      <c r="H1822" s="49"/>
      <c r="I1822" s="54"/>
      <c r="K1822" s="38"/>
      <c r="L1822" s="38"/>
      <c r="M1822" s="38"/>
      <c r="N1822" s="38"/>
      <c r="O1822" s="38"/>
      <c r="P1822" s="38"/>
      <c r="Q1822" s="38"/>
      <c r="R1822" s="38"/>
    </row>
    <row r="1823" spans="1:18" s="39" customFormat="1">
      <c r="A1823" s="46"/>
      <c r="B1823" s="47"/>
      <c r="C1823" s="47"/>
      <c r="D1823" s="48"/>
      <c r="E1823" s="46"/>
      <c r="F1823" s="46"/>
      <c r="G1823" s="46"/>
      <c r="H1823" s="49"/>
      <c r="I1823" s="54"/>
      <c r="K1823" s="38"/>
      <c r="L1823" s="38"/>
      <c r="M1823" s="38"/>
      <c r="N1823" s="38"/>
      <c r="O1823" s="38"/>
      <c r="P1823" s="38"/>
      <c r="Q1823" s="38"/>
      <c r="R1823" s="38"/>
    </row>
    <row r="1824" spans="1:18" s="39" customFormat="1">
      <c r="A1824" s="46"/>
      <c r="B1824" s="47"/>
      <c r="C1824" s="47"/>
      <c r="D1824" s="48"/>
      <c r="E1824" s="46"/>
      <c r="F1824" s="46"/>
      <c r="G1824" s="46"/>
      <c r="H1824" s="49"/>
      <c r="I1824" s="54"/>
      <c r="K1824" s="38"/>
      <c r="L1824" s="38"/>
      <c r="M1824" s="38"/>
      <c r="N1824" s="38"/>
      <c r="O1824" s="38"/>
      <c r="P1824" s="38"/>
      <c r="Q1824" s="38"/>
      <c r="R1824" s="38"/>
    </row>
    <row r="1825" spans="1:18" s="39" customFormat="1">
      <c r="A1825" s="46"/>
      <c r="B1825" s="47"/>
      <c r="C1825" s="47"/>
      <c r="D1825" s="48"/>
      <c r="E1825" s="46"/>
      <c r="F1825" s="46"/>
      <c r="G1825" s="46"/>
      <c r="H1825" s="49"/>
      <c r="I1825" s="54"/>
      <c r="K1825" s="38"/>
      <c r="L1825" s="38"/>
      <c r="M1825" s="38"/>
      <c r="N1825" s="38"/>
      <c r="O1825" s="38"/>
      <c r="P1825" s="38"/>
      <c r="Q1825" s="38"/>
      <c r="R1825" s="38"/>
    </row>
    <row r="1826" spans="1:18" s="39" customFormat="1">
      <c r="A1826" s="46"/>
      <c r="B1826" s="47"/>
      <c r="C1826" s="47"/>
      <c r="D1826" s="48"/>
      <c r="E1826" s="46"/>
      <c r="F1826" s="46"/>
      <c r="G1826" s="46"/>
      <c r="H1826" s="49"/>
      <c r="I1826" s="54"/>
      <c r="K1826" s="38"/>
      <c r="L1826" s="38"/>
      <c r="M1826" s="38"/>
      <c r="N1826" s="38"/>
      <c r="O1826" s="38"/>
      <c r="P1826" s="38"/>
      <c r="Q1826" s="38"/>
      <c r="R1826" s="38"/>
    </row>
    <row r="1827" spans="1:18" s="39" customFormat="1">
      <c r="A1827" s="46"/>
      <c r="B1827" s="47"/>
      <c r="C1827" s="47"/>
      <c r="D1827" s="48"/>
      <c r="E1827" s="46"/>
      <c r="F1827" s="46"/>
      <c r="G1827" s="46"/>
      <c r="H1827" s="49"/>
      <c r="I1827" s="54"/>
      <c r="K1827" s="38"/>
      <c r="L1827" s="38"/>
      <c r="M1827" s="38"/>
      <c r="N1827" s="38"/>
      <c r="O1827" s="38"/>
      <c r="P1827" s="38"/>
      <c r="Q1827" s="38"/>
      <c r="R1827" s="38"/>
    </row>
    <row r="1828" spans="1:18" s="39" customFormat="1">
      <c r="A1828" s="46"/>
      <c r="B1828" s="47"/>
      <c r="C1828" s="47"/>
      <c r="D1828" s="48"/>
      <c r="E1828" s="46"/>
      <c r="F1828" s="46"/>
      <c r="G1828" s="46"/>
      <c r="H1828" s="49"/>
      <c r="I1828" s="54"/>
      <c r="K1828" s="38"/>
      <c r="L1828" s="38"/>
      <c r="M1828" s="38"/>
      <c r="N1828" s="38"/>
      <c r="O1828" s="38"/>
      <c r="P1828" s="38"/>
      <c r="Q1828" s="38"/>
      <c r="R1828" s="38"/>
    </row>
    <row r="1829" spans="1:18" s="39" customFormat="1">
      <c r="A1829" s="46"/>
      <c r="B1829" s="47"/>
      <c r="C1829" s="47"/>
      <c r="D1829" s="48"/>
      <c r="E1829" s="46"/>
      <c r="F1829" s="46"/>
      <c r="G1829" s="46"/>
      <c r="H1829" s="49"/>
      <c r="I1829" s="54"/>
      <c r="K1829" s="38"/>
      <c r="L1829" s="38"/>
      <c r="M1829" s="38"/>
      <c r="N1829" s="38"/>
      <c r="O1829" s="38"/>
      <c r="P1829" s="38"/>
      <c r="Q1829" s="38"/>
      <c r="R1829" s="38"/>
    </row>
    <row r="1830" spans="1:18" s="39" customFormat="1">
      <c r="A1830" s="46"/>
      <c r="B1830" s="47"/>
      <c r="C1830" s="47"/>
      <c r="D1830" s="48"/>
      <c r="E1830" s="46"/>
      <c r="F1830" s="46"/>
      <c r="G1830" s="46"/>
      <c r="H1830" s="49"/>
      <c r="I1830" s="54"/>
      <c r="K1830" s="38"/>
      <c r="L1830" s="38"/>
      <c r="M1830" s="38"/>
      <c r="N1830" s="38"/>
      <c r="O1830" s="38"/>
      <c r="P1830" s="38"/>
      <c r="Q1830" s="38"/>
      <c r="R1830" s="38"/>
    </row>
    <row r="1831" spans="1:18" s="39" customFormat="1">
      <c r="A1831" s="46"/>
      <c r="B1831" s="47"/>
      <c r="C1831" s="47"/>
      <c r="D1831" s="48"/>
      <c r="E1831" s="46"/>
      <c r="F1831" s="46"/>
      <c r="G1831" s="46"/>
      <c r="H1831" s="49"/>
      <c r="I1831" s="54"/>
      <c r="K1831" s="38"/>
      <c r="L1831" s="38"/>
      <c r="M1831" s="38"/>
      <c r="N1831" s="38"/>
      <c r="O1831" s="38"/>
      <c r="P1831" s="38"/>
      <c r="Q1831" s="38"/>
      <c r="R1831" s="38"/>
    </row>
    <row r="1832" spans="1:18" s="39" customFormat="1">
      <c r="A1832" s="46"/>
      <c r="B1832" s="47"/>
      <c r="C1832" s="47"/>
      <c r="D1832" s="48"/>
      <c r="E1832" s="46"/>
      <c r="F1832" s="46"/>
      <c r="G1832" s="46"/>
      <c r="H1832" s="49"/>
      <c r="I1832" s="54"/>
      <c r="K1832" s="38"/>
      <c r="L1832" s="38"/>
      <c r="M1832" s="38"/>
      <c r="N1832" s="38"/>
      <c r="O1832" s="38"/>
      <c r="P1832" s="38"/>
      <c r="Q1832" s="38"/>
      <c r="R1832" s="38"/>
    </row>
    <row r="1833" spans="1:18" s="39" customFormat="1">
      <c r="A1833" s="46"/>
      <c r="B1833" s="47"/>
      <c r="C1833" s="47"/>
      <c r="D1833" s="48"/>
      <c r="E1833" s="46"/>
      <c r="F1833" s="46"/>
      <c r="G1833" s="46"/>
      <c r="H1833" s="49"/>
      <c r="I1833" s="54"/>
      <c r="K1833" s="38"/>
      <c r="L1833" s="38"/>
      <c r="M1833" s="38"/>
      <c r="N1833" s="38"/>
      <c r="O1833" s="38"/>
      <c r="P1833" s="38"/>
      <c r="Q1833" s="38"/>
      <c r="R1833" s="38"/>
    </row>
    <row r="1834" spans="1:18" s="39" customFormat="1">
      <c r="A1834" s="46"/>
      <c r="B1834" s="47"/>
      <c r="C1834" s="47"/>
      <c r="D1834" s="48"/>
      <c r="E1834" s="46"/>
      <c r="F1834" s="46"/>
      <c r="G1834" s="46"/>
      <c r="H1834" s="49"/>
      <c r="I1834" s="54"/>
      <c r="K1834" s="38"/>
      <c r="L1834" s="38"/>
      <c r="M1834" s="38"/>
      <c r="N1834" s="38"/>
      <c r="O1834" s="38"/>
      <c r="P1834" s="38"/>
      <c r="Q1834" s="38"/>
      <c r="R1834" s="38"/>
    </row>
    <row r="1835" spans="1:18" s="39" customFormat="1">
      <c r="A1835" s="46"/>
      <c r="B1835" s="47"/>
      <c r="C1835" s="47"/>
      <c r="D1835" s="48"/>
      <c r="E1835" s="46"/>
      <c r="F1835" s="46"/>
      <c r="G1835" s="46"/>
      <c r="H1835" s="49"/>
      <c r="I1835" s="54"/>
      <c r="K1835" s="38"/>
      <c r="L1835" s="38"/>
      <c r="M1835" s="38"/>
      <c r="N1835" s="38"/>
      <c r="O1835" s="38"/>
      <c r="P1835" s="38"/>
      <c r="Q1835" s="38"/>
      <c r="R1835" s="38"/>
    </row>
    <row r="1836" spans="1:18" s="39" customFormat="1">
      <c r="A1836" s="46"/>
      <c r="B1836" s="47"/>
      <c r="C1836" s="47"/>
      <c r="D1836" s="48"/>
      <c r="E1836" s="46"/>
      <c r="F1836" s="46"/>
      <c r="G1836" s="46"/>
      <c r="H1836" s="49"/>
      <c r="I1836" s="54"/>
      <c r="K1836" s="38"/>
      <c r="L1836" s="38"/>
      <c r="M1836" s="38"/>
      <c r="N1836" s="38"/>
      <c r="O1836" s="38"/>
      <c r="P1836" s="38"/>
      <c r="Q1836" s="38"/>
      <c r="R1836" s="38"/>
    </row>
    <row r="1837" spans="1:18" s="39" customFormat="1">
      <c r="A1837" s="46"/>
      <c r="B1837" s="47"/>
      <c r="C1837" s="47"/>
      <c r="D1837" s="48"/>
      <c r="E1837" s="46"/>
      <c r="F1837" s="46"/>
      <c r="G1837" s="46"/>
      <c r="H1837" s="49"/>
      <c r="I1837" s="54"/>
      <c r="K1837" s="38"/>
      <c r="L1837" s="38"/>
      <c r="M1837" s="38"/>
      <c r="N1837" s="38"/>
      <c r="O1837" s="38"/>
      <c r="P1837" s="38"/>
      <c r="Q1837" s="38"/>
      <c r="R1837" s="38"/>
    </row>
    <row r="1838" spans="1:18" s="39" customFormat="1">
      <c r="A1838" s="46"/>
      <c r="B1838" s="47"/>
      <c r="C1838" s="47"/>
      <c r="D1838" s="48"/>
      <c r="E1838" s="46"/>
      <c r="F1838" s="46"/>
      <c r="G1838" s="46"/>
      <c r="H1838" s="49"/>
      <c r="I1838" s="54"/>
      <c r="K1838" s="38"/>
      <c r="L1838" s="38"/>
      <c r="M1838" s="38"/>
      <c r="N1838" s="38"/>
      <c r="O1838" s="38"/>
      <c r="P1838" s="38"/>
      <c r="Q1838" s="38"/>
      <c r="R1838" s="38"/>
    </row>
    <row r="1839" spans="1:18" s="39" customFormat="1">
      <c r="A1839" s="46"/>
      <c r="B1839" s="47"/>
      <c r="C1839" s="47"/>
      <c r="D1839" s="48"/>
      <c r="E1839" s="46"/>
      <c r="F1839" s="46"/>
      <c r="G1839" s="46"/>
      <c r="H1839" s="49"/>
      <c r="I1839" s="54"/>
      <c r="K1839" s="38"/>
      <c r="L1839" s="38"/>
      <c r="M1839" s="38"/>
      <c r="N1839" s="38"/>
      <c r="O1839" s="38"/>
      <c r="P1839" s="38"/>
      <c r="Q1839" s="38"/>
      <c r="R1839" s="38"/>
    </row>
    <row r="1840" spans="1:18" s="39" customFormat="1">
      <c r="A1840" s="46"/>
      <c r="B1840" s="47"/>
      <c r="C1840" s="47"/>
      <c r="D1840" s="48"/>
      <c r="E1840" s="46"/>
      <c r="F1840" s="46"/>
      <c r="G1840" s="46"/>
      <c r="H1840" s="49"/>
      <c r="I1840" s="54"/>
      <c r="K1840" s="38"/>
      <c r="L1840" s="38"/>
      <c r="M1840" s="38"/>
      <c r="N1840" s="38"/>
      <c r="O1840" s="38"/>
      <c r="P1840" s="38"/>
      <c r="Q1840" s="38"/>
      <c r="R1840" s="38"/>
    </row>
    <row r="1841" spans="1:18" s="39" customFormat="1">
      <c r="A1841" s="46"/>
      <c r="B1841" s="47"/>
      <c r="C1841" s="47"/>
      <c r="D1841" s="48"/>
      <c r="E1841" s="46"/>
      <c r="F1841" s="46"/>
      <c r="G1841" s="46"/>
      <c r="H1841" s="49"/>
      <c r="I1841" s="54"/>
      <c r="K1841" s="38"/>
      <c r="L1841" s="38"/>
      <c r="M1841" s="38"/>
      <c r="N1841" s="38"/>
      <c r="O1841" s="38"/>
      <c r="P1841" s="38"/>
      <c r="Q1841" s="38"/>
      <c r="R1841" s="38"/>
    </row>
    <row r="1842" spans="1:18" s="39" customFormat="1">
      <c r="A1842" s="46"/>
      <c r="B1842" s="47"/>
      <c r="C1842" s="47"/>
      <c r="D1842" s="48"/>
      <c r="E1842" s="46"/>
      <c r="F1842" s="46"/>
      <c r="G1842" s="46"/>
      <c r="H1842" s="49"/>
      <c r="I1842" s="54"/>
      <c r="K1842" s="38"/>
      <c r="L1842" s="38"/>
      <c r="M1842" s="38"/>
      <c r="N1842" s="38"/>
      <c r="O1842" s="38"/>
      <c r="P1842" s="38"/>
      <c r="Q1842" s="38"/>
      <c r="R1842" s="38"/>
    </row>
    <row r="1843" spans="1:18" s="39" customFormat="1">
      <c r="A1843" s="46"/>
      <c r="B1843" s="47"/>
      <c r="C1843" s="47"/>
      <c r="D1843" s="48"/>
      <c r="E1843" s="46"/>
      <c r="F1843" s="46"/>
      <c r="G1843" s="46"/>
      <c r="H1843" s="49"/>
      <c r="I1843" s="54"/>
      <c r="K1843" s="38"/>
      <c r="L1843" s="38"/>
      <c r="M1843" s="38"/>
      <c r="N1843" s="38"/>
      <c r="O1843" s="38"/>
      <c r="P1843" s="38"/>
      <c r="Q1843" s="38"/>
      <c r="R1843" s="38"/>
    </row>
    <row r="1844" spans="1:18" s="39" customFormat="1">
      <c r="A1844" s="46"/>
      <c r="B1844" s="47"/>
      <c r="C1844" s="47"/>
      <c r="D1844" s="48"/>
      <c r="E1844" s="46"/>
      <c r="F1844" s="46"/>
      <c r="G1844" s="46"/>
      <c r="H1844" s="49"/>
      <c r="I1844" s="54"/>
      <c r="K1844" s="38"/>
      <c r="L1844" s="38"/>
      <c r="M1844" s="38"/>
      <c r="N1844" s="38"/>
      <c r="O1844" s="38"/>
      <c r="P1844" s="38"/>
      <c r="Q1844" s="38"/>
      <c r="R1844" s="38"/>
    </row>
    <row r="1845" spans="1:18" s="39" customFormat="1">
      <c r="A1845" s="46"/>
      <c r="B1845" s="47"/>
      <c r="C1845" s="47"/>
      <c r="D1845" s="48"/>
      <c r="E1845" s="46"/>
      <c r="F1845" s="46"/>
      <c r="G1845" s="46"/>
      <c r="H1845" s="49"/>
      <c r="I1845" s="54"/>
      <c r="K1845" s="38"/>
      <c r="L1845" s="38"/>
      <c r="M1845" s="38"/>
      <c r="N1845" s="38"/>
      <c r="O1845" s="38"/>
      <c r="P1845" s="38"/>
      <c r="Q1845" s="38"/>
      <c r="R1845" s="38"/>
    </row>
    <row r="1846" spans="1:18" s="39" customFormat="1">
      <c r="A1846" s="46"/>
      <c r="B1846" s="47"/>
      <c r="C1846" s="47"/>
      <c r="D1846" s="48"/>
      <c r="E1846" s="46"/>
      <c r="F1846" s="46"/>
      <c r="G1846" s="46"/>
      <c r="H1846" s="49"/>
      <c r="I1846" s="54"/>
      <c r="K1846" s="38"/>
      <c r="L1846" s="38"/>
      <c r="M1846" s="38"/>
      <c r="N1846" s="38"/>
      <c r="O1846" s="38"/>
      <c r="P1846" s="38"/>
      <c r="Q1846" s="38"/>
      <c r="R1846" s="38"/>
    </row>
    <row r="1847" spans="1:18" s="39" customFormat="1">
      <c r="A1847" s="46"/>
      <c r="B1847" s="47"/>
      <c r="C1847" s="47"/>
      <c r="D1847" s="48"/>
      <c r="E1847" s="46"/>
      <c r="F1847" s="46"/>
      <c r="G1847" s="46"/>
      <c r="H1847" s="49"/>
      <c r="I1847" s="54"/>
      <c r="K1847" s="38"/>
      <c r="L1847" s="38"/>
      <c r="M1847" s="38"/>
      <c r="N1847" s="38"/>
      <c r="O1847" s="38"/>
      <c r="P1847" s="38"/>
      <c r="Q1847" s="38"/>
      <c r="R1847" s="38"/>
    </row>
    <row r="1848" spans="1:18" s="39" customFormat="1">
      <c r="A1848" s="46"/>
      <c r="B1848" s="47"/>
      <c r="C1848" s="47"/>
      <c r="D1848" s="48"/>
      <c r="E1848" s="46"/>
      <c r="F1848" s="46"/>
      <c r="G1848" s="46"/>
      <c r="H1848" s="49"/>
      <c r="I1848" s="54"/>
      <c r="K1848" s="38"/>
      <c r="L1848" s="38"/>
      <c r="M1848" s="38"/>
      <c r="N1848" s="38"/>
      <c r="O1848" s="38"/>
      <c r="P1848" s="38"/>
      <c r="Q1848" s="38"/>
      <c r="R1848" s="38"/>
    </row>
    <row r="1849" spans="1:18" s="39" customFormat="1">
      <c r="A1849" s="46"/>
      <c r="B1849" s="47"/>
      <c r="C1849" s="47"/>
      <c r="D1849" s="48"/>
      <c r="E1849" s="46"/>
      <c r="F1849" s="46"/>
      <c r="G1849" s="46"/>
      <c r="H1849" s="49"/>
      <c r="I1849" s="54"/>
      <c r="K1849" s="38"/>
      <c r="L1849" s="38"/>
      <c r="M1849" s="38"/>
      <c r="N1849" s="38"/>
      <c r="O1849" s="38"/>
      <c r="P1849" s="38"/>
      <c r="Q1849" s="38"/>
      <c r="R1849" s="38"/>
    </row>
    <row r="1850" spans="1:18" s="39" customFormat="1">
      <c r="A1850" s="46"/>
      <c r="B1850" s="47"/>
      <c r="C1850" s="47"/>
      <c r="D1850" s="48"/>
      <c r="E1850" s="46"/>
      <c r="F1850" s="46"/>
      <c r="G1850" s="46"/>
      <c r="H1850" s="49"/>
      <c r="I1850" s="54"/>
      <c r="K1850" s="38"/>
      <c r="L1850" s="38"/>
      <c r="M1850" s="38"/>
      <c r="N1850" s="38"/>
      <c r="O1850" s="38"/>
      <c r="P1850" s="38"/>
      <c r="Q1850" s="38"/>
      <c r="R1850" s="38"/>
    </row>
    <row r="1851" spans="1:18" s="39" customFormat="1">
      <c r="A1851" s="46"/>
      <c r="B1851" s="47"/>
      <c r="C1851" s="47"/>
      <c r="D1851" s="48"/>
      <c r="E1851" s="46"/>
      <c r="F1851" s="46"/>
      <c r="G1851" s="46"/>
      <c r="H1851" s="49"/>
      <c r="I1851" s="54"/>
      <c r="K1851" s="38"/>
      <c r="L1851" s="38"/>
      <c r="M1851" s="38"/>
      <c r="N1851" s="38"/>
      <c r="O1851" s="38"/>
      <c r="P1851" s="38"/>
      <c r="Q1851" s="38"/>
      <c r="R1851" s="38"/>
    </row>
    <row r="1852" spans="1:18" s="39" customFormat="1">
      <c r="A1852" s="46"/>
      <c r="B1852" s="47"/>
      <c r="C1852" s="47"/>
      <c r="D1852" s="48"/>
      <c r="E1852" s="46"/>
      <c r="F1852" s="46"/>
      <c r="G1852" s="46"/>
      <c r="H1852" s="49"/>
      <c r="I1852" s="54"/>
      <c r="K1852" s="38"/>
      <c r="L1852" s="38"/>
      <c r="M1852" s="38"/>
      <c r="N1852" s="38"/>
      <c r="O1852" s="38"/>
      <c r="P1852" s="38"/>
      <c r="Q1852" s="38"/>
      <c r="R1852" s="38"/>
    </row>
    <row r="1853" spans="1:18" s="39" customFormat="1">
      <c r="A1853" s="46"/>
      <c r="B1853" s="47"/>
      <c r="C1853" s="47"/>
      <c r="D1853" s="48"/>
      <c r="E1853" s="46"/>
      <c r="F1853" s="46"/>
      <c r="G1853" s="46"/>
      <c r="H1853" s="49"/>
      <c r="I1853" s="54"/>
      <c r="K1853" s="38"/>
      <c r="L1853" s="38"/>
      <c r="M1853" s="38"/>
      <c r="N1853" s="38"/>
      <c r="O1853" s="38"/>
      <c r="P1853" s="38"/>
      <c r="Q1853" s="38"/>
      <c r="R1853" s="38"/>
    </row>
    <row r="1854" spans="1:18" s="39" customFormat="1">
      <c r="A1854" s="46"/>
      <c r="B1854" s="47"/>
      <c r="C1854" s="47"/>
      <c r="D1854" s="48"/>
      <c r="E1854" s="46"/>
      <c r="F1854" s="46"/>
      <c r="G1854" s="46"/>
      <c r="H1854" s="49"/>
      <c r="I1854" s="54"/>
      <c r="K1854" s="38"/>
      <c r="L1854" s="38"/>
      <c r="M1854" s="38"/>
      <c r="N1854" s="38"/>
      <c r="O1854" s="38"/>
      <c r="P1854" s="38"/>
      <c r="Q1854" s="38"/>
      <c r="R1854" s="38"/>
    </row>
    <row r="1855" spans="1:18" s="39" customFormat="1">
      <c r="A1855" s="46"/>
      <c r="B1855" s="47"/>
      <c r="C1855" s="47"/>
      <c r="D1855" s="48"/>
      <c r="E1855" s="46"/>
      <c r="F1855" s="46"/>
      <c r="G1855" s="46"/>
      <c r="H1855" s="49"/>
      <c r="I1855" s="54"/>
      <c r="K1855" s="38"/>
      <c r="L1855" s="38"/>
      <c r="M1855" s="38"/>
      <c r="N1855" s="38"/>
      <c r="O1855" s="38"/>
      <c r="P1855" s="38"/>
      <c r="Q1855" s="38"/>
      <c r="R1855" s="38"/>
    </row>
    <row r="1856" spans="1:18" s="39" customFormat="1">
      <c r="A1856" s="46"/>
      <c r="B1856" s="47"/>
      <c r="C1856" s="47"/>
      <c r="D1856" s="48"/>
      <c r="E1856" s="46"/>
      <c r="F1856" s="46"/>
      <c r="G1856" s="46"/>
      <c r="H1856" s="49"/>
      <c r="I1856" s="54"/>
      <c r="K1856" s="38"/>
      <c r="L1856" s="38"/>
      <c r="M1856" s="38"/>
      <c r="N1856" s="38"/>
      <c r="O1856" s="38"/>
      <c r="P1856" s="38"/>
      <c r="Q1856" s="38"/>
      <c r="R1856" s="38"/>
    </row>
    <row r="1857" spans="1:18" s="39" customFormat="1">
      <c r="A1857" s="46"/>
      <c r="B1857" s="47"/>
      <c r="C1857" s="47"/>
      <c r="D1857" s="48"/>
      <c r="E1857" s="46"/>
      <c r="F1857" s="46"/>
      <c r="G1857" s="46"/>
      <c r="H1857" s="49"/>
      <c r="I1857" s="54"/>
      <c r="K1857" s="38"/>
      <c r="L1857" s="38"/>
      <c r="M1857" s="38"/>
      <c r="N1857" s="38"/>
      <c r="O1857" s="38"/>
      <c r="P1857" s="38"/>
      <c r="Q1857" s="38"/>
      <c r="R1857" s="38"/>
    </row>
    <row r="1858" spans="1:18" s="39" customFormat="1">
      <c r="A1858" s="46"/>
      <c r="B1858" s="47"/>
      <c r="C1858" s="47"/>
      <c r="D1858" s="48"/>
      <c r="E1858" s="46"/>
      <c r="F1858" s="46"/>
      <c r="G1858" s="46"/>
      <c r="H1858" s="49"/>
      <c r="I1858" s="54"/>
      <c r="K1858" s="38"/>
      <c r="L1858" s="38"/>
      <c r="M1858" s="38"/>
      <c r="N1858" s="38"/>
      <c r="O1858" s="38"/>
      <c r="P1858" s="38"/>
      <c r="Q1858" s="38"/>
      <c r="R1858" s="38"/>
    </row>
    <row r="1859" spans="1:18" s="39" customFormat="1">
      <c r="A1859" s="46"/>
      <c r="B1859" s="47"/>
      <c r="C1859" s="47"/>
      <c r="D1859" s="48"/>
      <c r="E1859" s="46"/>
      <c r="F1859" s="46"/>
      <c r="G1859" s="46"/>
      <c r="H1859" s="49"/>
      <c r="I1859" s="54"/>
      <c r="K1859" s="38"/>
      <c r="L1859" s="38"/>
      <c r="M1859" s="38"/>
      <c r="N1859" s="38"/>
      <c r="O1859" s="38"/>
      <c r="P1859" s="38"/>
      <c r="Q1859" s="38"/>
      <c r="R1859" s="38"/>
    </row>
    <row r="1860" spans="1:18" s="39" customFormat="1">
      <c r="A1860" s="46"/>
      <c r="B1860" s="47"/>
      <c r="C1860" s="47"/>
      <c r="D1860" s="48"/>
      <c r="E1860" s="46"/>
      <c r="F1860" s="46"/>
      <c r="G1860" s="46"/>
      <c r="H1860" s="49"/>
      <c r="I1860" s="54"/>
      <c r="K1860" s="38"/>
      <c r="L1860" s="38"/>
      <c r="M1860" s="38"/>
      <c r="N1860" s="38"/>
      <c r="O1860" s="38"/>
      <c r="P1860" s="38"/>
      <c r="Q1860" s="38"/>
      <c r="R1860" s="38"/>
    </row>
    <row r="1861" spans="1:18" s="39" customFormat="1">
      <c r="A1861" s="46"/>
      <c r="B1861" s="47"/>
      <c r="C1861" s="47"/>
      <c r="D1861" s="48"/>
      <c r="E1861" s="46"/>
      <c r="F1861" s="46"/>
      <c r="G1861" s="46"/>
      <c r="H1861" s="49"/>
      <c r="I1861" s="54"/>
      <c r="K1861" s="38"/>
      <c r="L1861" s="38"/>
      <c r="M1861" s="38"/>
      <c r="N1861" s="38"/>
      <c r="O1861" s="38"/>
      <c r="P1861" s="38"/>
      <c r="Q1861" s="38"/>
      <c r="R1861" s="38"/>
    </row>
    <row r="1862" spans="1:18" s="39" customFormat="1">
      <c r="A1862" s="46"/>
      <c r="B1862" s="47"/>
      <c r="C1862" s="47"/>
      <c r="D1862" s="48"/>
      <c r="E1862" s="46"/>
      <c r="F1862" s="46"/>
      <c r="G1862" s="46"/>
      <c r="H1862" s="49"/>
      <c r="I1862" s="54"/>
      <c r="K1862" s="38"/>
      <c r="L1862" s="38"/>
      <c r="M1862" s="38"/>
      <c r="N1862" s="38"/>
      <c r="O1862" s="38"/>
      <c r="P1862" s="38"/>
      <c r="Q1862" s="38"/>
      <c r="R1862" s="38"/>
    </row>
    <row r="1863" spans="1:18" s="39" customFormat="1">
      <c r="A1863" s="46"/>
      <c r="B1863" s="47"/>
      <c r="C1863" s="47"/>
      <c r="D1863" s="48"/>
      <c r="E1863" s="46"/>
      <c r="F1863" s="46"/>
      <c r="G1863" s="46"/>
      <c r="H1863" s="49"/>
      <c r="I1863" s="54"/>
      <c r="K1863" s="38"/>
      <c r="L1863" s="38"/>
      <c r="M1863" s="38"/>
      <c r="N1863" s="38"/>
      <c r="O1863" s="38"/>
      <c r="P1863" s="38"/>
      <c r="Q1863" s="38"/>
      <c r="R1863" s="38"/>
    </row>
    <row r="1864" spans="1:18" s="39" customFormat="1">
      <c r="A1864" s="46"/>
      <c r="B1864" s="47"/>
      <c r="C1864" s="47"/>
      <c r="D1864" s="48"/>
      <c r="E1864" s="46"/>
      <c r="F1864" s="46"/>
      <c r="G1864" s="46"/>
      <c r="H1864" s="49"/>
      <c r="I1864" s="54"/>
      <c r="K1864" s="38"/>
      <c r="L1864" s="38"/>
      <c r="M1864" s="38"/>
      <c r="N1864" s="38"/>
      <c r="O1864" s="38"/>
      <c r="P1864" s="38"/>
      <c r="Q1864" s="38"/>
      <c r="R1864" s="38"/>
    </row>
    <row r="1865" spans="1:18" s="39" customFormat="1">
      <c r="A1865" s="46"/>
      <c r="B1865" s="47"/>
      <c r="C1865" s="47"/>
      <c r="D1865" s="48"/>
      <c r="E1865" s="46"/>
      <c r="F1865" s="46"/>
      <c r="G1865" s="46"/>
      <c r="H1865" s="49"/>
      <c r="I1865" s="54"/>
      <c r="K1865" s="38"/>
      <c r="L1865" s="38"/>
      <c r="M1865" s="38"/>
      <c r="N1865" s="38"/>
      <c r="O1865" s="38"/>
      <c r="P1865" s="38"/>
      <c r="Q1865" s="38"/>
      <c r="R1865" s="38"/>
    </row>
    <row r="1866" spans="1:18" s="39" customFormat="1">
      <c r="A1866" s="46"/>
      <c r="B1866" s="47"/>
      <c r="C1866" s="47"/>
      <c r="D1866" s="48"/>
      <c r="E1866" s="46"/>
      <c r="F1866" s="46"/>
      <c r="G1866" s="46"/>
      <c r="H1866" s="49"/>
      <c r="I1866" s="54"/>
      <c r="K1866" s="38"/>
      <c r="L1866" s="38"/>
      <c r="M1866" s="38"/>
      <c r="N1866" s="38"/>
      <c r="O1866" s="38"/>
      <c r="P1866" s="38"/>
      <c r="Q1866" s="38"/>
      <c r="R1866" s="38"/>
    </row>
    <row r="1867" spans="1:18" s="39" customFormat="1">
      <c r="A1867" s="46"/>
      <c r="B1867" s="47"/>
      <c r="C1867" s="47"/>
      <c r="D1867" s="48"/>
      <c r="E1867" s="46"/>
      <c r="F1867" s="46"/>
      <c r="G1867" s="46"/>
      <c r="H1867" s="49"/>
      <c r="I1867" s="54"/>
      <c r="K1867" s="38"/>
      <c r="L1867" s="38"/>
      <c r="M1867" s="38"/>
      <c r="N1867" s="38"/>
      <c r="O1867" s="38"/>
      <c r="P1867" s="38"/>
      <c r="Q1867" s="38"/>
      <c r="R1867" s="38"/>
    </row>
    <row r="1868" spans="1:18" s="39" customFormat="1">
      <c r="A1868" s="46"/>
      <c r="B1868" s="47"/>
      <c r="C1868" s="47"/>
      <c r="D1868" s="48"/>
      <c r="E1868" s="46"/>
      <c r="F1868" s="46"/>
      <c r="G1868" s="46"/>
      <c r="H1868" s="49"/>
      <c r="I1868" s="54"/>
      <c r="K1868" s="38"/>
      <c r="L1868" s="38"/>
      <c r="M1868" s="38"/>
      <c r="N1868" s="38"/>
      <c r="O1868" s="38"/>
      <c r="P1868" s="38"/>
      <c r="Q1868" s="38"/>
      <c r="R1868" s="38"/>
    </row>
    <row r="1869" spans="1:18" s="39" customFormat="1">
      <c r="A1869" s="46"/>
      <c r="B1869" s="47"/>
      <c r="C1869" s="47"/>
      <c r="D1869" s="48"/>
      <c r="E1869" s="46"/>
      <c r="F1869" s="46"/>
      <c r="G1869" s="46"/>
      <c r="H1869" s="49"/>
      <c r="I1869" s="54"/>
      <c r="K1869" s="38"/>
      <c r="L1869" s="38"/>
      <c r="M1869" s="38"/>
      <c r="N1869" s="38"/>
      <c r="O1869" s="38"/>
      <c r="P1869" s="38"/>
      <c r="Q1869" s="38"/>
      <c r="R1869" s="38"/>
    </row>
    <row r="1870" spans="1:18" s="39" customFormat="1">
      <c r="A1870" s="46"/>
      <c r="B1870" s="47"/>
      <c r="C1870" s="47"/>
      <c r="D1870" s="48"/>
      <c r="E1870" s="46"/>
      <c r="F1870" s="46"/>
      <c r="G1870" s="46"/>
      <c r="H1870" s="49"/>
      <c r="I1870" s="54"/>
      <c r="K1870" s="38"/>
      <c r="L1870" s="38"/>
      <c r="M1870" s="38"/>
      <c r="N1870" s="38"/>
      <c r="O1870" s="38"/>
      <c r="P1870" s="38"/>
      <c r="Q1870" s="38"/>
      <c r="R1870" s="38"/>
    </row>
    <row r="1871" spans="1:18" s="39" customFormat="1">
      <c r="A1871" s="46"/>
      <c r="B1871" s="47"/>
      <c r="C1871" s="47"/>
      <c r="D1871" s="48"/>
      <c r="E1871" s="46"/>
      <c r="F1871" s="46"/>
      <c r="G1871" s="46"/>
      <c r="H1871" s="49"/>
      <c r="I1871" s="54"/>
      <c r="K1871" s="38"/>
      <c r="L1871" s="38"/>
      <c r="M1871" s="38"/>
      <c r="N1871" s="38"/>
      <c r="O1871" s="38"/>
      <c r="P1871" s="38"/>
      <c r="Q1871" s="38"/>
      <c r="R1871" s="38"/>
    </row>
    <row r="1872" spans="1:18" s="39" customFormat="1">
      <c r="A1872" s="46"/>
      <c r="B1872" s="47"/>
      <c r="C1872" s="47"/>
      <c r="D1872" s="48"/>
      <c r="E1872" s="46"/>
      <c r="F1872" s="46"/>
      <c r="G1872" s="46"/>
      <c r="H1872" s="49"/>
      <c r="I1872" s="54"/>
      <c r="K1872" s="38"/>
      <c r="L1872" s="38"/>
      <c r="M1872" s="38"/>
      <c r="N1872" s="38"/>
      <c r="O1872" s="38"/>
      <c r="P1872" s="38"/>
      <c r="Q1872" s="38"/>
      <c r="R1872" s="38"/>
    </row>
    <row r="1873" spans="1:18" s="39" customFormat="1">
      <c r="A1873" s="46"/>
      <c r="B1873" s="47"/>
      <c r="C1873" s="47"/>
      <c r="D1873" s="48"/>
      <c r="E1873" s="46"/>
      <c r="F1873" s="46"/>
      <c r="G1873" s="46"/>
      <c r="H1873" s="49"/>
      <c r="I1873" s="54"/>
      <c r="K1873" s="38"/>
      <c r="L1873" s="38"/>
      <c r="M1873" s="38"/>
      <c r="N1873" s="38"/>
      <c r="O1873" s="38"/>
      <c r="P1873" s="38"/>
      <c r="Q1873" s="38"/>
      <c r="R1873" s="38"/>
    </row>
    <row r="1874" spans="1:18" s="39" customFormat="1">
      <c r="A1874" s="46"/>
      <c r="B1874" s="47"/>
      <c r="C1874" s="47"/>
      <c r="D1874" s="48"/>
      <c r="E1874" s="46"/>
      <c r="F1874" s="46"/>
      <c r="G1874" s="46"/>
      <c r="H1874" s="49"/>
      <c r="I1874" s="54"/>
      <c r="K1874" s="38"/>
      <c r="L1874" s="38"/>
      <c r="M1874" s="38"/>
      <c r="N1874" s="38"/>
      <c r="O1874" s="38"/>
      <c r="P1874" s="38"/>
      <c r="Q1874" s="38"/>
      <c r="R1874" s="38"/>
    </row>
    <row r="1875" spans="1:18" s="39" customFormat="1">
      <c r="A1875" s="46"/>
      <c r="B1875" s="47"/>
      <c r="C1875" s="47"/>
      <c r="D1875" s="48"/>
      <c r="E1875" s="46"/>
      <c r="F1875" s="46"/>
      <c r="G1875" s="46"/>
      <c r="H1875" s="49"/>
      <c r="I1875" s="54"/>
      <c r="K1875" s="38"/>
      <c r="L1875" s="38"/>
      <c r="M1875" s="38"/>
      <c r="N1875" s="38"/>
      <c r="O1875" s="38"/>
      <c r="P1875" s="38"/>
      <c r="Q1875" s="38"/>
      <c r="R1875" s="38"/>
    </row>
    <row r="1876" spans="1:18" s="39" customFormat="1">
      <c r="A1876" s="46"/>
      <c r="B1876" s="47"/>
      <c r="C1876" s="47"/>
      <c r="D1876" s="48"/>
      <c r="E1876" s="46"/>
      <c r="F1876" s="46"/>
      <c r="G1876" s="46"/>
      <c r="H1876" s="49"/>
      <c r="I1876" s="54"/>
      <c r="K1876" s="38"/>
      <c r="L1876" s="38"/>
      <c r="M1876" s="38"/>
      <c r="N1876" s="38"/>
      <c r="O1876" s="38"/>
      <c r="P1876" s="38"/>
      <c r="Q1876" s="38"/>
      <c r="R1876" s="38"/>
    </row>
    <row r="1877" spans="1:18" s="39" customFormat="1">
      <c r="A1877" s="46"/>
      <c r="B1877" s="47"/>
      <c r="C1877" s="47"/>
      <c r="D1877" s="48"/>
      <c r="E1877" s="46"/>
      <c r="F1877" s="46"/>
      <c r="G1877" s="46"/>
      <c r="H1877" s="49"/>
      <c r="I1877" s="54"/>
      <c r="K1877" s="38"/>
      <c r="L1877" s="38"/>
      <c r="M1877" s="38"/>
      <c r="N1877" s="38"/>
      <c r="O1877" s="38"/>
      <c r="P1877" s="38"/>
      <c r="Q1877" s="38"/>
      <c r="R1877" s="38"/>
    </row>
    <row r="1878" spans="1:18" s="39" customFormat="1">
      <c r="A1878" s="46"/>
      <c r="B1878" s="47"/>
      <c r="C1878" s="47"/>
      <c r="D1878" s="48"/>
      <c r="E1878" s="46"/>
      <c r="F1878" s="46"/>
      <c r="G1878" s="46"/>
      <c r="H1878" s="49"/>
      <c r="I1878" s="54"/>
      <c r="K1878" s="38"/>
      <c r="L1878" s="38"/>
      <c r="M1878" s="38"/>
      <c r="N1878" s="38"/>
      <c r="O1878" s="38"/>
      <c r="P1878" s="38"/>
      <c r="Q1878" s="38"/>
      <c r="R1878" s="38"/>
    </row>
    <row r="1879" spans="1:18" s="39" customFormat="1">
      <c r="A1879" s="46"/>
      <c r="B1879" s="47"/>
      <c r="C1879" s="47"/>
      <c r="D1879" s="48"/>
      <c r="E1879" s="46"/>
      <c r="F1879" s="46"/>
      <c r="G1879" s="46"/>
      <c r="H1879" s="49"/>
      <c r="I1879" s="54"/>
      <c r="K1879" s="38"/>
      <c r="L1879" s="38"/>
      <c r="M1879" s="38"/>
      <c r="N1879" s="38"/>
      <c r="O1879" s="38"/>
      <c r="P1879" s="38"/>
      <c r="Q1879" s="38"/>
      <c r="R1879" s="38"/>
    </row>
    <row r="1880" spans="1:18" s="39" customFormat="1">
      <c r="A1880" s="46"/>
      <c r="B1880" s="47"/>
      <c r="C1880" s="47"/>
      <c r="D1880" s="48"/>
      <c r="E1880" s="46"/>
      <c r="F1880" s="46"/>
      <c r="G1880" s="46"/>
      <c r="H1880" s="49"/>
      <c r="I1880" s="54"/>
      <c r="K1880" s="38"/>
      <c r="L1880" s="38"/>
      <c r="M1880" s="38"/>
      <c r="N1880" s="38"/>
      <c r="O1880" s="38"/>
      <c r="P1880" s="38"/>
      <c r="Q1880" s="38"/>
      <c r="R1880" s="38"/>
    </row>
    <row r="1881" spans="1:18" s="39" customFormat="1">
      <c r="A1881" s="46"/>
      <c r="B1881" s="47"/>
      <c r="C1881" s="47"/>
      <c r="D1881" s="48"/>
      <c r="E1881" s="46"/>
      <c r="F1881" s="46"/>
      <c r="G1881" s="46"/>
      <c r="H1881" s="49"/>
      <c r="I1881" s="54"/>
      <c r="K1881" s="38"/>
      <c r="L1881" s="38"/>
      <c r="M1881" s="38"/>
      <c r="N1881" s="38"/>
      <c r="O1881" s="38"/>
      <c r="P1881" s="38"/>
      <c r="Q1881" s="38"/>
      <c r="R1881" s="38"/>
    </row>
    <row r="1882" spans="1:18" s="39" customFormat="1">
      <c r="A1882" s="46"/>
      <c r="B1882" s="47"/>
      <c r="C1882" s="47"/>
      <c r="D1882" s="48"/>
      <c r="E1882" s="46"/>
      <c r="F1882" s="46"/>
      <c r="G1882" s="46"/>
      <c r="H1882" s="49"/>
      <c r="I1882" s="54"/>
      <c r="K1882" s="38"/>
      <c r="L1882" s="38"/>
      <c r="M1882" s="38"/>
      <c r="N1882" s="38"/>
      <c r="O1882" s="38"/>
      <c r="P1882" s="38"/>
      <c r="Q1882" s="38"/>
      <c r="R1882" s="38"/>
    </row>
    <row r="1883" spans="1:18" s="39" customFormat="1">
      <c r="A1883" s="46"/>
      <c r="B1883" s="47"/>
      <c r="C1883" s="47"/>
      <c r="D1883" s="48"/>
      <c r="E1883" s="46"/>
      <c r="F1883" s="46"/>
      <c r="G1883" s="46"/>
      <c r="H1883" s="49"/>
      <c r="I1883" s="54"/>
      <c r="K1883" s="38"/>
      <c r="L1883" s="38"/>
      <c r="M1883" s="38"/>
      <c r="N1883" s="38"/>
      <c r="O1883" s="38"/>
      <c r="P1883" s="38"/>
      <c r="Q1883" s="38"/>
      <c r="R1883" s="38"/>
    </row>
    <row r="1884" spans="1:18" s="39" customFormat="1">
      <c r="A1884" s="46"/>
      <c r="B1884" s="47"/>
      <c r="C1884" s="47"/>
      <c r="D1884" s="48"/>
      <c r="E1884" s="46"/>
      <c r="F1884" s="46"/>
      <c r="G1884" s="46"/>
      <c r="H1884" s="49"/>
      <c r="I1884" s="54"/>
      <c r="K1884" s="38"/>
      <c r="L1884" s="38"/>
      <c r="M1884" s="38"/>
      <c r="N1884" s="38"/>
      <c r="O1884" s="38"/>
      <c r="P1884" s="38"/>
      <c r="Q1884" s="38"/>
      <c r="R1884" s="38"/>
    </row>
    <row r="1885" spans="1:18" s="39" customFormat="1">
      <c r="A1885" s="46"/>
      <c r="B1885" s="47"/>
      <c r="C1885" s="47"/>
      <c r="D1885" s="48"/>
      <c r="E1885" s="46"/>
      <c r="F1885" s="46"/>
      <c r="G1885" s="46"/>
      <c r="H1885" s="49"/>
      <c r="I1885" s="54"/>
      <c r="K1885" s="38"/>
      <c r="L1885" s="38"/>
      <c r="M1885" s="38"/>
      <c r="N1885" s="38"/>
      <c r="O1885" s="38"/>
      <c r="P1885" s="38"/>
      <c r="Q1885" s="38"/>
      <c r="R1885" s="38"/>
    </row>
    <row r="1886" spans="1:18" s="39" customFormat="1">
      <c r="A1886" s="46"/>
      <c r="B1886" s="47"/>
      <c r="C1886" s="47"/>
      <c r="D1886" s="48"/>
      <c r="E1886" s="46"/>
      <c r="F1886" s="46"/>
      <c r="G1886" s="46"/>
      <c r="H1886" s="49"/>
      <c r="I1886" s="54"/>
      <c r="K1886" s="38"/>
      <c r="L1886" s="38"/>
      <c r="M1886" s="38"/>
      <c r="N1886" s="38"/>
      <c r="O1886" s="38"/>
      <c r="P1886" s="38"/>
      <c r="Q1886" s="38"/>
      <c r="R1886" s="38"/>
    </row>
    <row r="1887" spans="1:18" s="39" customFormat="1">
      <c r="A1887" s="46"/>
      <c r="B1887" s="47"/>
      <c r="C1887" s="47"/>
      <c r="D1887" s="48"/>
      <c r="E1887" s="46"/>
      <c r="F1887" s="46"/>
      <c r="G1887" s="46"/>
      <c r="H1887" s="49"/>
      <c r="I1887" s="54"/>
      <c r="K1887" s="38"/>
      <c r="L1887" s="38"/>
      <c r="M1887" s="38"/>
      <c r="N1887" s="38"/>
      <c r="O1887" s="38"/>
      <c r="P1887" s="38"/>
      <c r="Q1887" s="38"/>
      <c r="R1887" s="38"/>
    </row>
    <row r="1888" spans="1:18" s="39" customFormat="1">
      <c r="A1888" s="46"/>
      <c r="B1888" s="47"/>
      <c r="C1888" s="47"/>
      <c r="D1888" s="48"/>
      <c r="E1888" s="46"/>
      <c r="F1888" s="46"/>
      <c r="G1888" s="46"/>
      <c r="H1888" s="49"/>
      <c r="I1888" s="54"/>
      <c r="K1888" s="38"/>
      <c r="L1888" s="38"/>
      <c r="M1888" s="38"/>
      <c r="N1888" s="38"/>
      <c r="O1888" s="38"/>
      <c r="P1888" s="38"/>
      <c r="Q1888" s="38"/>
      <c r="R1888" s="38"/>
    </row>
    <row r="1889" spans="1:18" s="39" customFormat="1">
      <c r="A1889" s="46"/>
      <c r="B1889" s="47"/>
      <c r="C1889" s="47"/>
      <c r="D1889" s="48"/>
      <c r="E1889" s="46"/>
      <c r="F1889" s="46"/>
      <c r="G1889" s="46"/>
      <c r="H1889" s="49"/>
      <c r="I1889" s="54"/>
      <c r="K1889" s="38"/>
      <c r="L1889" s="38"/>
      <c r="M1889" s="38"/>
      <c r="N1889" s="38"/>
      <c r="O1889" s="38"/>
      <c r="P1889" s="38"/>
      <c r="Q1889" s="38"/>
      <c r="R1889" s="38"/>
    </row>
    <row r="1890" spans="1:18" s="39" customFormat="1">
      <c r="A1890" s="46"/>
      <c r="B1890" s="47"/>
      <c r="C1890" s="47"/>
      <c r="D1890" s="48"/>
      <c r="E1890" s="46"/>
      <c r="F1890" s="46"/>
      <c r="G1890" s="46"/>
      <c r="H1890" s="49"/>
      <c r="I1890" s="54"/>
      <c r="K1890" s="38"/>
      <c r="L1890" s="38"/>
      <c r="M1890" s="38"/>
      <c r="N1890" s="38"/>
      <c r="O1890" s="38"/>
      <c r="P1890" s="38"/>
      <c r="Q1890" s="38"/>
      <c r="R1890" s="38"/>
    </row>
    <row r="1891" spans="1:18" s="39" customFormat="1">
      <c r="A1891" s="46"/>
      <c r="B1891" s="47"/>
      <c r="C1891" s="47"/>
      <c r="D1891" s="48"/>
      <c r="E1891" s="46"/>
      <c r="F1891" s="46"/>
      <c r="G1891" s="46"/>
      <c r="H1891" s="49"/>
      <c r="I1891" s="54"/>
      <c r="K1891" s="38"/>
      <c r="L1891" s="38"/>
      <c r="M1891" s="38"/>
      <c r="N1891" s="38"/>
      <c r="O1891" s="38"/>
      <c r="P1891" s="38"/>
      <c r="Q1891" s="38"/>
      <c r="R1891" s="38"/>
    </row>
    <row r="1892" spans="1:18" s="39" customFormat="1">
      <c r="A1892" s="46"/>
      <c r="B1892" s="47"/>
      <c r="C1892" s="47"/>
      <c r="D1892" s="48"/>
      <c r="E1892" s="46"/>
      <c r="F1892" s="46"/>
      <c r="G1892" s="46"/>
      <c r="H1892" s="49"/>
      <c r="I1892" s="54"/>
      <c r="K1892" s="38"/>
      <c r="L1892" s="38"/>
      <c r="M1892" s="38"/>
      <c r="N1892" s="38"/>
      <c r="O1892" s="38"/>
      <c r="P1892" s="38"/>
      <c r="Q1892" s="38"/>
      <c r="R1892" s="38"/>
    </row>
    <row r="1893" spans="1:18" s="39" customFormat="1">
      <c r="A1893" s="46"/>
      <c r="B1893" s="47"/>
      <c r="C1893" s="47"/>
      <c r="D1893" s="48"/>
      <c r="E1893" s="46"/>
      <c r="F1893" s="46"/>
      <c r="G1893" s="46"/>
      <c r="H1893" s="49"/>
      <c r="I1893" s="54"/>
      <c r="K1893" s="38"/>
      <c r="L1893" s="38"/>
      <c r="M1893" s="38"/>
      <c r="N1893" s="38"/>
      <c r="O1893" s="38"/>
      <c r="P1893" s="38"/>
      <c r="Q1893" s="38"/>
      <c r="R1893" s="38"/>
    </row>
    <row r="1894" spans="1:18" s="39" customFormat="1">
      <c r="A1894" s="46"/>
      <c r="B1894" s="47"/>
      <c r="C1894" s="47"/>
      <c r="D1894" s="48"/>
      <c r="E1894" s="46"/>
      <c r="F1894" s="46"/>
      <c r="G1894" s="46"/>
      <c r="H1894" s="49"/>
      <c r="I1894" s="54"/>
      <c r="K1894" s="38"/>
      <c r="L1894" s="38"/>
      <c r="M1894" s="38"/>
      <c r="N1894" s="38"/>
      <c r="O1894" s="38"/>
      <c r="P1894" s="38"/>
      <c r="Q1894" s="38"/>
      <c r="R1894" s="38"/>
    </row>
    <row r="1895" spans="1:18" s="39" customFormat="1">
      <c r="A1895" s="46"/>
      <c r="B1895" s="47"/>
      <c r="C1895" s="47"/>
      <c r="D1895" s="48"/>
      <c r="E1895" s="46"/>
      <c r="F1895" s="46"/>
      <c r="G1895" s="46"/>
      <c r="H1895" s="49"/>
      <c r="I1895" s="54"/>
      <c r="K1895" s="38"/>
      <c r="L1895" s="38"/>
      <c r="M1895" s="38"/>
      <c r="N1895" s="38"/>
      <c r="O1895" s="38"/>
      <c r="P1895" s="38"/>
      <c r="Q1895" s="38"/>
      <c r="R1895" s="38"/>
    </row>
    <row r="1896" spans="1:18" s="39" customFormat="1">
      <c r="A1896" s="46"/>
      <c r="B1896" s="47"/>
      <c r="C1896" s="47"/>
      <c r="D1896" s="48"/>
      <c r="E1896" s="46"/>
      <c r="F1896" s="46"/>
      <c r="G1896" s="46"/>
      <c r="H1896" s="49"/>
      <c r="I1896" s="54"/>
      <c r="K1896" s="38"/>
      <c r="L1896" s="38"/>
      <c r="M1896" s="38"/>
      <c r="N1896" s="38"/>
      <c r="O1896" s="38"/>
      <c r="P1896" s="38"/>
      <c r="Q1896" s="38"/>
      <c r="R1896" s="38"/>
    </row>
    <row r="1897" spans="1:18" s="39" customFormat="1">
      <c r="A1897" s="46"/>
      <c r="B1897" s="47"/>
      <c r="C1897" s="47"/>
      <c r="D1897" s="48"/>
      <c r="E1897" s="46"/>
      <c r="F1897" s="46"/>
      <c r="G1897" s="46"/>
      <c r="H1897" s="49"/>
      <c r="I1897" s="54"/>
      <c r="K1897" s="38"/>
      <c r="L1897" s="38"/>
      <c r="M1897" s="38"/>
      <c r="N1897" s="38"/>
      <c r="O1897" s="38"/>
      <c r="P1897" s="38"/>
      <c r="Q1897" s="38"/>
      <c r="R1897" s="38"/>
    </row>
    <row r="1898" spans="1:18" s="39" customFormat="1">
      <c r="A1898" s="46"/>
      <c r="B1898" s="47"/>
      <c r="C1898" s="47"/>
      <c r="D1898" s="48"/>
      <c r="E1898" s="46"/>
      <c r="F1898" s="46"/>
      <c r="G1898" s="46"/>
      <c r="H1898" s="49"/>
      <c r="I1898" s="54"/>
      <c r="K1898" s="38"/>
      <c r="L1898" s="38"/>
      <c r="M1898" s="38"/>
      <c r="N1898" s="38"/>
      <c r="O1898" s="38"/>
      <c r="P1898" s="38"/>
      <c r="Q1898" s="38"/>
      <c r="R1898" s="38"/>
    </row>
    <row r="1899" spans="1:18" s="39" customFormat="1">
      <c r="A1899" s="46"/>
      <c r="B1899" s="47"/>
      <c r="C1899" s="47"/>
      <c r="D1899" s="48"/>
      <c r="E1899" s="46"/>
      <c r="F1899" s="46"/>
      <c r="G1899" s="46"/>
      <c r="H1899" s="49"/>
      <c r="I1899" s="54"/>
      <c r="K1899" s="38"/>
      <c r="L1899" s="38"/>
      <c r="M1899" s="38"/>
      <c r="N1899" s="38"/>
      <c r="O1899" s="38"/>
      <c r="P1899" s="38"/>
      <c r="Q1899" s="38"/>
      <c r="R1899" s="38"/>
    </row>
    <row r="1900" spans="1:18" s="39" customFormat="1">
      <c r="A1900" s="46"/>
      <c r="B1900" s="47"/>
      <c r="C1900" s="47"/>
      <c r="D1900" s="48"/>
      <c r="E1900" s="46"/>
      <c r="F1900" s="46"/>
      <c r="G1900" s="46"/>
      <c r="H1900" s="49"/>
      <c r="I1900" s="54"/>
      <c r="K1900" s="38"/>
      <c r="L1900" s="38"/>
      <c r="M1900" s="38"/>
      <c r="N1900" s="38"/>
      <c r="O1900" s="38"/>
      <c r="P1900" s="38"/>
      <c r="Q1900" s="38"/>
      <c r="R1900" s="38"/>
    </row>
    <row r="1901" spans="1:18" s="39" customFormat="1">
      <c r="A1901" s="46"/>
      <c r="B1901" s="47"/>
      <c r="C1901" s="47"/>
      <c r="D1901" s="48"/>
      <c r="E1901" s="46"/>
      <c r="F1901" s="46"/>
      <c r="G1901" s="46"/>
      <c r="H1901" s="49"/>
      <c r="I1901" s="54"/>
      <c r="K1901" s="38"/>
      <c r="L1901" s="38"/>
      <c r="M1901" s="38"/>
      <c r="N1901" s="38"/>
      <c r="O1901" s="38"/>
      <c r="P1901" s="38"/>
      <c r="Q1901" s="38"/>
      <c r="R1901" s="38"/>
    </row>
    <row r="1902" spans="1:18" s="39" customFormat="1">
      <c r="A1902" s="46"/>
      <c r="B1902" s="47"/>
      <c r="C1902" s="47"/>
      <c r="D1902" s="48"/>
      <c r="E1902" s="46"/>
      <c r="F1902" s="46"/>
      <c r="G1902" s="46"/>
      <c r="H1902" s="49"/>
      <c r="I1902" s="54"/>
      <c r="K1902" s="38"/>
      <c r="L1902" s="38"/>
      <c r="M1902" s="38"/>
      <c r="N1902" s="38"/>
      <c r="O1902" s="38"/>
      <c r="P1902" s="38"/>
      <c r="Q1902" s="38"/>
      <c r="R1902" s="38"/>
    </row>
    <row r="1903" spans="1:18" s="39" customFormat="1">
      <c r="A1903" s="46"/>
      <c r="B1903" s="47"/>
      <c r="C1903" s="47"/>
      <c r="D1903" s="48"/>
      <c r="E1903" s="46"/>
      <c r="F1903" s="46"/>
      <c r="G1903" s="46"/>
      <c r="H1903" s="49"/>
      <c r="I1903" s="54"/>
      <c r="K1903" s="38"/>
      <c r="L1903" s="38"/>
      <c r="M1903" s="38"/>
      <c r="N1903" s="38"/>
      <c r="O1903" s="38"/>
      <c r="P1903" s="38"/>
      <c r="Q1903" s="38"/>
      <c r="R1903" s="38"/>
    </row>
    <row r="1904" spans="1:18" s="39" customFormat="1">
      <c r="A1904" s="46"/>
      <c r="B1904" s="47"/>
      <c r="C1904" s="47"/>
      <c r="D1904" s="48"/>
      <c r="E1904" s="46"/>
      <c r="F1904" s="46"/>
      <c r="G1904" s="46"/>
      <c r="H1904" s="49"/>
      <c r="I1904" s="54"/>
      <c r="K1904" s="38"/>
      <c r="L1904" s="38"/>
      <c r="M1904" s="38"/>
      <c r="N1904" s="38"/>
      <c r="O1904" s="38"/>
      <c r="P1904" s="38"/>
      <c r="Q1904" s="38"/>
      <c r="R1904" s="38"/>
    </row>
    <row r="1905" spans="1:18" s="39" customFormat="1">
      <c r="A1905" s="46"/>
      <c r="B1905" s="47"/>
      <c r="C1905" s="47"/>
      <c r="D1905" s="48"/>
      <c r="E1905" s="46"/>
      <c r="F1905" s="46"/>
      <c r="G1905" s="46"/>
      <c r="H1905" s="49"/>
      <c r="I1905" s="54"/>
      <c r="K1905" s="38"/>
      <c r="L1905" s="38"/>
      <c r="M1905" s="38"/>
      <c r="N1905" s="38"/>
      <c r="O1905" s="38"/>
      <c r="P1905" s="38"/>
      <c r="Q1905" s="38"/>
      <c r="R1905" s="38"/>
    </row>
    <row r="1906" spans="1:18" s="39" customFormat="1">
      <c r="A1906" s="46"/>
      <c r="B1906" s="47"/>
      <c r="C1906" s="47"/>
      <c r="D1906" s="48"/>
      <c r="E1906" s="46"/>
      <c r="F1906" s="46"/>
      <c r="G1906" s="46"/>
      <c r="H1906" s="49"/>
      <c r="I1906" s="54"/>
      <c r="K1906" s="38"/>
      <c r="L1906" s="38"/>
      <c r="M1906" s="38"/>
      <c r="N1906" s="38"/>
      <c r="O1906" s="38"/>
      <c r="P1906" s="38"/>
      <c r="Q1906" s="38"/>
      <c r="R1906" s="38"/>
    </row>
    <row r="1907" spans="1:18" s="39" customFormat="1">
      <c r="A1907" s="46"/>
      <c r="B1907" s="47"/>
      <c r="C1907" s="47"/>
      <c r="D1907" s="48"/>
      <c r="E1907" s="46"/>
      <c r="F1907" s="46"/>
      <c r="G1907" s="46"/>
      <c r="H1907" s="49"/>
      <c r="I1907" s="54"/>
      <c r="K1907" s="38"/>
      <c r="L1907" s="38"/>
      <c r="M1907" s="38"/>
      <c r="N1907" s="38"/>
      <c r="O1907" s="38"/>
      <c r="P1907" s="38"/>
      <c r="Q1907" s="38"/>
      <c r="R1907" s="38"/>
    </row>
    <row r="1908" spans="1:18" s="39" customFormat="1">
      <c r="A1908" s="46"/>
      <c r="B1908" s="47"/>
      <c r="C1908" s="47"/>
      <c r="D1908" s="48"/>
      <c r="E1908" s="46"/>
      <c r="F1908" s="46"/>
      <c r="G1908" s="46"/>
      <c r="H1908" s="49"/>
      <c r="I1908" s="54"/>
      <c r="K1908" s="38"/>
      <c r="L1908" s="38"/>
      <c r="M1908" s="38"/>
      <c r="N1908" s="38"/>
      <c r="O1908" s="38"/>
      <c r="P1908" s="38"/>
      <c r="Q1908" s="38"/>
      <c r="R1908" s="38"/>
    </row>
    <row r="1909" spans="1:18" s="39" customFormat="1">
      <c r="A1909" s="46"/>
      <c r="B1909" s="47"/>
      <c r="C1909" s="47"/>
      <c r="D1909" s="48"/>
      <c r="E1909" s="46"/>
      <c r="F1909" s="46"/>
      <c r="G1909" s="46"/>
      <c r="H1909" s="49"/>
      <c r="I1909" s="54"/>
      <c r="K1909" s="38"/>
      <c r="L1909" s="38"/>
      <c r="M1909" s="38"/>
      <c r="N1909" s="38"/>
      <c r="O1909" s="38"/>
      <c r="P1909" s="38"/>
      <c r="Q1909" s="38"/>
      <c r="R1909" s="38"/>
    </row>
    <row r="1910" spans="1:18" s="39" customFormat="1">
      <c r="A1910" s="46"/>
      <c r="B1910" s="47"/>
      <c r="C1910" s="47"/>
      <c r="D1910" s="48"/>
      <c r="E1910" s="46"/>
      <c r="F1910" s="46"/>
      <c r="G1910" s="46"/>
      <c r="H1910" s="49"/>
      <c r="I1910" s="54"/>
      <c r="K1910" s="38"/>
      <c r="L1910" s="38"/>
      <c r="M1910" s="38"/>
      <c r="N1910" s="38"/>
      <c r="O1910" s="38"/>
      <c r="P1910" s="38"/>
      <c r="Q1910" s="38"/>
      <c r="R1910" s="38"/>
    </row>
    <row r="1911" spans="1:18" s="39" customFormat="1">
      <c r="A1911" s="46"/>
      <c r="B1911" s="47"/>
      <c r="C1911" s="47"/>
      <c r="D1911" s="48"/>
      <c r="E1911" s="46"/>
      <c r="F1911" s="46"/>
      <c r="G1911" s="46"/>
      <c r="H1911" s="49"/>
      <c r="I1911" s="54"/>
      <c r="K1911" s="38"/>
      <c r="L1911" s="38"/>
      <c r="M1911" s="38"/>
      <c r="N1911" s="38"/>
      <c r="O1911" s="38"/>
      <c r="P1911" s="38"/>
      <c r="Q1911" s="38"/>
      <c r="R1911" s="38"/>
    </row>
    <row r="1912" spans="1:18" s="39" customFormat="1">
      <c r="A1912" s="46"/>
      <c r="B1912" s="47"/>
      <c r="C1912" s="47"/>
      <c r="D1912" s="48"/>
      <c r="E1912" s="46"/>
      <c r="F1912" s="46"/>
      <c r="G1912" s="46"/>
      <c r="H1912" s="49"/>
      <c r="I1912" s="54"/>
      <c r="K1912" s="38"/>
      <c r="L1912" s="38"/>
      <c r="M1912" s="38"/>
      <c r="N1912" s="38"/>
      <c r="O1912" s="38"/>
      <c r="P1912" s="38"/>
      <c r="Q1912" s="38"/>
      <c r="R1912" s="38"/>
    </row>
    <row r="1913" spans="1:18" s="39" customFormat="1">
      <c r="A1913" s="46"/>
      <c r="B1913" s="47"/>
      <c r="C1913" s="47"/>
      <c r="D1913" s="48"/>
      <c r="E1913" s="46"/>
      <c r="F1913" s="46"/>
      <c r="G1913" s="46"/>
      <c r="H1913" s="49"/>
      <c r="I1913" s="54"/>
      <c r="K1913" s="38"/>
      <c r="L1913" s="38"/>
      <c r="M1913" s="38"/>
      <c r="N1913" s="38"/>
      <c r="O1913" s="38"/>
      <c r="P1913" s="38"/>
      <c r="Q1913" s="38"/>
      <c r="R1913" s="38"/>
    </row>
    <row r="1914" spans="1:18" s="39" customFormat="1">
      <c r="A1914" s="46"/>
      <c r="B1914" s="47"/>
      <c r="C1914" s="47"/>
      <c r="D1914" s="48"/>
      <c r="E1914" s="46"/>
      <c r="F1914" s="46"/>
      <c r="G1914" s="46"/>
      <c r="H1914" s="49"/>
      <c r="I1914" s="54"/>
      <c r="K1914" s="38"/>
      <c r="L1914" s="38"/>
      <c r="M1914" s="38"/>
      <c r="N1914" s="38"/>
      <c r="O1914" s="38"/>
      <c r="P1914" s="38"/>
      <c r="Q1914" s="38"/>
      <c r="R1914" s="38"/>
    </row>
    <row r="1915" spans="1:18" s="39" customFormat="1">
      <c r="A1915" s="46"/>
      <c r="B1915" s="47"/>
      <c r="C1915" s="47"/>
      <c r="D1915" s="48"/>
      <c r="E1915" s="46"/>
      <c r="F1915" s="46"/>
      <c r="G1915" s="46"/>
      <c r="H1915" s="49"/>
      <c r="I1915" s="54"/>
      <c r="K1915" s="38"/>
      <c r="L1915" s="38"/>
      <c r="M1915" s="38"/>
      <c r="N1915" s="38"/>
      <c r="O1915" s="38"/>
      <c r="P1915" s="38"/>
      <c r="Q1915" s="38"/>
      <c r="R1915" s="38"/>
    </row>
    <row r="1916" spans="1:18" s="39" customFormat="1">
      <c r="A1916" s="46"/>
      <c r="B1916" s="47"/>
      <c r="C1916" s="47"/>
      <c r="D1916" s="48"/>
      <c r="E1916" s="46"/>
      <c r="F1916" s="46"/>
      <c r="G1916" s="46"/>
      <c r="H1916" s="49"/>
      <c r="I1916" s="54"/>
      <c r="K1916" s="38"/>
      <c r="L1916" s="38"/>
      <c r="M1916" s="38"/>
      <c r="N1916" s="38"/>
      <c r="O1916" s="38"/>
      <c r="P1916" s="38"/>
      <c r="Q1916" s="38"/>
      <c r="R1916" s="38"/>
    </row>
    <row r="1917" spans="1:18" s="39" customFormat="1">
      <c r="A1917" s="46"/>
      <c r="B1917" s="47"/>
      <c r="C1917" s="47"/>
      <c r="D1917" s="48"/>
      <c r="E1917" s="46"/>
      <c r="F1917" s="46"/>
      <c r="G1917" s="46"/>
      <c r="H1917" s="49"/>
      <c r="I1917" s="54"/>
      <c r="K1917" s="38"/>
      <c r="L1917" s="38"/>
      <c r="M1917" s="38"/>
      <c r="N1917" s="38"/>
      <c r="O1917" s="38"/>
      <c r="P1917" s="38"/>
      <c r="Q1917" s="38"/>
      <c r="R1917" s="38"/>
    </row>
    <row r="1918" spans="1:18" s="39" customFormat="1">
      <c r="A1918" s="46"/>
      <c r="B1918" s="47"/>
      <c r="C1918" s="47"/>
      <c r="D1918" s="48"/>
      <c r="E1918" s="46"/>
      <c r="F1918" s="46"/>
      <c r="G1918" s="46"/>
      <c r="H1918" s="49"/>
      <c r="I1918" s="54"/>
      <c r="K1918" s="38"/>
      <c r="L1918" s="38"/>
      <c r="M1918" s="38"/>
      <c r="N1918" s="38"/>
      <c r="O1918" s="38"/>
      <c r="P1918" s="38"/>
      <c r="Q1918" s="38"/>
      <c r="R1918" s="38"/>
    </row>
    <row r="1919" spans="1:18" s="39" customFormat="1">
      <c r="A1919" s="46"/>
      <c r="B1919" s="47"/>
      <c r="C1919" s="47"/>
      <c r="D1919" s="48"/>
      <c r="E1919" s="46"/>
      <c r="F1919" s="46"/>
      <c r="G1919" s="46"/>
      <c r="H1919" s="49"/>
      <c r="I1919" s="54"/>
      <c r="K1919" s="38"/>
      <c r="L1919" s="38"/>
      <c r="M1919" s="38"/>
      <c r="N1919" s="38"/>
      <c r="O1919" s="38"/>
      <c r="P1919" s="38"/>
      <c r="Q1919" s="38"/>
      <c r="R1919" s="38"/>
    </row>
    <row r="1920" spans="1:18" s="39" customFormat="1">
      <c r="A1920" s="46"/>
      <c r="B1920" s="47"/>
      <c r="C1920" s="47"/>
      <c r="D1920" s="48"/>
      <c r="E1920" s="46"/>
      <c r="F1920" s="46"/>
      <c r="G1920" s="46"/>
      <c r="H1920" s="49"/>
      <c r="I1920" s="54"/>
      <c r="K1920" s="38"/>
      <c r="L1920" s="38"/>
      <c r="M1920" s="38"/>
      <c r="N1920" s="38"/>
      <c r="O1920" s="38"/>
      <c r="P1920" s="38"/>
      <c r="Q1920" s="38"/>
      <c r="R1920" s="38"/>
    </row>
    <row r="1921" spans="1:18" s="39" customFormat="1">
      <c r="A1921" s="46"/>
      <c r="B1921" s="47"/>
      <c r="C1921" s="47"/>
      <c r="D1921" s="48"/>
      <c r="E1921" s="46"/>
      <c r="F1921" s="46"/>
      <c r="G1921" s="46"/>
      <c r="H1921" s="49"/>
      <c r="I1921" s="54"/>
      <c r="K1921" s="38"/>
      <c r="L1921" s="38"/>
      <c r="M1921" s="38"/>
      <c r="N1921" s="38"/>
      <c r="O1921" s="38"/>
      <c r="P1921" s="38"/>
      <c r="Q1921" s="38"/>
      <c r="R1921" s="38"/>
    </row>
    <row r="1922" spans="1:18" s="39" customFormat="1">
      <c r="A1922" s="46"/>
      <c r="B1922" s="47"/>
      <c r="C1922" s="47"/>
      <c r="D1922" s="48"/>
      <c r="E1922" s="46"/>
      <c r="F1922" s="46"/>
      <c r="G1922" s="46"/>
      <c r="H1922" s="49"/>
      <c r="I1922" s="54"/>
      <c r="K1922" s="38"/>
      <c r="L1922" s="38"/>
      <c r="M1922" s="38"/>
      <c r="N1922" s="38"/>
      <c r="O1922" s="38"/>
      <c r="P1922" s="38"/>
      <c r="Q1922" s="38"/>
      <c r="R1922" s="38"/>
    </row>
    <row r="1923" spans="1:18" s="39" customFormat="1">
      <c r="A1923" s="46"/>
      <c r="B1923" s="47"/>
      <c r="C1923" s="47"/>
      <c r="D1923" s="48"/>
      <c r="E1923" s="46"/>
      <c r="F1923" s="46"/>
      <c r="G1923" s="46"/>
      <c r="H1923" s="49"/>
      <c r="I1923" s="54"/>
      <c r="K1923" s="38"/>
      <c r="L1923" s="38"/>
      <c r="M1923" s="38"/>
      <c r="N1923" s="38"/>
      <c r="O1923" s="38"/>
      <c r="P1923" s="38"/>
      <c r="Q1923" s="38"/>
      <c r="R1923" s="38"/>
    </row>
    <row r="1924" spans="1:18" s="39" customFormat="1">
      <c r="A1924" s="46"/>
      <c r="B1924" s="47"/>
      <c r="C1924" s="47"/>
      <c r="D1924" s="48"/>
      <c r="E1924" s="46"/>
      <c r="F1924" s="46"/>
      <c r="G1924" s="46"/>
      <c r="H1924" s="49"/>
      <c r="I1924" s="54"/>
      <c r="K1924" s="38"/>
      <c r="L1924" s="38"/>
      <c r="M1924" s="38"/>
      <c r="N1924" s="38"/>
      <c r="O1924" s="38"/>
      <c r="P1924" s="38"/>
      <c r="Q1924" s="38"/>
      <c r="R1924" s="38"/>
    </row>
    <row r="1925" spans="1:18" s="39" customFormat="1">
      <c r="A1925" s="46"/>
      <c r="B1925" s="47"/>
      <c r="C1925" s="47"/>
      <c r="D1925" s="48"/>
      <c r="E1925" s="46"/>
      <c r="F1925" s="46"/>
      <c r="G1925" s="46"/>
      <c r="H1925" s="49"/>
      <c r="I1925" s="54"/>
      <c r="K1925" s="38"/>
      <c r="L1925" s="38"/>
      <c r="M1925" s="38"/>
      <c r="N1925" s="38"/>
      <c r="O1925" s="38"/>
      <c r="P1925" s="38"/>
      <c r="Q1925" s="38"/>
      <c r="R1925" s="38"/>
    </row>
    <row r="1926" spans="1:18" s="39" customFormat="1">
      <c r="A1926" s="46"/>
      <c r="B1926" s="47"/>
      <c r="C1926" s="47"/>
      <c r="D1926" s="48"/>
      <c r="E1926" s="46"/>
      <c r="F1926" s="46"/>
      <c r="G1926" s="46"/>
      <c r="H1926" s="49"/>
      <c r="I1926" s="54"/>
      <c r="K1926" s="38"/>
      <c r="L1926" s="38"/>
      <c r="M1926" s="38"/>
      <c r="N1926" s="38"/>
      <c r="O1926" s="38"/>
      <c r="P1926" s="38"/>
      <c r="Q1926" s="38"/>
      <c r="R1926" s="38"/>
    </row>
    <row r="1927" spans="1:18" s="39" customFormat="1">
      <c r="A1927" s="46"/>
      <c r="B1927" s="47"/>
      <c r="C1927" s="47"/>
      <c r="D1927" s="48"/>
      <c r="E1927" s="46"/>
      <c r="F1927" s="46"/>
      <c r="G1927" s="46"/>
      <c r="H1927" s="49"/>
      <c r="I1927" s="54"/>
      <c r="K1927" s="38"/>
      <c r="L1927" s="38"/>
      <c r="M1927" s="38"/>
      <c r="N1927" s="38"/>
      <c r="O1927" s="38"/>
      <c r="P1927" s="38"/>
      <c r="Q1927" s="38"/>
      <c r="R1927" s="38"/>
    </row>
    <row r="1928" spans="1:18" s="39" customFormat="1">
      <c r="A1928" s="46"/>
      <c r="B1928" s="47"/>
      <c r="C1928" s="47"/>
      <c r="D1928" s="48"/>
      <c r="E1928" s="46"/>
      <c r="F1928" s="46"/>
      <c r="G1928" s="46"/>
      <c r="H1928" s="49"/>
      <c r="I1928" s="54"/>
      <c r="K1928" s="38"/>
      <c r="L1928" s="38"/>
      <c r="M1928" s="38"/>
      <c r="N1928" s="38"/>
      <c r="O1928" s="38"/>
      <c r="P1928" s="38"/>
      <c r="Q1928" s="38"/>
      <c r="R1928" s="38"/>
    </row>
    <row r="1929" spans="1:18" s="39" customFormat="1">
      <c r="A1929" s="46"/>
      <c r="B1929" s="47"/>
      <c r="C1929" s="47"/>
      <c r="D1929" s="48"/>
      <c r="E1929" s="46"/>
      <c r="F1929" s="46"/>
      <c r="G1929" s="46"/>
      <c r="H1929" s="49"/>
      <c r="I1929" s="54"/>
      <c r="K1929" s="38"/>
      <c r="L1929" s="38"/>
      <c r="M1929" s="38"/>
      <c r="N1929" s="38"/>
      <c r="O1929" s="38"/>
      <c r="P1929" s="38"/>
      <c r="Q1929" s="38"/>
      <c r="R1929" s="38"/>
    </row>
    <row r="1930" spans="1:18" s="39" customFormat="1">
      <c r="A1930" s="46"/>
      <c r="B1930" s="47"/>
      <c r="C1930" s="47"/>
      <c r="D1930" s="48"/>
      <c r="E1930" s="46"/>
      <c r="F1930" s="46"/>
      <c r="G1930" s="46"/>
      <c r="H1930" s="49"/>
      <c r="I1930" s="54"/>
      <c r="K1930" s="38"/>
      <c r="L1930" s="38"/>
      <c r="M1930" s="38"/>
      <c r="N1930" s="38"/>
      <c r="O1930" s="38"/>
      <c r="P1930" s="38"/>
      <c r="Q1930" s="38"/>
      <c r="R1930" s="38"/>
    </row>
    <row r="1931" spans="1:18" s="39" customFormat="1">
      <c r="A1931" s="46"/>
      <c r="B1931" s="47"/>
      <c r="C1931" s="47"/>
      <c r="D1931" s="48"/>
      <c r="E1931" s="46"/>
      <c r="F1931" s="46"/>
      <c r="G1931" s="46"/>
      <c r="H1931" s="49"/>
      <c r="I1931" s="54"/>
      <c r="K1931" s="38"/>
      <c r="L1931" s="38"/>
      <c r="M1931" s="38"/>
      <c r="N1931" s="38"/>
      <c r="O1931" s="38"/>
      <c r="P1931" s="38"/>
      <c r="Q1931" s="38"/>
      <c r="R1931" s="38"/>
    </row>
    <row r="1932" spans="1:18" s="39" customFormat="1">
      <c r="A1932" s="46"/>
      <c r="B1932" s="47"/>
      <c r="C1932" s="47"/>
      <c r="D1932" s="48"/>
      <c r="E1932" s="46"/>
      <c r="F1932" s="46"/>
      <c r="G1932" s="46"/>
      <c r="H1932" s="49"/>
      <c r="I1932" s="54"/>
      <c r="K1932" s="38"/>
      <c r="L1932" s="38"/>
      <c r="M1932" s="38"/>
      <c r="N1932" s="38"/>
      <c r="O1932" s="38"/>
      <c r="P1932" s="38"/>
      <c r="Q1932" s="38"/>
      <c r="R1932" s="38"/>
    </row>
    <row r="1933" spans="1:18" s="39" customFormat="1">
      <c r="A1933" s="46"/>
      <c r="B1933" s="47"/>
      <c r="C1933" s="47"/>
      <c r="D1933" s="48"/>
      <c r="E1933" s="46"/>
      <c r="F1933" s="46"/>
      <c r="G1933" s="46"/>
      <c r="H1933" s="49"/>
      <c r="I1933" s="54"/>
      <c r="K1933" s="38"/>
      <c r="L1933" s="38"/>
      <c r="M1933" s="38"/>
      <c r="N1933" s="38"/>
      <c r="O1933" s="38"/>
      <c r="P1933" s="38"/>
      <c r="Q1933" s="38"/>
      <c r="R1933" s="38"/>
    </row>
    <row r="1934" spans="1:18" s="39" customFormat="1">
      <c r="A1934" s="46"/>
      <c r="B1934" s="47"/>
      <c r="C1934" s="47"/>
      <c r="D1934" s="48"/>
      <c r="E1934" s="46"/>
      <c r="F1934" s="46"/>
      <c r="G1934" s="46"/>
      <c r="H1934" s="49"/>
      <c r="I1934" s="54"/>
      <c r="K1934" s="38"/>
      <c r="L1934" s="38"/>
      <c r="M1934" s="38"/>
      <c r="N1934" s="38"/>
      <c r="O1934" s="38"/>
      <c r="P1934" s="38"/>
      <c r="Q1934" s="38"/>
      <c r="R1934" s="38"/>
    </row>
    <row r="1935" spans="1:18" s="39" customFormat="1">
      <c r="A1935" s="46"/>
      <c r="B1935" s="47"/>
      <c r="C1935" s="47"/>
      <c r="D1935" s="48"/>
      <c r="E1935" s="46"/>
      <c r="F1935" s="46"/>
      <c r="G1935" s="46"/>
      <c r="H1935" s="49"/>
      <c r="I1935" s="54"/>
      <c r="K1935" s="38"/>
      <c r="L1935" s="38"/>
      <c r="M1935" s="38"/>
      <c r="N1935" s="38"/>
      <c r="O1935" s="38"/>
      <c r="P1935" s="38"/>
      <c r="Q1935" s="38"/>
      <c r="R1935" s="38"/>
    </row>
    <row r="1936" spans="1:18" s="39" customFormat="1">
      <c r="A1936" s="46"/>
      <c r="B1936" s="47"/>
      <c r="C1936" s="47"/>
      <c r="D1936" s="48"/>
      <c r="E1936" s="46"/>
      <c r="F1936" s="46"/>
      <c r="G1936" s="46"/>
      <c r="H1936" s="49"/>
      <c r="I1936" s="54"/>
      <c r="K1936" s="38"/>
      <c r="L1936" s="38"/>
      <c r="M1936" s="38"/>
      <c r="N1936" s="38"/>
      <c r="O1936" s="38"/>
      <c r="P1936" s="38"/>
      <c r="Q1936" s="38"/>
      <c r="R1936" s="38"/>
    </row>
    <row r="1937" spans="1:18" s="39" customFormat="1">
      <c r="A1937" s="46"/>
      <c r="B1937" s="47"/>
      <c r="C1937" s="47"/>
      <c r="D1937" s="48"/>
      <c r="E1937" s="46"/>
      <c r="F1937" s="46"/>
      <c r="G1937" s="46"/>
      <c r="H1937" s="49"/>
      <c r="I1937" s="54"/>
      <c r="K1937" s="38"/>
      <c r="L1937" s="38"/>
      <c r="M1937" s="38"/>
      <c r="N1937" s="38"/>
      <c r="O1937" s="38"/>
      <c r="P1937" s="38"/>
      <c r="Q1937" s="38"/>
      <c r="R1937" s="38"/>
    </row>
    <row r="1938" spans="1:18" s="39" customFormat="1">
      <c r="A1938" s="46"/>
      <c r="B1938" s="47"/>
      <c r="C1938" s="47"/>
      <c r="D1938" s="48"/>
      <c r="E1938" s="46"/>
      <c r="F1938" s="46"/>
      <c r="G1938" s="46"/>
      <c r="H1938" s="49"/>
      <c r="I1938" s="54"/>
      <c r="K1938" s="38"/>
      <c r="L1938" s="38"/>
      <c r="M1938" s="38"/>
      <c r="N1938" s="38"/>
      <c r="O1938" s="38"/>
      <c r="P1938" s="38"/>
      <c r="Q1938" s="38"/>
      <c r="R1938" s="38"/>
    </row>
    <row r="1939" spans="1:18" s="39" customFormat="1">
      <c r="A1939" s="46"/>
      <c r="B1939" s="47"/>
      <c r="C1939" s="47"/>
      <c r="D1939" s="48"/>
      <c r="E1939" s="46"/>
      <c r="F1939" s="46"/>
      <c r="G1939" s="46"/>
      <c r="H1939" s="49"/>
      <c r="I1939" s="54"/>
      <c r="K1939" s="38"/>
      <c r="L1939" s="38"/>
      <c r="M1939" s="38"/>
      <c r="N1939" s="38"/>
      <c r="O1939" s="38"/>
      <c r="P1939" s="38"/>
      <c r="Q1939" s="38"/>
      <c r="R1939" s="38"/>
    </row>
    <row r="1940" spans="1:18" s="39" customFormat="1">
      <c r="A1940" s="46"/>
      <c r="B1940" s="47"/>
      <c r="C1940" s="47"/>
      <c r="D1940" s="48"/>
      <c r="E1940" s="46"/>
      <c r="F1940" s="46"/>
      <c r="G1940" s="46"/>
      <c r="H1940" s="49"/>
      <c r="I1940" s="54"/>
      <c r="K1940" s="38"/>
      <c r="L1940" s="38"/>
      <c r="M1940" s="38"/>
      <c r="N1940" s="38"/>
      <c r="O1940" s="38"/>
      <c r="P1940" s="38"/>
      <c r="Q1940" s="38"/>
      <c r="R1940" s="38"/>
    </row>
    <row r="1941" spans="1:18" s="39" customFormat="1">
      <c r="A1941" s="46"/>
      <c r="B1941" s="47"/>
      <c r="C1941" s="47"/>
      <c r="D1941" s="48"/>
      <c r="E1941" s="46"/>
      <c r="F1941" s="46"/>
      <c r="G1941" s="46"/>
      <c r="H1941" s="49"/>
      <c r="I1941" s="54"/>
      <c r="K1941" s="38"/>
      <c r="L1941" s="38"/>
      <c r="M1941" s="38"/>
      <c r="N1941" s="38"/>
      <c r="O1941" s="38"/>
      <c r="P1941" s="38"/>
      <c r="Q1941" s="38"/>
      <c r="R1941" s="38"/>
    </row>
    <row r="1942" spans="1:18" s="39" customFormat="1">
      <c r="A1942" s="46"/>
      <c r="B1942" s="47"/>
      <c r="C1942" s="47"/>
      <c r="D1942" s="48"/>
      <c r="E1942" s="46"/>
      <c r="F1942" s="46"/>
      <c r="G1942" s="46"/>
      <c r="H1942" s="49"/>
      <c r="I1942" s="54"/>
      <c r="K1942" s="38"/>
      <c r="L1942" s="38"/>
      <c r="M1942" s="38"/>
      <c r="N1942" s="38"/>
      <c r="O1942" s="38"/>
      <c r="P1942" s="38"/>
      <c r="Q1942" s="38"/>
      <c r="R1942" s="38"/>
    </row>
    <row r="1943" spans="1:18" s="39" customFormat="1">
      <c r="A1943" s="46"/>
      <c r="B1943" s="47"/>
      <c r="C1943" s="47"/>
      <c r="D1943" s="48"/>
      <c r="E1943" s="46"/>
      <c r="F1943" s="46"/>
      <c r="G1943" s="46"/>
      <c r="H1943" s="49"/>
      <c r="I1943" s="54"/>
      <c r="K1943" s="38"/>
      <c r="L1943" s="38"/>
      <c r="M1943" s="38"/>
      <c r="N1943" s="38"/>
      <c r="O1943" s="38"/>
      <c r="P1943" s="38"/>
      <c r="Q1943" s="38"/>
      <c r="R1943" s="38"/>
    </row>
    <row r="1944" spans="1:18" s="39" customFormat="1">
      <c r="A1944" s="46"/>
      <c r="B1944" s="47"/>
      <c r="C1944" s="47"/>
      <c r="D1944" s="48"/>
      <c r="E1944" s="46"/>
      <c r="F1944" s="46"/>
      <c r="G1944" s="46"/>
      <c r="H1944" s="49"/>
      <c r="I1944" s="54"/>
      <c r="K1944" s="38"/>
      <c r="L1944" s="38"/>
      <c r="M1944" s="38"/>
      <c r="N1944" s="38"/>
      <c r="O1944" s="38"/>
      <c r="P1944" s="38"/>
      <c r="Q1944" s="38"/>
      <c r="R1944" s="38"/>
    </row>
    <row r="1945" spans="1:18" s="39" customFormat="1">
      <c r="A1945" s="46"/>
      <c r="B1945" s="47"/>
      <c r="C1945" s="47"/>
      <c r="D1945" s="48"/>
      <c r="E1945" s="46"/>
      <c r="F1945" s="46"/>
      <c r="G1945" s="46"/>
      <c r="H1945" s="49"/>
      <c r="I1945" s="54"/>
      <c r="K1945" s="38"/>
      <c r="L1945" s="38"/>
      <c r="M1945" s="38"/>
      <c r="N1945" s="38"/>
      <c r="O1945" s="38"/>
      <c r="P1945" s="38"/>
      <c r="Q1945" s="38"/>
      <c r="R1945" s="38"/>
    </row>
    <row r="1946" spans="1:18" s="39" customFormat="1">
      <c r="A1946" s="46"/>
      <c r="B1946" s="47"/>
      <c r="C1946" s="47"/>
      <c r="D1946" s="48"/>
      <c r="E1946" s="46"/>
      <c r="F1946" s="46"/>
      <c r="G1946" s="46"/>
      <c r="H1946" s="49"/>
      <c r="I1946" s="54"/>
      <c r="K1946" s="38"/>
      <c r="L1946" s="38"/>
      <c r="M1946" s="38"/>
      <c r="N1946" s="38"/>
      <c r="O1946" s="38"/>
      <c r="P1946" s="38"/>
      <c r="Q1946" s="38"/>
      <c r="R1946" s="38"/>
    </row>
    <row r="1947" spans="1:18" s="39" customFormat="1">
      <c r="A1947" s="46"/>
      <c r="B1947" s="47"/>
      <c r="C1947" s="47"/>
      <c r="D1947" s="48"/>
      <c r="E1947" s="46"/>
      <c r="F1947" s="46"/>
      <c r="G1947" s="46"/>
      <c r="H1947" s="49"/>
      <c r="I1947" s="54"/>
      <c r="K1947" s="38"/>
      <c r="L1947" s="38"/>
      <c r="M1947" s="38"/>
      <c r="N1947" s="38"/>
      <c r="O1947" s="38"/>
      <c r="P1947" s="38"/>
      <c r="Q1947" s="38"/>
      <c r="R1947" s="38"/>
    </row>
    <row r="1948" spans="1:18" s="39" customFormat="1">
      <c r="A1948" s="46"/>
      <c r="B1948" s="47"/>
      <c r="C1948" s="47"/>
      <c r="D1948" s="48"/>
      <c r="E1948" s="46"/>
      <c r="F1948" s="46"/>
      <c r="G1948" s="46"/>
      <c r="H1948" s="49"/>
      <c r="I1948" s="54"/>
      <c r="K1948" s="38"/>
      <c r="L1948" s="38"/>
      <c r="M1948" s="38"/>
      <c r="N1948" s="38"/>
      <c r="O1948" s="38"/>
      <c r="P1948" s="38"/>
      <c r="Q1948" s="38"/>
      <c r="R1948" s="38"/>
    </row>
    <row r="1949" spans="1:18" s="39" customFormat="1">
      <c r="A1949" s="46"/>
      <c r="B1949" s="47"/>
      <c r="C1949" s="47"/>
      <c r="D1949" s="48"/>
      <c r="E1949" s="46"/>
      <c r="F1949" s="46"/>
      <c r="G1949" s="46"/>
      <c r="H1949" s="49"/>
      <c r="I1949" s="54"/>
      <c r="K1949" s="38"/>
      <c r="L1949" s="38"/>
      <c r="M1949" s="38"/>
      <c r="N1949" s="38"/>
      <c r="O1949" s="38"/>
      <c r="P1949" s="38"/>
      <c r="Q1949" s="38"/>
      <c r="R1949" s="38"/>
    </row>
    <row r="1950" spans="1:18" s="39" customFormat="1">
      <c r="A1950" s="46"/>
      <c r="B1950" s="47"/>
      <c r="C1950" s="47"/>
      <c r="D1950" s="48"/>
      <c r="E1950" s="46"/>
      <c r="F1950" s="46"/>
      <c r="G1950" s="46"/>
      <c r="H1950" s="49"/>
      <c r="I1950" s="54"/>
      <c r="K1950" s="38"/>
      <c r="L1950" s="38"/>
      <c r="M1950" s="38"/>
      <c r="N1950" s="38"/>
      <c r="O1950" s="38"/>
      <c r="P1950" s="38"/>
      <c r="Q1950" s="38"/>
      <c r="R1950" s="38"/>
    </row>
    <row r="1951" spans="1:18" s="39" customFormat="1">
      <c r="A1951" s="46"/>
      <c r="B1951" s="47"/>
      <c r="C1951" s="47"/>
      <c r="D1951" s="48"/>
      <c r="E1951" s="46"/>
      <c r="F1951" s="46"/>
      <c r="G1951" s="46"/>
      <c r="H1951" s="49"/>
      <c r="I1951" s="54"/>
      <c r="K1951" s="38"/>
      <c r="L1951" s="38"/>
      <c r="M1951" s="38"/>
      <c r="N1951" s="38"/>
      <c r="O1951" s="38"/>
      <c r="P1951" s="38"/>
      <c r="Q1951" s="38"/>
      <c r="R1951" s="38"/>
    </row>
    <row r="1952" spans="1:18" s="39" customFormat="1">
      <c r="A1952" s="46"/>
      <c r="B1952" s="47"/>
      <c r="C1952" s="47"/>
      <c r="D1952" s="48"/>
      <c r="E1952" s="46"/>
      <c r="F1952" s="46"/>
      <c r="G1952" s="46"/>
      <c r="H1952" s="49"/>
      <c r="I1952" s="54"/>
      <c r="K1952" s="38"/>
      <c r="L1952" s="38"/>
      <c r="M1952" s="38"/>
      <c r="N1952" s="38"/>
      <c r="O1952" s="38"/>
      <c r="P1952" s="38"/>
      <c r="Q1952" s="38"/>
      <c r="R1952" s="38"/>
    </row>
    <row r="1953" spans="1:18" s="39" customFormat="1">
      <c r="A1953" s="46"/>
      <c r="B1953" s="47"/>
      <c r="C1953" s="47"/>
      <c r="D1953" s="48"/>
      <c r="E1953" s="46"/>
      <c r="F1953" s="46"/>
      <c r="G1953" s="46"/>
      <c r="H1953" s="49"/>
      <c r="I1953" s="54"/>
      <c r="K1953" s="38"/>
      <c r="L1953" s="38"/>
      <c r="M1953" s="38"/>
      <c r="N1953" s="38"/>
      <c r="O1953" s="38"/>
      <c r="P1953" s="38"/>
      <c r="Q1953" s="38"/>
      <c r="R1953" s="38"/>
    </row>
    <row r="1954" spans="1:18" s="39" customFormat="1">
      <c r="A1954" s="46"/>
      <c r="B1954" s="47"/>
      <c r="C1954" s="47"/>
      <c r="D1954" s="48"/>
      <c r="E1954" s="46"/>
      <c r="F1954" s="46"/>
      <c r="G1954" s="46"/>
      <c r="H1954" s="49"/>
      <c r="I1954" s="54"/>
      <c r="K1954" s="38"/>
      <c r="L1954" s="38"/>
      <c r="M1954" s="38"/>
      <c r="N1954" s="38"/>
      <c r="O1954" s="38"/>
      <c r="P1954" s="38"/>
      <c r="Q1954" s="38"/>
      <c r="R1954" s="38"/>
    </row>
    <row r="1955" spans="1:18" s="39" customFormat="1">
      <c r="A1955" s="46"/>
      <c r="B1955" s="47"/>
      <c r="C1955" s="47"/>
      <c r="D1955" s="48"/>
      <c r="E1955" s="46"/>
      <c r="F1955" s="46"/>
      <c r="G1955" s="46"/>
      <c r="H1955" s="49"/>
      <c r="I1955" s="54"/>
      <c r="K1955" s="38"/>
      <c r="L1955" s="38"/>
      <c r="M1955" s="38"/>
      <c r="N1955" s="38"/>
      <c r="O1955" s="38"/>
      <c r="P1955" s="38"/>
      <c r="Q1955" s="38"/>
      <c r="R1955" s="38"/>
    </row>
    <row r="1956" spans="1:18" s="39" customFormat="1">
      <c r="A1956" s="46"/>
      <c r="B1956" s="47"/>
      <c r="C1956" s="47"/>
      <c r="D1956" s="48"/>
      <c r="E1956" s="46"/>
      <c r="F1956" s="46"/>
      <c r="G1956" s="46"/>
      <c r="H1956" s="49"/>
      <c r="I1956" s="54"/>
      <c r="K1956" s="38"/>
      <c r="L1956" s="38"/>
      <c r="M1956" s="38"/>
      <c r="N1956" s="38"/>
      <c r="O1956" s="38"/>
      <c r="P1956" s="38"/>
      <c r="Q1956" s="38"/>
      <c r="R1956" s="38"/>
    </row>
    <row r="1957" spans="1:18" s="39" customFormat="1">
      <c r="A1957" s="46"/>
      <c r="B1957" s="47"/>
      <c r="C1957" s="47"/>
      <c r="D1957" s="48"/>
      <c r="E1957" s="46"/>
      <c r="F1957" s="46"/>
      <c r="G1957" s="46"/>
      <c r="H1957" s="49"/>
      <c r="I1957" s="54"/>
      <c r="K1957" s="38"/>
      <c r="L1957" s="38"/>
      <c r="M1957" s="38"/>
      <c r="N1957" s="38"/>
      <c r="O1957" s="38"/>
      <c r="P1957" s="38"/>
      <c r="Q1957" s="38"/>
      <c r="R1957" s="38"/>
    </row>
    <row r="1958" spans="1:18" s="39" customFormat="1">
      <c r="A1958" s="46"/>
      <c r="B1958" s="47"/>
      <c r="C1958" s="47"/>
      <c r="D1958" s="48"/>
      <c r="E1958" s="46"/>
      <c r="F1958" s="46"/>
      <c r="G1958" s="46"/>
      <c r="H1958" s="49"/>
      <c r="I1958" s="54"/>
      <c r="K1958" s="38"/>
      <c r="L1958" s="38"/>
      <c r="M1958" s="38"/>
      <c r="N1958" s="38"/>
      <c r="O1958" s="38"/>
      <c r="P1958" s="38"/>
      <c r="Q1958" s="38"/>
      <c r="R1958" s="38"/>
    </row>
    <row r="1959" spans="1:18" s="39" customFormat="1">
      <c r="A1959" s="46"/>
      <c r="B1959" s="47"/>
      <c r="C1959" s="47"/>
      <c r="D1959" s="48"/>
      <c r="E1959" s="46"/>
      <c r="F1959" s="46"/>
      <c r="G1959" s="46"/>
      <c r="H1959" s="49"/>
      <c r="I1959" s="54"/>
      <c r="K1959" s="38"/>
      <c r="L1959" s="38"/>
      <c r="M1959" s="38"/>
      <c r="N1959" s="38"/>
      <c r="O1959" s="38"/>
      <c r="P1959" s="38"/>
      <c r="Q1959" s="38"/>
      <c r="R1959" s="38"/>
    </row>
    <row r="1960" spans="1:18" s="39" customFormat="1">
      <c r="A1960" s="46"/>
      <c r="B1960" s="47"/>
      <c r="C1960" s="47"/>
      <c r="D1960" s="48"/>
      <c r="E1960" s="46"/>
      <c r="F1960" s="46"/>
      <c r="G1960" s="46"/>
      <c r="H1960" s="49"/>
      <c r="I1960" s="54"/>
      <c r="K1960" s="38"/>
      <c r="L1960" s="38"/>
      <c r="M1960" s="38"/>
      <c r="N1960" s="38"/>
      <c r="O1960" s="38"/>
      <c r="P1960" s="38"/>
      <c r="Q1960" s="38"/>
      <c r="R1960" s="38"/>
    </row>
    <row r="1961" spans="1:18" s="39" customFormat="1">
      <c r="A1961" s="46"/>
      <c r="B1961" s="47"/>
      <c r="C1961" s="47"/>
      <c r="D1961" s="48"/>
      <c r="E1961" s="46"/>
      <c r="F1961" s="46"/>
      <c r="G1961" s="46"/>
      <c r="H1961" s="49"/>
      <c r="I1961" s="54"/>
      <c r="K1961" s="38"/>
      <c r="L1961" s="38"/>
      <c r="M1961" s="38"/>
      <c r="N1961" s="38"/>
      <c r="O1961" s="38"/>
      <c r="P1961" s="38"/>
      <c r="Q1961" s="38"/>
      <c r="R1961" s="38"/>
    </row>
    <row r="1962" spans="1:18" s="39" customFormat="1">
      <c r="A1962" s="46"/>
      <c r="B1962" s="47"/>
      <c r="C1962" s="47"/>
      <c r="D1962" s="48"/>
      <c r="E1962" s="46"/>
      <c r="F1962" s="46"/>
      <c r="G1962" s="46"/>
      <c r="H1962" s="49"/>
      <c r="I1962" s="54"/>
      <c r="K1962" s="38"/>
      <c r="L1962" s="38"/>
      <c r="M1962" s="38"/>
      <c r="N1962" s="38"/>
      <c r="O1962" s="38"/>
      <c r="P1962" s="38"/>
      <c r="Q1962" s="38"/>
      <c r="R1962" s="38"/>
    </row>
    <row r="1963" spans="1:18" s="39" customFormat="1">
      <c r="A1963" s="46"/>
      <c r="B1963" s="47"/>
      <c r="C1963" s="47"/>
      <c r="D1963" s="48"/>
      <c r="E1963" s="46"/>
      <c r="F1963" s="46"/>
      <c r="G1963" s="46"/>
      <c r="H1963" s="49"/>
      <c r="I1963" s="54"/>
      <c r="K1963" s="38"/>
      <c r="L1963" s="38"/>
      <c r="M1963" s="38"/>
      <c r="N1963" s="38"/>
      <c r="O1963" s="38"/>
      <c r="P1963" s="38"/>
      <c r="Q1963" s="38"/>
      <c r="R1963" s="38"/>
    </row>
    <row r="1964" spans="1:18" s="39" customFormat="1">
      <c r="A1964" s="46"/>
      <c r="B1964" s="47"/>
      <c r="C1964" s="47"/>
      <c r="D1964" s="48"/>
      <c r="E1964" s="46"/>
      <c r="F1964" s="46"/>
      <c r="G1964" s="46"/>
      <c r="H1964" s="49"/>
      <c r="I1964" s="54"/>
      <c r="K1964" s="38"/>
      <c r="L1964" s="38"/>
      <c r="M1964" s="38"/>
      <c r="N1964" s="38"/>
      <c r="O1964" s="38"/>
      <c r="P1964" s="38"/>
      <c r="Q1964" s="38"/>
      <c r="R1964" s="38"/>
    </row>
    <row r="1965" spans="1:18" s="39" customFormat="1">
      <c r="A1965" s="46"/>
      <c r="B1965" s="47"/>
      <c r="C1965" s="47"/>
      <c r="D1965" s="48"/>
      <c r="E1965" s="46"/>
      <c r="F1965" s="46"/>
      <c r="G1965" s="46"/>
      <c r="H1965" s="49"/>
      <c r="I1965" s="54"/>
      <c r="K1965" s="38"/>
      <c r="L1965" s="38"/>
      <c r="M1965" s="38"/>
      <c r="N1965" s="38"/>
      <c r="O1965" s="38"/>
      <c r="P1965" s="38"/>
      <c r="Q1965" s="38"/>
      <c r="R1965" s="38"/>
    </row>
    <row r="1966" spans="1:18" s="39" customFormat="1">
      <c r="A1966" s="46"/>
      <c r="B1966" s="47"/>
      <c r="C1966" s="47"/>
      <c r="D1966" s="48"/>
      <c r="E1966" s="46"/>
      <c r="F1966" s="46"/>
      <c r="G1966" s="46"/>
      <c r="H1966" s="49"/>
      <c r="I1966" s="54"/>
      <c r="K1966" s="38"/>
      <c r="L1966" s="38"/>
      <c r="M1966" s="38"/>
      <c r="N1966" s="38"/>
      <c r="O1966" s="38"/>
      <c r="P1966" s="38"/>
      <c r="Q1966" s="38"/>
      <c r="R1966" s="38"/>
    </row>
    <row r="1967" spans="1:18" s="39" customFormat="1">
      <c r="A1967" s="46"/>
      <c r="B1967" s="47"/>
      <c r="C1967" s="47"/>
      <c r="D1967" s="48"/>
      <c r="E1967" s="46"/>
      <c r="F1967" s="46"/>
      <c r="G1967" s="46"/>
      <c r="H1967" s="49"/>
      <c r="I1967" s="54"/>
      <c r="K1967" s="38"/>
      <c r="L1967" s="38"/>
      <c r="M1967" s="38"/>
      <c r="N1967" s="38"/>
      <c r="O1967" s="38"/>
      <c r="P1967" s="38"/>
      <c r="Q1967" s="38"/>
      <c r="R1967" s="38"/>
    </row>
    <row r="1968" spans="1:18" s="39" customFormat="1">
      <c r="A1968" s="46"/>
      <c r="B1968" s="47"/>
      <c r="C1968" s="47"/>
      <c r="D1968" s="48"/>
      <c r="E1968" s="46"/>
      <c r="F1968" s="46"/>
      <c r="G1968" s="46"/>
      <c r="H1968" s="49"/>
      <c r="I1968" s="54"/>
      <c r="K1968" s="38"/>
      <c r="L1968" s="38"/>
      <c r="M1968" s="38"/>
      <c r="N1968" s="38"/>
      <c r="O1968" s="38"/>
      <c r="P1968" s="38"/>
      <c r="Q1968" s="38"/>
      <c r="R1968" s="38"/>
    </row>
    <row r="1969" spans="1:18" s="39" customFormat="1">
      <c r="A1969" s="46"/>
      <c r="B1969" s="47"/>
      <c r="C1969" s="47"/>
      <c r="D1969" s="48"/>
      <c r="E1969" s="46"/>
      <c r="F1969" s="46"/>
      <c r="G1969" s="46"/>
      <c r="H1969" s="49"/>
      <c r="I1969" s="54"/>
      <c r="K1969" s="38"/>
      <c r="L1969" s="38"/>
      <c r="M1969" s="38"/>
      <c r="N1969" s="38"/>
      <c r="O1969" s="38"/>
      <c r="P1969" s="38"/>
      <c r="Q1969" s="38"/>
      <c r="R1969" s="38"/>
    </row>
    <row r="1970" spans="1:18" s="39" customFormat="1">
      <c r="A1970" s="46"/>
      <c r="B1970" s="47"/>
      <c r="C1970" s="47"/>
      <c r="D1970" s="48"/>
      <c r="E1970" s="46"/>
      <c r="F1970" s="46"/>
      <c r="G1970" s="46"/>
      <c r="H1970" s="49"/>
      <c r="I1970" s="54"/>
      <c r="K1970" s="38"/>
      <c r="L1970" s="38"/>
      <c r="M1970" s="38"/>
      <c r="N1970" s="38"/>
      <c r="O1970" s="38"/>
      <c r="P1970" s="38"/>
      <c r="Q1970" s="38"/>
      <c r="R1970" s="38"/>
    </row>
    <row r="1971" spans="1:18" s="39" customFormat="1">
      <c r="A1971" s="46"/>
      <c r="B1971" s="47"/>
      <c r="C1971" s="47"/>
      <c r="D1971" s="48"/>
      <c r="E1971" s="46"/>
      <c r="F1971" s="46"/>
      <c r="G1971" s="46"/>
      <c r="H1971" s="49"/>
      <c r="I1971" s="54"/>
      <c r="K1971" s="38"/>
      <c r="L1971" s="38"/>
      <c r="M1971" s="38"/>
      <c r="N1971" s="38"/>
      <c r="O1971" s="38"/>
      <c r="P1971" s="38"/>
      <c r="Q1971" s="38"/>
      <c r="R1971" s="38"/>
    </row>
    <row r="1972" spans="1:18" s="39" customFormat="1">
      <c r="A1972" s="46"/>
      <c r="B1972" s="47"/>
      <c r="C1972" s="47"/>
      <c r="D1972" s="48"/>
      <c r="E1972" s="46"/>
      <c r="F1972" s="46"/>
      <c r="G1972" s="46"/>
      <c r="H1972" s="49"/>
      <c r="I1972" s="54"/>
      <c r="K1972" s="38"/>
      <c r="L1972" s="38"/>
      <c r="M1972" s="38"/>
      <c r="N1972" s="38"/>
      <c r="O1972" s="38"/>
      <c r="P1972" s="38"/>
      <c r="Q1972" s="38"/>
      <c r="R1972" s="38"/>
    </row>
    <row r="1973" spans="1:18" s="39" customFormat="1">
      <c r="A1973" s="46"/>
      <c r="B1973" s="47"/>
      <c r="C1973" s="47"/>
      <c r="D1973" s="48"/>
      <c r="E1973" s="46"/>
      <c r="F1973" s="46"/>
      <c r="G1973" s="46"/>
      <c r="H1973" s="49"/>
      <c r="I1973" s="54"/>
      <c r="K1973" s="38"/>
      <c r="L1973" s="38"/>
      <c r="M1973" s="38"/>
      <c r="N1973" s="38"/>
      <c r="O1973" s="38"/>
      <c r="P1973" s="38"/>
      <c r="Q1973" s="38"/>
      <c r="R1973" s="38"/>
    </row>
    <row r="1974" spans="1:18" s="39" customFormat="1">
      <c r="A1974" s="46"/>
      <c r="B1974" s="47"/>
      <c r="C1974" s="47"/>
      <c r="D1974" s="48"/>
      <c r="E1974" s="46"/>
      <c r="F1974" s="46"/>
      <c r="G1974" s="46"/>
      <c r="H1974" s="49"/>
      <c r="I1974" s="54"/>
      <c r="K1974" s="38"/>
      <c r="L1974" s="38"/>
      <c r="M1974" s="38"/>
      <c r="N1974" s="38"/>
      <c r="O1974" s="38"/>
      <c r="P1974" s="38"/>
      <c r="Q1974" s="38"/>
      <c r="R1974" s="38"/>
    </row>
    <row r="1975" spans="1:18" s="39" customFormat="1">
      <c r="A1975" s="46"/>
      <c r="B1975" s="47"/>
      <c r="C1975" s="47"/>
      <c r="D1975" s="48"/>
      <c r="E1975" s="46"/>
      <c r="F1975" s="46"/>
      <c r="G1975" s="46"/>
      <c r="H1975" s="49"/>
      <c r="I1975" s="54"/>
      <c r="K1975" s="38"/>
      <c r="L1975" s="38"/>
      <c r="M1975" s="38"/>
      <c r="N1975" s="38"/>
      <c r="O1975" s="38"/>
      <c r="P1975" s="38"/>
      <c r="Q1975" s="38"/>
      <c r="R1975" s="38"/>
    </row>
    <row r="1976" spans="1:18" s="39" customFormat="1">
      <c r="A1976" s="46"/>
      <c r="B1976" s="47"/>
      <c r="C1976" s="47"/>
      <c r="D1976" s="48"/>
      <c r="E1976" s="46"/>
      <c r="F1976" s="46"/>
      <c r="G1976" s="46"/>
      <c r="H1976" s="49"/>
      <c r="I1976" s="54"/>
      <c r="K1976" s="38"/>
      <c r="L1976" s="38"/>
      <c r="M1976" s="38"/>
      <c r="N1976" s="38"/>
      <c r="O1976" s="38"/>
      <c r="P1976" s="38"/>
      <c r="Q1976" s="38"/>
      <c r="R1976" s="38"/>
    </row>
    <row r="1977" spans="1:18" s="39" customFormat="1">
      <c r="A1977" s="46"/>
      <c r="B1977" s="47"/>
      <c r="C1977" s="47"/>
      <c r="D1977" s="48"/>
      <c r="E1977" s="46"/>
      <c r="F1977" s="46"/>
      <c r="G1977" s="46"/>
      <c r="H1977" s="49"/>
      <c r="I1977" s="54"/>
      <c r="K1977" s="38"/>
      <c r="L1977" s="38"/>
      <c r="M1977" s="38"/>
      <c r="N1977" s="38"/>
      <c r="O1977" s="38"/>
      <c r="P1977" s="38"/>
      <c r="Q1977" s="38"/>
      <c r="R1977" s="38"/>
    </row>
    <row r="1978" spans="1:18" s="39" customFormat="1">
      <c r="A1978" s="46"/>
      <c r="B1978" s="47"/>
      <c r="C1978" s="47"/>
      <c r="D1978" s="48"/>
      <c r="E1978" s="46"/>
      <c r="F1978" s="46"/>
      <c r="G1978" s="46"/>
      <c r="H1978" s="49"/>
      <c r="I1978" s="54"/>
      <c r="K1978" s="38"/>
      <c r="L1978" s="38"/>
      <c r="M1978" s="38"/>
      <c r="N1978" s="38"/>
      <c r="O1978" s="38"/>
      <c r="P1978" s="38"/>
      <c r="Q1978" s="38"/>
      <c r="R1978" s="38"/>
    </row>
    <row r="1979" spans="1:18" s="39" customFormat="1">
      <c r="A1979" s="46"/>
      <c r="B1979" s="47"/>
      <c r="C1979" s="47"/>
      <c r="D1979" s="48"/>
      <c r="E1979" s="46"/>
      <c r="F1979" s="46"/>
      <c r="G1979" s="46"/>
      <c r="H1979" s="49"/>
      <c r="I1979" s="54"/>
      <c r="K1979" s="38"/>
      <c r="L1979" s="38"/>
      <c r="M1979" s="38"/>
      <c r="N1979" s="38"/>
      <c r="O1979" s="38"/>
      <c r="P1979" s="38"/>
      <c r="Q1979" s="38"/>
      <c r="R1979" s="38"/>
    </row>
    <row r="1980" spans="1:18" s="39" customFormat="1">
      <c r="A1980" s="46"/>
      <c r="B1980" s="47"/>
      <c r="C1980" s="47"/>
      <c r="D1980" s="48"/>
      <c r="E1980" s="46"/>
      <c r="F1980" s="46"/>
      <c r="G1980" s="46"/>
      <c r="H1980" s="49"/>
      <c r="I1980" s="54"/>
      <c r="K1980" s="38"/>
      <c r="L1980" s="38"/>
      <c r="M1980" s="38"/>
      <c r="N1980" s="38"/>
      <c r="O1980" s="38"/>
      <c r="P1980" s="38"/>
      <c r="Q1980" s="38"/>
      <c r="R1980" s="38"/>
    </row>
    <row r="1981" spans="1:18" s="39" customFormat="1">
      <c r="A1981" s="46"/>
      <c r="B1981" s="47"/>
      <c r="C1981" s="47"/>
      <c r="D1981" s="48"/>
      <c r="E1981" s="46"/>
      <c r="F1981" s="46"/>
      <c r="G1981" s="46"/>
      <c r="H1981" s="49"/>
      <c r="I1981" s="54"/>
      <c r="K1981" s="38"/>
      <c r="L1981" s="38"/>
      <c r="M1981" s="38"/>
      <c r="N1981" s="38"/>
      <c r="O1981" s="38"/>
      <c r="P1981" s="38"/>
      <c r="Q1981" s="38"/>
      <c r="R1981" s="38"/>
    </row>
    <row r="1982" spans="1:18" s="39" customFormat="1">
      <c r="A1982" s="46"/>
      <c r="B1982" s="47"/>
      <c r="C1982" s="47"/>
      <c r="D1982" s="48"/>
      <c r="E1982" s="46"/>
      <c r="F1982" s="46"/>
      <c r="G1982" s="46"/>
      <c r="H1982" s="49"/>
      <c r="I1982" s="54"/>
      <c r="K1982" s="38"/>
      <c r="L1982" s="38"/>
      <c r="M1982" s="38"/>
      <c r="N1982" s="38"/>
      <c r="O1982" s="38"/>
      <c r="P1982" s="38"/>
      <c r="Q1982" s="38"/>
      <c r="R1982" s="38"/>
    </row>
    <row r="1983" spans="1:18" s="39" customFormat="1">
      <c r="A1983" s="46"/>
      <c r="B1983" s="47"/>
      <c r="C1983" s="47"/>
      <c r="D1983" s="48"/>
      <c r="E1983" s="46"/>
      <c r="F1983" s="46"/>
      <c r="G1983" s="46"/>
      <c r="H1983" s="49"/>
      <c r="I1983" s="54"/>
      <c r="K1983" s="38"/>
      <c r="L1983" s="38"/>
      <c r="M1983" s="38"/>
      <c r="N1983" s="38"/>
      <c r="O1983" s="38"/>
      <c r="P1983" s="38"/>
      <c r="Q1983" s="38"/>
      <c r="R1983" s="38"/>
    </row>
    <row r="1984" spans="1:18" s="39" customFormat="1">
      <c r="A1984" s="46"/>
      <c r="B1984" s="47"/>
      <c r="C1984" s="47"/>
      <c r="D1984" s="48"/>
      <c r="E1984" s="46"/>
      <c r="F1984" s="46"/>
      <c r="G1984" s="46"/>
      <c r="H1984" s="49"/>
      <c r="I1984" s="54"/>
      <c r="K1984" s="38"/>
      <c r="L1984" s="38"/>
      <c r="M1984" s="38"/>
      <c r="N1984" s="38"/>
      <c r="O1984" s="38"/>
      <c r="P1984" s="38"/>
      <c r="Q1984" s="38"/>
      <c r="R1984" s="38"/>
    </row>
    <row r="1985" spans="1:18" s="39" customFormat="1">
      <c r="A1985" s="46"/>
      <c r="B1985" s="47"/>
      <c r="C1985" s="47"/>
      <c r="D1985" s="48"/>
      <c r="E1985" s="46"/>
      <c r="F1985" s="46"/>
      <c r="G1985" s="46"/>
      <c r="H1985" s="49"/>
      <c r="I1985" s="54"/>
      <c r="K1985" s="38"/>
      <c r="L1985" s="38"/>
      <c r="M1985" s="38"/>
      <c r="N1985" s="38"/>
      <c r="O1985" s="38"/>
      <c r="P1985" s="38"/>
      <c r="Q1985" s="38"/>
      <c r="R1985" s="38"/>
    </row>
    <row r="1986" spans="1:18" s="39" customFormat="1">
      <c r="A1986" s="46"/>
      <c r="B1986" s="47"/>
      <c r="C1986" s="47"/>
      <c r="D1986" s="48"/>
      <c r="E1986" s="46"/>
      <c r="F1986" s="46"/>
      <c r="G1986" s="46"/>
      <c r="H1986" s="49"/>
      <c r="I1986" s="54"/>
      <c r="K1986" s="38"/>
      <c r="L1986" s="38"/>
      <c r="M1986" s="38"/>
      <c r="N1986" s="38"/>
      <c r="O1986" s="38"/>
      <c r="P1986" s="38"/>
      <c r="Q1986" s="38"/>
      <c r="R1986" s="38"/>
    </row>
    <row r="1987" spans="1:18" s="39" customFormat="1">
      <c r="A1987" s="46"/>
      <c r="B1987" s="47"/>
      <c r="C1987" s="47"/>
      <c r="D1987" s="48"/>
      <c r="E1987" s="46"/>
      <c r="F1987" s="46"/>
      <c r="G1987" s="46"/>
      <c r="H1987" s="49"/>
      <c r="I1987" s="54"/>
      <c r="K1987" s="38"/>
      <c r="L1987" s="38"/>
      <c r="M1987" s="38"/>
      <c r="N1987" s="38"/>
      <c r="O1987" s="38"/>
      <c r="P1987" s="38"/>
      <c r="Q1987" s="38"/>
      <c r="R1987" s="38"/>
    </row>
    <row r="1988" spans="1:18" s="39" customFormat="1">
      <c r="A1988" s="46"/>
      <c r="B1988" s="47"/>
      <c r="C1988" s="47"/>
      <c r="D1988" s="48"/>
      <c r="E1988" s="46"/>
      <c r="F1988" s="46"/>
      <c r="G1988" s="46"/>
      <c r="H1988" s="49"/>
      <c r="I1988" s="54"/>
      <c r="K1988" s="38"/>
      <c r="L1988" s="38"/>
      <c r="M1988" s="38"/>
      <c r="N1988" s="38"/>
      <c r="O1988" s="38"/>
      <c r="P1988" s="38"/>
      <c r="Q1988" s="38"/>
      <c r="R1988" s="38"/>
    </row>
    <row r="1989" spans="1:18" s="39" customFormat="1">
      <c r="A1989" s="46"/>
      <c r="B1989" s="47"/>
      <c r="C1989" s="47"/>
      <c r="D1989" s="48"/>
      <c r="E1989" s="46"/>
      <c r="F1989" s="46"/>
      <c r="G1989" s="46"/>
      <c r="H1989" s="49"/>
      <c r="I1989" s="54"/>
      <c r="K1989" s="38"/>
      <c r="L1989" s="38"/>
      <c r="M1989" s="38"/>
      <c r="N1989" s="38"/>
      <c r="O1989" s="38"/>
      <c r="P1989" s="38"/>
      <c r="Q1989" s="38"/>
      <c r="R1989" s="38"/>
    </row>
    <row r="1990" spans="1:18" s="39" customFormat="1">
      <c r="A1990" s="46"/>
      <c r="B1990" s="47"/>
      <c r="C1990" s="47"/>
      <c r="D1990" s="48"/>
      <c r="E1990" s="46"/>
      <c r="F1990" s="46"/>
      <c r="G1990" s="46"/>
      <c r="H1990" s="49"/>
      <c r="I1990" s="54"/>
      <c r="K1990" s="38"/>
      <c r="L1990" s="38"/>
      <c r="M1990" s="38"/>
      <c r="N1990" s="38"/>
      <c r="O1990" s="38"/>
      <c r="P1990" s="38"/>
      <c r="Q1990" s="38"/>
      <c r="R1990" s="38"/>
    </row>
    <row r="1991" spans="1:18" s="39" customFormat="1">
      <c r="A1991" s="46"/>
      <c r="B1991" s="47"/>
      <c r="C1991" s="47"/>
      <c r="D1991" s="48"/>
      <c r="E1991" s="46"/>
      <c r="F1991" s="46"/>
      <c r="G1991" s="46"/>
      <c r="H1991" s="49"/>
      <c r="I1991" s="54"/>
      <c r="K1991" s="38"/>
      <c r="L1991" s="38"/>
      <c r="M1991" s="38"/>
      <c r="N1991" s="38"/>
      <c r="O1991" s="38"/>
      <c r="P1991" s="38"/>
      <c r="Q1991" s="38"/>
      <c r="R1991" s="38"/>
    </row>
    <row r="1992" spans="1:18" s="39" customFormat="1">
      <c r="A1992" s="46"/>
      <c r="B1992" s="47"/>
      <c r="C1992" s="47"/>
      <c r="D1992" s="48"/>
      <c r="E1992" s="46"/>
      <c r="F1992" s="46"/>
      <c r="G1992" s="46"/>
      <c r="H1992" s="49"/>
      <c r="I1992" s="54"/>
      <c r="K1992" s="38"/>
      <c r="L1992" s="38"/>
      <c r="M1992" s="38"/>
      <c r="N1992" s="38"/>
      <c r="O1992" s="38"/>
      <c r="P1992" s="38"/>
      <c r="Q1992" s="38"/>
      <c r="R1992" s="38"/>
    </row>
    <row r="1993" spans="1:18" s="39" customFormat="1">
      <c r="A1993" s="46"/>
      <c r="B1993" s="47"/>
      <c r="C1993" s="47"/>
      <c r="D1993" s="48"/>
      <c r="E1993" s="46"/>
      <c r="F1993" s="46"/>
      <c r="G1993" s="46"/>
      <c r="H1993" s="49"/>
      <c r="I1993" s="54"/>
      <c r="K1993" s="38"/>
      <c r="L1993" s="38"/>
      <c r="M1993" s="38"/>
      <c r="N1993" s="38"/>
      <c r="O1993" s="38"/>
      <c r="P1993" s="38"/>
      <c r="Q1993" s="38"/>
      <c r="R1993" s="38"/>
    </row>
    <row r="1994" spans="1:18" s="39" customFormat="1">
      <c r="A1994" s="46"/>
      <c r="B1994" s="47"/>
      <c r="C1994" s="47"/>
      <c r="D1994" s="48"/>
      <c r="E1994" s="46"/>
      <c r="F1994" s="46"/>
      <c r="G1994" s="46"/>
      <c r="H1994" s="49"/>
      <c r="I1994" s="54"/>
      <c r="K1994" s="38"/>
      <c r="L1994" s="38"/>
      <c r="M1994" s="38"/>
      <c r="N1994" s="38"/>
      <c r="O1994" s="38"/>
      <c r="P1994" s="38"/>
      <c r="Q1994" s="38"/>
      <c r="R1994" s="38"/>
    </row>
    <row r="1995" spans="1:18" s="39" customFormat="1">
      <c r="A1995" s="46"/>
      <c r="B1995" s="47"/>
      <c r="C1995" s="47"/>
      <c r="D1995" s="48"/>
      <c r="E1995" s="46"/>
      <c r="F1995" s="46"/>
      <c r="G1995" s="46"/>
      <c r="H1995" s="49"/>
      <c r="I1995" s="54"/>
      <c r="K1995" s="38"/>
      <c r="L1995" s="38"/>
      <c r="M1995" s="38"/>
      <c r="N1995" s="38"/>
      <c r="O1995" s="38"/>
      <c r="P1995" s="38"/>
      <c r="Q1995" s="38"/>
      <c r="R1995" s="38"/>
    </row>
    <row r="1996" spans="1:18" s="39" customFormat="1">
      <c r="A1996" s="46"/>
      <c r="B1996" s="47"/>
      <c r="C1996" s="47"/>
      <c r="D1996" s="48"/>
      <c r="E1996" s="46"/>
      <c r="F1996" s="46"/>
      <c r="G1996" s="46"/>
      <c r="H1996" s="49"/>
      <c r="I1996" s="54"/>
      <c r="K1996" s="38"/>
      <c r="L1996" s="38"/>
      <c r="M1996" s="38"/>
      <c r="N1996" s="38"/>
      <c r="O1996" s="38"/>
      <c r="P1996" s="38"/>
      <c r="Q1996" s="38"/>
      <c r="R1996" s="38"/>
    </row>
    <row r="1997" spans="1:18" s="39" customFormat="1">
      <c r="A1997" s="46"/>
      <c r="B1997" s="47"/>
      <c r="C1997" s="47"/>
      <c r="D1997" s="48"/>
      <c r="E1997" s="46"/>
      <c r="F1997" s="46"/>
      <c r="G1997" s="46"/>
      <c r="H1997" s="49"/>
      <c r="I1997" s="54"/>
      <c r="K1997" s="38"/>
      <c r="L1997" s="38"/>
      <c r="M1997" s="38"/>
      <c r="N1997" s="38"/>
      <c r="O1997" s="38"/>
      <c r="P1997" s="38"/>
      <c r="Q1997" s="38"/>
      <c r="R1997" s="38"/>
    </row>
    <row r="1998" spans="1:18" s="39" customFormat="1">
      <c r="A1998" s="46"/>
      <c r="B1998" s="47"/>
      <c r="C1998" s="47"/>
      <c r="D1998" s="48"/>
      <c r="E1998" s="46"/>
      <c r="F1998" s="46"/>
      <c r="G1998" s="46"/>
      <c r="H1998" s="49"/>
      <c r="I1998" s="54"/>
      <c r="K1998" s="38"/>
      <c r="L1998" s="38"/>
      <c r="M1998" s="38"/>
      <c r="N1998" s="38"/>
      <c r="O1998" s="38"/>
      <c r="P1998" s="38"/>
      <c r="Q1998" s="38"/>
      <c r="R1998" s="38"/>
    </row>
    <row r="1999" spans="1:18" s="39" customFormat="1">
      <c r="A1999" s="46"/>
      <c r="B1999" s="47"/>
      <c r="C1999" s="47"/>
      <c r="D1999" s="48"/>
      <c r="E1999" s="46"/>
      <c r="F1999" s="46"/>
      <c r="G1999" s="46"/>
      <c r="H1999" s="49"/>
      <c r="I1999" s="54"/>
      <c r="K1999" s="38"/>
      <c r="L1999" s="38"/>
      <c r="M1999" s="38"/>
      <c r="N1999" s="38"/>
      <c r="O1999" s="38"/>
      <c r="P1999" s="38"/>
      <c r="Q1999" s="38"/>
      <c r="R1999" s="38"/>
    </row>
    <row r="2000" spans="1:18" s="39" customFormat="1">
      <c r="A2000" s="46"/>
      <c r="B2000" s="47"/>
      <c r="C2000" s="47"/>
      <c r="D2000" s="48"/>
      <c r="E2000" s="46"/>
      <c r="F2000" s="46"/>
      <c r="G2000" s="46"/>
      <c r="H2000" s="49"/>
      <c r="I2000" s="54"/>
      <c r="K2000" s="38"/>
      <c r="L2000" s="38"/>
      <c r="M2000" s="38"/>
      <c r="N2000" s="38"/>
      <c r="O2000" s="38"/>
      <c r="P2000" s="38"/>
      <c r="Q2000" s="38"/>
      <c r="R2000" s="38"/>
    </row>
    <row r="2001" spans="1:18" s="39" customFormat="1">
      <c r="A2001" s="46"/>
      <c r="B2001" s="47"/>
      <c r="C2001" s="47"/>
      <c r="D2001" s="48"/>
      <c r="E2001" s="46"/>
      <c r="F2001" s="46"/>
      <c r="G2001" s="46"/>
      <c r="H2001" s="49"/>
      <c r="I2001" s="54"/>
      <c r="K2001" s="38"/>
      <c r="L2001" s="38"/>
      <c r="M2001" s="38"/>
      <c r="N2001" s="38"/>
      <c r="O2001" s="38"/>
      <c r="P2001" s="38"/>
      <c r="Q2001" s="38"/>
      <c r="R2001" s="38"/>
    </row>
    <row r="2002" spans="1:18" s="39" customFormat="1">
      <c r="A2002" s="46"/>
      <c r="B2002" s="47"/>
      <c r="C2002" s="47"/>
      <c r="D2002" s="48"/>
      <c r="E2002" s="46"/>
      <c r="F2002" s="46"/>
      <c r="G2002" s="46"/>
      <c r="H2002" s="49"/>
      <c r="I2002" s="54"/>
      <c r="K2002" s="38"/>
      <c r="L2002" s="38"/>
      <c r="M2002" s="38"/>
      <c r="N2002" s="38"/>
      <c r="O2002" s="38"/>
      <c r="P2002" s="38"/>
      <c r="Q2002" s="38"/>
      <c r="R2002" s="38"/>
    </row>
    <row r="2003" spans="1:18" s="39" customFormat="1">
      <c r="A2003" s="46"/>
      <c r="B2003" s="47"/>
      <c r="C2003" s="47"/>
      <c r="D2003" s="48"/>
      <c r="E2003" s="46"/>
      <c r="F2003" s="46"/>
      <c r="G2003" s="46"/>
      <c r="H2003" s="49"/>
      <c r="I2003" s="54"/>
      <c r="K2003" s="38"/>
      <c r="L2003" s="38"/>
      <c r="M2003" s="38"/>
      <c r="N2003" s="38"/>
      <c r="O2003" s="38"/>
      <c r="P2003" s="38"/>
      <c r="Q2003" s="38"/>
      <c r="R2003" s="38"/>
    </row>
    <row r="2004" spans="1:18" s="39" customFormat="1">
      <c r="A2004" s="46"/>
      <c r="B2004" s="47"/>
      <c r="C2004" s="47"/>
      <c r="D2004" s="48"/>
      <c r="E2004" s="46"/>
      <c r="F2004" s="46"/>
      <c r="G2004" s="46"/>
      <c r="H2004" s="49"/>
      <c r="I2004" s="54"/>
      <c r="K2004" s="38"/>
      <c r="L2004" s="38"/>
      <c r="M2004" s="38"/>
      <c r="N2004" s="38"/>
      <c r="O2004" s="38"/>
      <c r="P2004" s="38"/>
      <c r="Q2004" s="38"/>
      <c r="R2004" s="38"/>
    </row>
    <row r="2005" spans="1:18" s="39" customFormat="1">
      <c r="A2005" s="46"/>
      <c r="B2005" s="47"/>
      <c r="C2005" s="47"/>
      <c r="D2005" s="48"/>
      <c r="E2005" s="46"/>
      <c r="F2005" s="46"/>
      <c r="G2005" s="46"/>
      <c r="H2005" s="49"/>
      <c r="I2005" s="54"/>
      <c r="K2005" s="38"/>
      <c r="L2005" s="38"/>
      <c r="M2005" s="38"/>
      <c r="N2005" s="38"/>
      <c r="O2005" s="38"/>
      <c r="P2005" s="38"/>
      <c r="Q2005" s="38"/>
      <c r="R2005" s="38"/>
    </row>
    <row r="2006" spans="1:18" s="39" customFormat="1">
      <c r="A2006" s="46"/>
      <c r="B2006" s="47"/>
      <c r="C2006" s="47"/>
      <c r="D2006" s="48"/>
      <c r="E2006" s="46"/>
      <c r="F2006" s="46"/>
      <c r="G2006" s="46"/>
      <c r="H2006" s="49"/>
      <c r="I2006" s="54"/>
      <c r="K2006" s="38"/>
      <c r="L2006" s="38"/>
      <c r="M2006" s="38"/>
      <c r="N2006" s="38"/>
      <c r="O2006" s="38"/>
      <c r="P2006" s="38"/>
      <c r="Q2006" s="38"/>
      <c r="R2006" s="38"/>
    </row>
    <row r="2007" spans="1:18" s="39" customFormat="1">
      <c r="A2007" s="46"/>
      <c r="B2007" s="47"/>
      <c r="C2007" s="47"/>
      <c r="D2007" s="48"/>
      <c r="E2007" s="46"/>
      <c r="F2007" s="46"/>
      <c r="G2007" s="46"/>
      <c r="H2007" s="49"/>
      <c r="I2007" s="54"/>
      <c r="K2007" s="38"/>
      <c r="L2007" s="38"/>
      <c r="M2007" s="38"/>
      <c r="N2007" s="38"/>
      <c r="O2007" s="38"/>
      <c r="P2007" s="38"/>
      <c r="Q2007" s="38"/>
      <c r="R2007" s="38"/>
    </row>
    <row r="2008" spans="1:18" s="39" customFormat="1">
      <c r="A2008" s="46"/>
      <c r="B2008" s="47"/>
      <c r="C2008" s="47"/>
      <c r="D2008" s="48"/>
      <c r="E2008" s="46"/>
      <c r="F2008" s="46"/>
      <c r="G2008" s="46"/>
      <c r="H2008" s="49"/>
      <c r="I2008" s="54"/>
      <c r="K2008" s="38"/>
      <c r="L2008" s="38"/>
      <c r="M2008" s="38"/>
      <c r="N2008" s="38"/>
      <c r="O2008" s="38"/>
      <c r="P2008" s="38"/>
      <c r="Q2008" s="38"/>
      <c r="R2008" s="38"/>
    </row>
    <row r="2009" spans="1:18" s="39" customFormat="1">
      <c r="A2009" s="46"/>
      <c r="B2009" s="47"/>
      <c r="C2009" s="47"/>
      <c r="D2009" s="48"/>
      <c r="E2009" s="46"/>
      <c r="F2009" s="46"/>
      <c r="G2009" s="46"/>
      <c r="H2009" s="49"/>
      <c r="I2009" s="54"/>
      <c r="K2009" s="38"/>
      <c r="L2009" s="38"/>
      <c r="M2009" s="38"/>
      <c r="N2009" s="38"/>
      <c r="O2009" s="38"/>
      <c r="P2009" s="38"/>
      <c r="Q2009" s="38"/>
      <c r="R2009" s="38"/>
    </row>
    <row r="2010" spans="1:18" s="39" customFormat="1">
      <c r="A2010" s="46"/>
      <c r="B2010" s="47"/>
      <c r="C2010" s="47"/>
      <c r="D2010" s="48"/>
      <c r="E2010" s="46"/>
      <c r="F2010" s="46"/>
      <c r="G2010" s="46"/>
      <c r="H2010" s="49"/>
      <c r="I2010" s="54"/>
      <c r="K2010" s="38"/>
      <c r="L2010" s="38"/>
      <c r="M2010" s="38"/>
      <c r="N2010" s="38"/>
      <c r="O2010" s="38"/>
      <c r="P2010" s="38"/>
      <c r="Q2010" s="38"/>
      <c r="R2010" s="38"/>
    </row>
    <row r="2011" spans="1:18" s="39" customFormat="1">
      <c r="A2011" s="46"/>
      <c r="B2011" s="47"/>
      <c r="C2011" s="47"/>
      <c r="D2011" s="48"/>
      <c r="E2011" s="46"/>
      <c r="F2011" s="46"/>
      <c r="G2011" s="46"/>
      <c r="H2011" s="49"/>
      <c r="I2011" s="54"/>
      <c r="K2011" s="38"/>
      <c r="L2011" s="38"/>
      <c r="M2011" s="38"/>
      <c r="N2011" s="38"/>
      <c r="O2011" s="38"/>
      <c r="P2011" s="38"/>
      <c r="Q2011" s="38"/>
      <c r="R2011" s="38"/>
    </row>
    <row r="2012" spans="1:18" s="39" customFormat="1">
      <c r="A2012" s="46"/>
      <c r="B2012" s="47"/>
      <c r="C2012" s="47"/>
      <c r="D2012" s="48"/>
      <c r="E2012" s="46"/>
      <c r="F2012" s="46"/>
      <c r="G2012" s="46"/>
      <c r="H2012" s="49"/>
      <c r="I2012" s="54"/>
      <c r="K2012" s="38"/>
      <c r="L2012" s="38"/>
      <c r="M2012" s="38"/>
      <c r="N2012" s="38"/>
      <c r="O2012" s="38"/>
      <c r="P2012" s="38"/>
      <c r="Q2012" s="38"/>
      <c r="R2012" s="38"/>
    </row>
    <row r="2013" spans="1:18" s="39" customFormat="1">
      <c r="A2013" s="46"/>
      <c r="B2013" s="47"/>
      <c r="C2013" s="47"/>
      <c r="D2013" s="48"/>
      <c r="E2013" s="46"/>
      <c r="F2013" s="46"/>
      <c r="G2013" s="46"/>
      <c r="H2013" s="49"/>
      <c r="I2013" s="54"/>
      <c r="K2013" s="38"/>
      <c r="L2013" s="38"/>
      <c r="M2013" s="38"/>
      <c r="N2013" s="38"/>
      <c r="O2013" s="38"/>
      <c r="P2013" s="38"/>
      <c r="Q2013" s="38"/>
      <c r="R2013" s="38"/>
    </row>
    <row r="2014" spans="1:18" s="39" customFormat="1">
      <c r="A2014" s="46"/>
      <c r="B2014" s="47"/>
      <c r="C2014" s="47"/>
      <c r="D2014" s="48"/>
      <c r="E2014" s="46"/>
      <c r="F2014" s="46"/>
      <c r="G2014" s="46"/>
      <c r="H2014" s="49"/>
      <c r="I2014" s="54"/>
      <c r="K2014" s="38"/>
      <c r="L2014" s="38"/>
      <c r="M2014" s="38"/>
      <c r="N2014" s="38"/>
      <c r="O2014" s="38"/>
      <c r="P2014" s="38"/>
      <c r="Q2014" s="38"/>
      <c r="R2014" s="38"/>
    </row>
    <row r="2015" spans="1:18" s="39" customFormat="1">
      <c r="A2015" s="46"/>
      <c r="B2015" s="47"/>
      <c r="C2015" s="47"/>
      <c r="D2015" s="48"/>
      <c r="E2015" s="46"/>
      <c r="F2015" s="46"/>
      <c r="G2015" s="46"/>
      <c r="H2015" s="49"/>
      <c r="I2015" s="54"/>
      <c r="K2015" s="38"/>
      <c r="L2015" s="38"/>
      <c r="M2015" s="38"/>
      <c r="N2015" s="38"/>
      <c r="O2015" s="38"/>
      <c r="P2015" s="38"/>
      <c r="Q2015" s="38"/>
      <c r="R2015" s="38"/>
    </row>
    <row r="2016" spans="1:18" s="39" customFormat="1">
      <c r="A2016" s="46"/>
      <c r="B2016" s="47"/>
      <c r="C2016" s="47"/>
      <c r="D2016" s="48"/>
      <c r="E2016" s="46"/>
      <c r="F2016" s="46"/>
      <c r="G2016" s="46"/>
      <c r="H2016" s="49"/>
      <c r="I2016" s="54"/>
      <c r="K2016" s="38"/>
      <c r="L2016" s="38"/>
      <c r="M2016" s="38"/>
      <c r="N2016" s="38"/>
      <c r="O2016" s="38"/>
      <c r="P2016" s="38"/>
      <c r="Q2016" s="38"/>
      <c r="R2016" s="38"/>
    </row>
    <row r="2017" spans="1:18" s="39" customFormat="1">
      <c r="A2017" s="46"/>
      <c r="B2017" s="47"/>
      <c r="C2017" s="47"/>
      <c r="D2017" s="48"/>
      <c r="E2017" s="46"/>
      <c r="F2017" s="46"/>
      <c r="G2017" s="46"/>
      <c r="H2017" s="49"/>
      <c r="I2017" s="54"/>
      <c r="K2017" s="38"/>
      <c r="L2017" s="38"/>
      <c r="M2017" s="38"/>
      <c r="N2017" s="38"/>
      <c r="O2017" s="38"/>
      <c r="P2017" s="38"/>
      <c r="Q2017" s="38"/>
      <c r="R2017" s="38"/>
    </row>
    <row r="2018" spans="1:18" s="39" customFormat="1">
      <c r="A2018" s="46"/>
      <c r="B2018" s="47"/>
      <c r="C2018" s="47"/>
      <c r="D2018" s="48"/>
      <c r="E2018" s="46"/>
      <c r="F2018" s="46"/>
      <c r="G2018" s="46"/>
      <c r="H2018" s="49"/>
      <c r="I2018" s="54"/>
      <c r="K2018" s="38"/>
      <c r="L2018" s="38"/>
      <c r="M2018" s="38"/>
      <c r="N2018" s="38"/>
      <c r="O2018" s="38"/>
      <c r="P2018" s="38"/>
      <c r="Q2018" s="38"/>
      <c r="R2018" s="38"/>
    </row>
    <row r="2019" spans="1:18" s="39" customFormat="1">
      <c r="A2019" s="46"/>
      <c r="B2019" s="47"/>
      <c r="C2019" s="47"/>
      <c r="D2019" s="48"/>
      <c r="E2019" s="46"/>
      <c r="F2019" s="46"/>
      <c r="G2019" s="46"/>
      <c r="H2019" s="49"/>
      <c r="I2019" s="54"/>
      <c r="K2019" s="38"/>
      <c r="L2019" s="38"/>
      <c r="M2019" s="38"/>
      <c r="N2019" s="38"/>
      <c r="O2019" s="38"/>
      <c r="P2019" s="38"/>
      <c r="Q2019" s="38"/>
      <c r="R2019" s="38"/>
    </row>
    <row r="2020" spans="1:18" s="39" customFormat="1">
      <c r="A2020" s="46"/>
      <c r="B2020" s="47"/>
      <c r="C2020" s="47"/>
      <c r="D2020" s="48"/>
      <c r="E2020" s="46"/>
      <c r="F2020" s="46"/>
      <c r="G2020" s="46"/>
      <c r="H2020" s="49"/>
      <c r="I2020" s="54"/>
      <c r="K2020" s="38"/>
      <c r="L2020" s="38"/>
      <c r="M2020" s="38"/>
      <c r="N2020" s="38"/>
      <c r="O2020" s="38"/>
      <c r="P2020" s="38"/>
      <c r="Q2020" s="38"/>
      <c r="R2020" s="38"/>
    </row>
    <row r="2021" spans="1:18" s="39" customFormat="1">
      <c r="A2021" s="46"/>
      <c r="B2021" s="47"/>
      <c r="C2021" s="47"/>
      <c r="D2021" s="48"/>
      <c r="E2021" s="46"/>
      <c r="F2021" s="46"/>
      <c r="G2021" s="46"/>
      <c r="H2021" s="49"/>
      <c r="I2021" s="54"/>
      <c r="K2021" s="38"/>
      <c r="L2021" s="38"/>
      <c r="M2021" s="38"/>
      <c r="N2021" s="38"/>
      <c r="O2021" s="38"/>
      <c r="P2021" s="38"/>
      <c r="Q2021" s="38"/>
      <c r="R2021" s="38"/>
    </row>
    <row r="2022" spans="1:18" s="39" customFormat="1">
      <c r="A2022" s="46"/>
      <c r="B2022" s="47"/>
      <c r="C2022" s="47"/>
      <c r="D2022" s="48"/>
      <c r="E2022" s="46"/>
      <c r="F2022" s="46"/>
      <c r="G2022" s="46"/>
      <c r="H2022" s="49"/>
      <c r="I2022" s="54"/>
      <c r="K2022" s="38"/>
      <c r="L2022" s="38"/>
      <c r="M2022" s="38"/>
      <c r="N2022" s="38"/>
      <c r="O2022" s="38"/>
      <c r="P2022" s="38"/>
      <c r="Q2022" s="38"/>
      <c r="R2022" s="38"/>
    </row>
    <row r="2023" spans="1:18" s="39" customFormat="1">
      <c r="A2023" s="46"/>
      <c r="B2023" s="47"/>
      <c r="C2023" s="47"/>
      <c r="D2023" s="48"/>
      <c r="E2023" s="46"/>
      <c r="F2023" s="46"/>
      <c r="G2023" s="46"/>
      <c r="H2023" s="49"/>
      <c r="I2023" s="54"/>
      <c r="K2023" s="38"/>
      <c r="L2023" s="38"/>
      <c r="M2023" s="38"/>
      <c r="N2023" s="38"/>
      <c r="O2023" s="38"/>
      <c r="P2023" s="38"/>
      <c r="Q2023" s="38"/>
      <c r="R2023" s="38"/>
    </row>
    <row r="2024" spans="1:18" s="39" customFormat="1">
      <c r="A2024" s="46"/>
      <c r="B2024" s="47"/>
      <c r="C2024" s="47"/>
      <c r="D2024" s="48"/>
      <c r="E2024" s="46"/>
      <c r="F2024" s="46"/>
      <c r="G2024" s="46"/>
      <c r="H2024" s="49"/>
      <c r="I2024" s="54"/>
      <c r="K2024" s="38"/>
      <c r="L2024" s="38"/>
      <c r="M2024" s="38"/>
      <c r="N2024" s="38"/>
      <c r="O2024" s="38"/>
      <c r="P2024" s="38"/>
      <c r="Q2024" s="38"/>
      <c r="R2024" s="38"/>
    </row>
    <row r="2025" spans="1:18" s="39" customFormat="1">
      <c r="A2025" s="46"/>
      <c r="B2025" s="47"/>
      <c r="C2025" s="47"/>
      <c r="D2025" s="48"/>
      <c r="E2025" s="46"/>
      <c r="F2025" s="46"/>
      <c r="G2025" s="46"/>
      <c r="H2025" s="49"/>
      <c r="I2025" s="54"/>
      <c r="K2025" s="38"/>
      <c r="L2025" s="38"/>
      <c r="M2025" s="38"/>
      <c r="N2025" s="38"/>
      <c r="O2025" s="38"/>
      <c r="P2025" s="38"/>
      <c r="Q2025" s="38"/>
      <c r="R2025" s="38"/>
    </row>
    <row r="2026" spans="1:18" s="39" customFormat="1">
      <c r="A2026" s="46"/>
      <c r="B2026" s="47"/>
      <c r="C2026" s="47"/>
      <c r="D2026" s="48"/>
      <c r="E2026" s="46"/>
      <c r="F2026" s="46"/>
      <c r="G2026" s="46"/>
      <c r="H2026" s="49"/>
      <c r="I2026" s="54"/>
      <c r="K2026" s="38"/>
      <c r="L2026" s="38"/>
      <c r="M2026" s="38"/>
      <c r="N2026" s="38"/>
      <c r="O2026" s="38"/>
      <c r="P2026" s="38"/>
      <c r="Q2026" s="38"/>
      <c r="R2026" s="38"/>
    </row>
    <row r="2027" spans="1:18" s="39" customFormat="1">
      <c r="A2027" s="46"/>
      <c r="B2027" s="47"/>
      <c r="C2027" s="47"/>
      <c r="D2027" s="48"/>
      <c r="E2027" s="46"/>
      <c r="F2027" s="46"/>
      <c r="G2027" s="46"/>
      <c r="H2027" s="49"/>
      <c r="I2027" s="54"/>
      <c r="K2027" s="38"/>
      <c r="L2027" s="38"/>
      <c r="M2027" s="38"/>
      <c r="N2027" s="38"/>
      <c r="O2027" s="38"/>
      <c r="P2027" s="38"/>
      <c r="Q2027" s="38"/>
      <c r="R2027" s="38"/>
    </row>
    <row r="2028" spans="1:18" s="39" customFormat="1">
      <c r="A2028" s="46"/>
      <c r="B2028" s="47"/>
      <c r="C2028" s="47"/>
      <c r="D2028" s="48"/>
      <c r="E2028" s="46"/>
      <c r="F2028" s="46"/>
      <c r="G2028" s="46"/>
      <c r="H2028" s="49"/>
      <c r="I2028" s="54"/>
      <c r="K2028" s="38"/>
      <c r="L2028" s="38"/>
      <c r="M2028" s="38"/>
      <c r="N2028" s="38"/>
      <c r="O2028" s="38"/>
      <c r="P2028" s="38"/>
      <c r="Q2028" s="38"/>
      <c r="R2028" s="38"/>
    </row>
    <row r="2029" spans="1:18" s="39" customFormat="1">
      <c r="A2029" s="46"/>
      <c r="B2029" s="47"/>
      <c r="C2029" s="47"/>
      <c r="D2029" s="48"/>
      <c r="E2029" s="46"/>
      <c r="F2029" s="46"/>
      <c r="G2029" s="46"/>
      <c r="H2029" s="49"/>
      <c r="I2029" s="54"/>
      <c r="K2029" s="38"/>
      <c r="L2029" s="38"/>
      <c r="M2029" s="38"/>
      <c r="N2029" s="38"/>
      <c r="O2029" s="38"/>
      <c r="P2029" s="38"/>
      <c r="Q2029" s="38"/>
      <c r="R2029" s="38"/>
    </row>
    <row r="2030" spans="1:18" s="39" customFormat="1">
      <c r="A2030" s="46"/>
      <c r="B2030" s="47"/>
      <c r="C2030" s="47"/>
      <c r="D2030" s="48"/>
      <c r="E2030" s="46"/>
      <c r="F2030" s="46"/>
      <c r="G2030" s="46"/>
      <c r="H2030" s="49"/>
      <c r="I2030" s="54"/>
      <c r="K2030" s="38"/>
      <c r="L2030" s="38"/>
      <c r="M2030" s="38"/>
      <c r="N2030" s="38"/>
      <c r="O2030" s="38"/>
      <c r="P2030" s="38"/>
      <c r="Q2030" s="38"/>
      <c r="R2030" s="38"/>
    </row>
    <row r="2031" spans="1:18" s="39" customFormat="1">
      <c r="A2031" s="46"/>
      <c r="B2031" s="47"/>
      <c r="C2031" s="47"/>
      <c r="D2031" s="48"/>
      <c r="E2031" s="46"/>
      <c r="F2031" s="46"/>
      <c r="G2031" s="46"/>
      <c r="H2031" s="49"/>
      <c r="I2031" s="54"/>
      <c r="K2031" s="38"/>
      <c r="L2031" s="38"/>
      <c r="M2031" s="38"/>
      <c r="N2031" s="38"/>
      <c r="O2031" s="38"/>
      <c r="P2031" s="38"/>
      <c r="Q2031" s="38"/>
      <c r="R2031" s="38"/>
    </row>
    <row r="2032" spans="1:18" s="39" customFormat="1">
      <c r="A2032" s="46"/>
      <c r="B2032" s="47"/>
      <c r="C2032" s="47"/>
      <c r="D2032" s="48"/>
      <c r="E2032" s="46"/>
      <c r="F2032" s="46"/>
      <c r="G2032" s="46"/>
      <c r="H2032" s="49"/>
      <c r="I2032" s="54"/>
      <c r="K2032" s="38"/>
      <c r="L2032" s="38"/>
      <c r="M2032" s="38"/>
      <c r="N2032" s="38"/>
      <c r="O2032" s="38"/>
      <c r="P2032" s="38"/>
      <c r="Q2032" s="38"/>
      <c r="R2032" s="38"/>
    </row>
    <row r="2033" spans="1:18" s="39" customFormat="1">
      <c r="A2033" s="46"/>
      <c r="B2033" s="47"/>
      <c r="C2033" s="47"/>
      <c r="D2033" s="48"/>
      <c r="E2033" s="46"/>
      <c r="F2033" s="46"/>
      <c r="G2033" s="46"/>
      <c r="H2033" s="49"/>
      <c r="I2033" s="54"/>
      <c r="K2033" s="38"/>
      <c r="L2033" s="38"/>
      <c r="M2033" s="38"/>
      <c r="N2033" s="38"/>
      <c r="O2033" s="38"/>
      <c r="P2033" s="38"/>
      <c r="Q2033" s="38"/>
      <c r="R2033" s="38"/>
    </row>
    <row r="2034" spans="1:18" s="39" customFormat="1">
      <c r="A2034" s="46"/>
      <c r="B2034" s="47"/>
      <c r="C2034" s="47"/>
      <c r="D2034" s="48"/>
      <c r="E2034" s="46"/>
      <c r="F2034" s="46"/>
      <c r="G2034" s="46"/>
      <c r="H2034" s="49"/>
      <c r="I2034" s="54"/>
      <c r="K2034" s="38"/>
      <c r="L2034" s="38"/>
      <c r="M2034" s="38"/>
      <c r="N2034" s="38"/>
      <c r="O2034" s="38"/>
      <c r="P2034" s="38"/>
      <c r="Q2034" s="38"/>
      <c r="R2034" s="38"/>
    </row>
    <row r="2035" spans="1:18" s="39" customFormat="1">
      <c r="A2035" s="46"/>
      <c r="B2035" s="47"/>
      <c r="C2035" s="47"/>
      <c r="D2035" s="48"/>
      <c r="E2035" s="46"/>
      <c r="F2035" s="46"/>
      <c r="G2035" s="46"/>
      <c r="H2035" s="49"/>
      <c r="I2035" s="54"/>
      <c r="K2035" s="38"/>
      <c r="L2035" s="38"/>
      <c r="M2035" s="38"/>
      <c r="N2035" s="38"/>
      <c r="O2035" s="38"/>
      <c r="P2035" s="38"/>
      <c r="Q2035" s="38"/>
      <c r="R2035" s="38"/>
    </row>
    <row r="2036" spans="1:18" s="39" customFormat="1">
      <c r="A2036" s="46"/>
      <c r="B2036" s="47"/>
      <c r="C2036" s="47"/>
      <c r="D2036" s="48"/>
      <c r="E2036" s="46"/>
      <c r="F2036" s="46"/>
      <c r="G2036" s="46"/>
      <c r="H2036" s="49"/>
      <c r="I2036" s="54"/>
      <c r="K2036" s="38"/>
      <c r="L2036" s="38"/>
      <c r="M2036" s="38"/>
      <c r="N2036" s="38"/>
      <c r="O2036" s="38"/>
      <c r="P2036" s="38"/>
      <c r="Q2036" s="38"/>
      <c r="R2036" s="38"/>
    </row>
    <row r="2037" spans="1:18" s="39" customFormat="1">
      <c r="A2037" s="46"/>
      <c r="B2037" s="47"/>
      <c r="C2037" s="47"/>
      <c r="D2037" s="48"/>
      <c r="E2037" s="46"/>
      <c r="F2037" s="46"/>
      <c r="G2037" s="46"/>
      <c r="H2037" s="49"/>
      <c r="I2037" s="54"/>
      <c r="K2037" s="38"/>
      <c r="L2037" s="38"/>
      <c r="M2037" s="38"/>
      <c r="N2037" s="38"/>
      <c r="O2037" s="38"/>
      <c r="P2037" s="38"/>
      <c r="Q2037" s="38"/>
      <c r="R2037" s="38"/>
    </row>
    <row r="2038" spans="1:18" s="39" customFormat="1">
      <c r="A2038" s="46"/>
      <c r="B2038" s="47"/>
      <c r="C2038" s="47"/>
      <c r="D2038" s="48"/>
      <c r="E2038" s="46"/>
      <c r="F2038" s="46"/>
      <c r="G2038" s="46"/>
      <c r="H2038" s="49"/>
      <c r="I2038" s="54"/>
      <c r="K2038" s="38"/>
      <c r="L2038" s="38"/>
      <c r="M2038" s="38"/>
      <c r="N2038" s="38"/>
      <c r="O2038" s="38"/>
      <c r="P2038" s="38"/>
      <c r="Q2038" s="38"/>
      <c r="R2038" s="38"/>
    </row>
    <row r="2039" spans="1:18" s="39" customFormat="1">
      <c r="A2039" s="46"/>
      <c r="B2039" s="47"/>
      <c r="C2039" s="47"/>
      <c r="D2039" s="48"/>
      <c r="E2039" s="46"/>
      <c r="F2039" s="46"/>
      <c r="G2039" s="46"/>
      <c r="H2039" s="49"/>
      <c r="I2039" s="54"/>
      <c r="K2039" s="38"/>
      <c r="L2039" s="38"/>
      <c r="M2039" s="38"/>
      <c r="N2039" s="38"/>
      <c r="O2039" s="38"/>
      <c r="P2039" s="38"/>
      <c r="Q2039" s="38"/>
      <c r="R2039" s="38"/>
    </row>
    <row r="2040" spans="1:18" s="39" customFormat="1">
      <c r="A2040" s="46"/>
      <c r="B2040" s="47"/>
      <c r="C2040" s="47"/>
      <c r="D2040" s="48"/>
      <c r="E2040" s="46"/>
      <c r="F2040" s="46"/>
      <c r="G2040" s="46"/>
      <c r="H2040" s="49"/>
      <c r="I2040" s="54"/>
      <c r="K2040" s="38"/>
      <c r="L2040" s="38"/>
      <c r="M2040" s="38"/>
      <c r="N2040" s="38"/>
      <c r="O2040" s="38"/>
      <c r="P2040" s="38"/>
      <c r="Q2040" s="38"/>
      <c r="R2040" s="38"/>
    </row>
    <row r="2041" spans="1:18" s="39" customFormat="1">
      <c r="A2041" s="46"/>
      <c r="B2041" s="47"/>
      <c r="C2041" s="47"/>
      <c r="D2041" s="48"/>
      <c r="E2041" s="46"/>
      <c r="F2041" s="46"/>
      <c r="G2041" s="46"/>
      <c r="H2041" s="49"/>
      <c r="I2041" s="54"/>
      <c r="K2041" s="38"/>
      <c r="L2041" s="38"/>
      <c r="M2041" s="38"/>
      <c r="N2041" s="38"/>
      <c r="O2041" s="38"/>
      <c r="P2041" s="38"/>
      <c r="Q2041" s="38"/>
      <c r="R2041" s="38"/>
    </row>
    <row r="2042" spans="1:18" s="39" customFormat="1">
      <c r="A2042" s="46"/>
      <c r="B2042" s="47"/>
      <c r="C2042" s="47"/>
      <c r="D2042" s="48"/>
      <c r="E2042" s="46"/>
      <c r="F2042" s="46"/>
      <c r="G2042" s="46"/>
      <c r="H2042" s="49"/>
      <c r="I2042" s="54"/>
      <c r="K2042" s="38"/>
      <c r="L2042" s="38"/>
      <c r="M2042" s="38"/>
      <c r="N2042" s="38"/>
      <c r="O2042" s="38"/>
      <c r="P2042" s="38"/>
      <c r="Q2042" s="38"/>
      <c r="R2042" s="38"/>
    </row>
    <row r="2043" spans="1:18" s="39" customFormat="1">
      <c r="A2043" s="46"/>
      <c r="B2043" s="47"/>
      <c r="C2043" s="47"/>
      <c r="D2043" s="48"/>
      <c r="E2043" s="46"/>
      <c r="F2043" s="46"/>
      <c r="G2043" s="46"/>
      <c r="H2043" s="49"/>
      <c r="I2043" s="54"/>
      <c r="K2043" s="38"/>
      <c r="L2043" s="38"/>
      <c r="M2043" s="38"/>
      <c r="N2043" s="38"/>
      <c r="O2043" s="38"/>
      <c r="P2043" s="38"/>
      <c r="Q2043" s="38"/>
      <c r="R2043" s="38"/>
    </row>
    <row r="2044" spans="1:18" s="39" customFormat="1">
      <c r="A2044" s="46"/>
      <c r="B2044" s="47"/>
      <c r="C2044" s="47"/>
      <c r="D2044" s="48"/>
      <c r="E2044" s="46"/>
      <c r="F2044" s="46"/>
      <c r="G2044" s="46"/>
      <c r="H2044" s="49"/>
      <c r="I2044" s="54"/>
      <c r="K2044" s="38"/>
      <c r="L2044" s="38"/>
      <c r="M2044" s="38"/>
      <c r="N2044" s="38"/>
      <c r="O2044" s="38"/>
      <c r="P2044" s="38"/>
      <c r="Q2044" s="38"/>
      <c r="R2044" s="38"/>
    </row>
    <row r="2045" spans="1:18" s="39" customFormat="1">
      <c r="A2045" s="46"/>
      <c r="B2045" s="47"/>
      <c r="C2045" s="47"/>
      <c r="D2045" s="48"/>
      <c r="E2045" s="46"/>
      <c r="F2045" s="46"/>
      <c r="G2045" s="46"/>
      <c r="H2045" s="49"/>
      <c r="I2045" s="54"/>
      <c r="K2045" s="38"/>
      <c r="L2045" s="38"/>
      <c r="M2045" s="38"/>
      <c r="N2045" s="38"/>
      <c r="O2045" s="38"/>
      <c r="P2045" s="38"/>
      <c r="Q2045" s="38"/>
      <c r="R2045" s="38"/>
    </row>
    <row r="2046" spans="1:18" s="39" customFormat="1">
      <c r="A2046" s="46"/>
      <c r="B2046" s="47"/>
      <c r="C2046" s="47"/>
      <c r="D2046" s="48"/>
      <c r="E2046" s="46"/>
      <c r="F2046" s="46"/>
      <c r="G2046" s="46"/>
      <c r="H2046" s="49"/>
      <c r="I2046" s="54"/>
      <c r="K2046" s="38"/>
      <c r="L2046" s="38"/>
      <c r="M2046" s="38"/>
      <c r="N2046" s="38"/>
      <c r="O2046" s="38"/>
      <c r="P2046" s="38"/>
      <c r="Q2046" s="38"/>
      <c r="R2046" s="38"/>
    </row>
    <row r="2047" spans="1:18" s="39" customFormat="1">
      <c r="A2047" s="46"/>
      <c r="B2047" s="47"/>
      <c r="C2047" s="47"/>
      <c r="D2047" s="48"/>
      <c r="E2047" s="46"/>
      <c r="F2047" s="46"/>
      <c r="G2047" s="46"/>
      <c r="H2047" s="49"/>
      <c r="I2047" s="54"/>
      <c r="K2047" s="38"/>
      <c r="L2047" s="38"/>
      <c r="M2047" s="38"/>
      <c r="N2047" s="38"/>
      <c r="O2047" s="38"/>
      <c r="P2047" s="38"/>
      <c r="Q2047" s="38"/>
      <c r="R2047" s="38"/>
    </row>
    <row r="2048" spans="1:18" s="39" customFormat="1">
      <c r="A2048" s="46"/>
      <c r="B2048" s="47"/>
      <c r="C2048" s="47"/>
      <c r="D2048" s="48"/>
      <c r="E2048" s="46"/>
      <c r="F2048" s="46"/>
      <c r="G2048" s="46"/>
      <c r="H2048" s="49"/>
      <c r="I2048" s="54"/>
      <c r="K2048" s="38"/>
      <c r="L2048" s="38"/>
      <c r="M2048" s="38"/>
      <c r="N2048" s="38"/>
      <c r="O2048" s="38"/>
      <c r="P2048" s="38"/>
      <c r="Q2048" s="38"/>
      <c r="R2048" s="38"/>
    </row>
    <row r="2049" spans="1:18" s="39" customFormat="1">
      <c r="A2049" s="46"/>
      <c r="B2049" s="47"/>
      <c r="C2049" s="47"/>
      <c r="D2049" s="48"/>
      <c r="E2049" s="46"/>
      <c r="F2049" s="46"/>
      <c r="G2049" s="46"/>
      <c r="H2049" s="49"/>
      <c r="I2049" s="54"/>
      <c r="K2049" s="38"/>
      <c r="L2049" s="38"/>
      <c r="M2049" s="38"/>
      <c r="N2049" s="38"/>
      <c r="O2049" s="38"/>
      <c r="P2049" s="38"/>
      <c r="Q2049" s="38"/>
      <c r="R2049" s="38"/>
    </row>
    <row r="2050" spans="1:18" s="39" customFormat="1">
      <c r="A2050" s="46"/>
      <c r="B2050" s="47"/>
      <c r="C2050" s="47"/>
      <c r="D2050" s="48"/>
      <c r="E2050" s="46"/>
      <c r="F2050" s="46"/>
      <c r="G2050" s="46"/>
      <c r="H2050" s="49"/>
      <c r="I2050" s="54"/>
      <c r="K2050" s="38"/>
      <c r="L2050" s="38"/>
      <c r="M2050" s="38"/>
      <c r="N2050" s="38"/>
      <c r="O2050" s="38"/>
      <c r="P2050" s="38"/>
      <c r="Q2050" s="38"/>
      <c r="R2050" s="38"/>
    </row>
    <row r="2051" spans="1:18" s="39" customFormat="1">
      <c r="A2051" s="46"/>
      <c r="B2051" s="47"/>
      <c r="C2051" s="47"/>
      <c r="D2051" s="48"/>
      <c r="E2051" s="46"/>
      <c r="F2051" s="46"/>
      <c r="G2051" s="46"/>
      <c r="H2051" s="49"/>
      <c r="I2051" s="54"/>
      <c r="K2051" s="38"/>
      <c r="L2051" s="38"/>
      <c r="M2051" s="38"/>
      <c r="N2051" s="38"/>
      <c r="O2051" s="38"/>
      <c r="P2051" s="38"/>
      <c r="Q2051" s="38"/>
      <c r="R2051" s="38"/>
    </row>
    <row r="2052" spans="1:18" s="39" customFormat="1">
      <c r="A2052" s="46"/>
      <c r="B2052" s="47"/>
      <c r="C2052" s="47"/>
      <c r="D2052" s="48"/>
      <c r="E2052" s="46"/>
      <c r="F2052" s="46"/>
      <c r="G2052" s="46"/>
      <c r="H2052" s="49"/>
      <c r="I2052" s="54"/>
      <c r="K2052" s="38"/>
      <c r="L2052" s="38"/>
      <c r="M2052" s="38"/>
      <c r="N2052" s="38"/>
      <c r="O2052" s="38"/>
      <c r="P2052" s="38"/>
      <c r="Q2052" s="38"/>
      <c r="R2052" s="38"/>
    </row>
    <row r="2053" spans="1:18" s="39" customFormat="1">
      <c r="A2053" s="46"/>
      <c r="B2053" s="47"/>
      <c r="C2053" s="47"/>
      <c r="D2053" s="48"/>
      <c r="E2053" s="46"/>
      <c r="F2053" s="46"/>
      <c r="G2053" s="46"/>
      <c r="H2053" s="49"/>
      <c r="I2053" s="54"/>
      <c r="K2053" s="38"/>
      <c r="L2053" s="38"/>
      <c r="M2053" s="38"/>
      <c r="N2053" s="38"/>
      <c r="O2053" s="38"/>
      <c r="P2053" s="38"/>
      <c r="Q2053" s="38"/>
      <c r="R2053" s="38"/>
    </row>
    <row r="2054" spans="1:18" s="39" customFormat="1">
      <c r="A2054" s="46"/>
      <c r="B2054" s="47"/>
      <c r="C2054" s="47"/>
      <c r="D2054" s="48"/>
      <c r="E2054" s="46"/>
      <c r="F2054" s="46"/>
      <c r="G2054" s="46"/>
      <c r="H2054" s="49"/>
      <c r="I2054" s="54"/>
      <c r="K2054" s="38"/>
      <c r="L2054" s="38"/>
      <c r="M2054" s="38"/>
      <c r="N2054" s="38"/>
      <c r="O2054" s="38"/>
      <c r="P2054" s="38"/>
      <c r="Q2054" s="38"/>
      <c r="R2054" s="38"/>
    </row>
    <row r="2055" spans="1:18" s="39" customFormat="1">
      <c r="A2055" s="46"/>
      <c r="B2055" s="47"/>
      <c r="C2055" s="47"/>
      <c r="D2055" s="48"/>
      <c r="E2055" s="46"/>
      <c r="F2055" s="46"/>
      <c r="G2055" s="46"/>
      <c r="H2055" s="49"/>
      <c r="I2055" s="54"/>
      <c r="K2055" s="38"/>
      <c r="L2055" s="38"/>
      <c r="M2055" s="38"/>
      <c r="N2055" s="38"/>
      <c r="O2055" s="38"/>
      <c r="P2055" s="38"/>
      <c r="Q2055" s="38"/>
      <c r="R2055" s="38"/>
    </row>
    <row r="2056" spans="1:18" s="39" customFormat="1">
      <c r="A2056" s="46"/>
      <c r="B2056" s="47"/>
      <c r="C2056" s="47"/>
      <c r="D2056" s="48"/>
      <c r="E2056" s="46"/>
      <c r="F2056" s="46"/>
      <c r="G2056" s="46"/>
      <c r="H2056" s="49"/>
      <c r="I2056" s="54"/>
      <c r="K2056" s="38"/>
      <c r="L2056" s="38"/>
      <c r="M2056" s="38"/>
      <c r="N2056" s="38"/>
      <c r="O2056" s="38"/>
      <c r="P2056" s="38"/>
      <c r="Q2056" s="38"/>
      <c r="R2056" s="38"/>
    </row>
    <row r="2057" spans="1:18" s="39" customFormat="1">
      <c r="A2057" s="46"/>
      <c r="B2057" s="47"/>
      <c r="C2057" s="47"/>
      <c r="D2057" s="48"/>
      <c r="E2057" s="46"/>
      <c r="F2057" s="46"/>
      <c r="G2057" s="46"/>
      <c r="H2057" s="49"/>
      <c r="I2057" s="54"/>
      <c r="K2057" s="38"/>
      <c r="L2057" s="38"/>
      <c r="M2057" s="38"/>
      <c r="N2057" s="38"/>
      <c r="O2057" s="38"/>
      <c r="P2057" s="38"/>
      <c r="Q2057" s="38"/>
      <c r="R2057" s="38"/>
    </row>
    <row r="2058" spans="1:18" s="39" customFormat="1">
      <c r="A2058" s="46"/>
      <c r="B2058" s="47"/>
      <c r="C2058" s="47"/>
      <c r="D2058" s="48"/>
      <c r="E2058" s="46"/>
      <c r="F2058" s="46"/>
      <c r="G2058" s="46"/>
      <c r="H2058" s="49"/>
      <c r="I2058" s="54"/>
      <c r="K2058" s="38"/>
      <c r="L2058" s="38"/>
      <c r="M2058" s="38"/>
      <c r="N2058" s="38"/>
      <c r="O2058" s="38"/>
      <c r="P2058" s="38"/>
      <c r="Q2058" s="38"/>
      <c r="R2058" s="38"/>
    </row>
    <row r="2059" spans="1:18" s="39" customFormat="1">
      <c r="A2059" s="46"/>
      <c r="B2059" s="47"/>
      <c r="C2059" s="47"/>
      <c r="D2059" s="48"/>
      <c r="E2059" s="46"/>
      <c r="F2059" s="46"/>
      <c r="G2059" s="46"/>
      <c r="H2059" s="49"/>
      <c r="I2059" s="54"/>
      <c r="K2059" s="38"/>
      <c r="L2059" s="38"/>
      <c r="M2059" s="38"/>
      <c r="N2059" s="38"/>
      <c r="O2059" s="38"/>
      <c r="P2059" s="38"/>
      <c r="Q2059" s="38"/>
      <c r="R2059" s="38"/>
    </row>
    <row r="2060" spans="1:18" s="39" customFormat="1">
      <c r="A2060" s="46"/>
      <c r="B2060" s="47"/>
      <c r="C2060" s="47"/>
      <c r="D2060" s="48"/>
      <c r="E2060" s="46"/>
      <c r="F2060" s="46"/>
      <c r="G2060" s="46"/>
      <c r="H2060" s="49"/>
      <c r="I2060" s="54"/>
      <c r="K2060" s="38"/>
      <c r="L2060" s="38"/>
      <c r="M2060" s="38"/>
      <c r="N2060" s="38"/>
      <c r="O2060" s="38"/>
      <c r="P2060" s="38"/>
      <c r="Q2060" s="38"/>
      <c r="R2060" s="38"/>
    </row>
    <row r="2061" spans="1:18" s="39" customFormat="1">
      <c r="A2061" s="46"/>
      <c r="B2061" s="47"/>
      <c r="C2061" s="47"/>
      <c r="D2061" s="48"/>
      <c r="E2061" s="46"/>
      <c r="F2061" s="46"/>
      <c r="G2061" s="46"/>
      <c r="H2061" s="49"/>
      <c r="I2061" s="54"/>
      <c r="K2061" s="38"/>
      <c r="L2061" s="38"/>
      <c r="M2061" s="38"/>
      <c r="N2061" s="38"/>
      <c r="O2061" s="38"/>
      <c r="P2061" s="38"/>
      <c r="Q2061" s="38"/>
      <c r="R2061" s="38"/>
    </row>
    <row r="2062" spans="1:18" s="39" customFormat="1">
      <c r="A2062" s="46"/>
      <c r="B2062" s="47"/>
      <c r="C2062" s="47"/>
      <c r="D2062" s="48"/>
      <c r="E2062" s="46"/>
      <c r="F2062" s="46"/>
      <c r="G2062" s="46"/>
      <c r="H2062" s="49"/>
      <c r="I2062" s="54"/>
      <c r="K2062" s="38"/>
      <c r="L2062" s="38"/>
      <c r="M2062" s="38"/>
      <c r="N2062" s="38"/>
      <c r="O2062" s="38"/>
      <c r="P2062" s="38"/>
      <c r="Q2062" s="38"/>
      <c r="R2062" s="38"/>
    </row>
    <row r="2063" spans="1:18" s="39" customFormat="1">
      <c r="A2063" s="46"/>
      <c r="B2063" s="47"/>
      <c r="C2063" s="47"/>
      <c r="D2063" s="48"/>
      <c r="E2063" s="46"/>
      <c r="F2063" s="46"/>
      <c r="G2063" s="46"/>
      <c r="H2063" s="49"/>
      <c r="I2063" s="54"/>
      <c r="K2063" s="38"/>
      <c r="L2063" s="38"/>
      <c r="M2063" s="38"/>
      <c r="N2063" s="38"/>
      <c r="O2063" s="38"/>
      <c r="P2063" s="38"/>
      <c r="Q2063" s="38"/>
      <c r="R2063" s="38"/>
    </row>
    <row r="2064" spans="1:18" s="39" customFormat="1">
      <c r="A2064" s="46"/>
      <c r="B2064" s="47"/>
      <c r="C2064" s="47"/>
      <c r="D2064" s="48"/>
      <c r="E2064" s="46"/>
      <c r="F2064" s="46"/>
      <c r="G2064" s="46"/>
      <c r="H2064" s="49"/>
      <c r="I2064" s="54"/>
      <c r="K2064" s="38"/>
      <c r="L2064" s="38"/>
      <c r="M2064" s="38"/>
      <c r="N2064" s="38"/>
      <c r="O2064" s="38"/>
      <c r="P2064" s="38"/>
      <c r="Q2064" s="38"/>
      <c r="R2064" s="38"/>
    </row>
    <row r="2065" spans="1:18" s="39" customFormat="1">
      <c r="A2065" s="46"/>
      <c r="B2065" s="47"/>
      <c r="C2065" s="47"/>
      <c r="D2065" s="48"/>
      <c r="E2065" s="46"/>
      <c r="F2065" s="46"/>
      <c r="G2065" s="46"/>
      <c r="H2065" s="49"/>
      <c r="I2065" s="54"/>
      <c r="K2065" s="38"/>
      <c r="L2065" s="38"/>
      <c r="M2065" s="38"/>
      <c r="N2065" s="38"/>
      <c r="O2065" s="38"/>
      <c r="P2065" s="38"/>
      <c r="Q2065" s="38"/>
      <c r="R2065" s="38"/>
    </row>
    <row r="2066" spans="1:18" s="39" customFormat="1">
      <c r="A2066" s="46"/>
      <c r="B2066" s="47"/>
      <c r="C2066" s="47"/>
      <c r="D2066" s="48"/>
      <c r="E2066" s="46"/>
      <c r="F2066" s="46"/>
      <c r="G2066" s="46"/>
      <c r="H2066" s="49"/>
      <c r="I2066" s="54"/>
      <c r="K2066" s="38"/>
      <c r="L2066" s="38"/>
      <c r="M2066" s="38"/>
      <c r="N2066" s="38"/>
      <c r="O2066" s="38"/>
      <c r="P2066" s="38"/>
      <c r="Q2066" s="38"/>
      <c r="R2066" s="38"/>
    </row>
    <row r="2067" spans="1:18" s="39" customFormat="1">
      <c r="A2067" s="46"/>
      <c r="B2067" s="47"/>
      <c r="C2067" s="47"/>
      <c r="D2067" s="48"/>
      <c r="E2067" s="46"/>
      <c r="F2067" s="46"/>
      <c r="G2067" s="46"/>
      <c r="H2067" s="49"/>
      <c r="I2067" s="54"/>
      <c r="K2067" s="38"/>
      <c r="L2067" s="38"/>
      <c r="M2067" s="38"/>
      <c r="N2067" s="38"/>
      <c r="O2067" s="38"/>
      <c r="P2067" s="38"/>
      <c r="Q2067" s="38"/>
      <c r="R2067" s="38"/>
    </row>
    <row r="2068" spans="1:18" s="39" customFormat="1">
      <c r="A2068" s="46"/>
      <c r="B2068" s="47"/>
      <c r="C2068" s="47"/>
      <c r="D2068" s="48"/>
      <c r="E2068" s="46"/>
      <c r="F2068" s="46"/>
      <c r="G2068" s="46"/>
      <c r="H2068" s="49"/>
      <c r="I2068" s="54"/>
      <c r="K2068" s="38"/>
      <c r="L2068" s="38"/>
      <c r="M2068" s="38"/>
      <c r="N2068" s="38"/>
      <c r="O2068" s="38"/>
      <c r="P2068" s="38"/>
      <c r="Q2068" s="38"/>
      <c r="R2068" s="38"/>
    </row>
    <row r="2069" spans="1:18" s="39" customFormat="1">
      <c r="A2069" s="46"/>
      <c r="B2069" s="47"/>
      <c r="C2069" s="47"/>
      <c r="D2069" s="48"/>
      <c r="E2069" s="46"/>
      <c r="F2069" s="46"/>
      <c r="G2069" s="46"/>
      <c r="H2069" s="49"/>
      <c r="I2069" s="54"/>
      <c r="K2069" s="38"/>
      <c r="L2069" s="38"/>
      <c r="M2069" s="38"/>
      <c r="N2069" s="38"/>
      <c r="O2069" s="38"/>
      <c r="P2069" s="38"/>
      <c r="Q2069" s="38"/>
      <c r="R2069" s="38"/>
    </row>
    <row r="2070" spans="1:18" s="39" customFormat="1">
      <c r="A2070" s="46"/>
      <c r="B2070" s="47"/>
      <c r="C2070" s="47"/>
      <c r="D2070" s="48"/>
      <c r="E2070" s="46"/>
      <c r="F2070" s="46"/>
      <c r="G2070" s="46"/>
      <c r="H2070" s="49"/>
      <c r="I2070" s="54"/>
      <c r="K2070" s="38"/>
      <c r="L2070" s="38"/>
      <c r="M2070" s="38"/>
      <c r="N2070" s="38"/>
      <c r="O2070" s="38"/>
      <c r="P2070" s="38"/>
      <c r="Q2070" s="38"/>
      <c r="R2070" s="38"/>
    </row>
    <row r="2071" spans="1:18" s="39" customFormat="1">
      <c r="A2071" s="46"/>
      <c r="B2071" s="47"/>
      <c r="C2071" s="47"/>
      <c r="D2071" s="48"/>
      <c r="E2071" s="46"/>
      <c r="F2071" s="46"/>
      <c r="G2071" s="46"/>
      <c r="H2071" s="49"/>
      <c r="I2071" s="54"/>
      <c r="K2071" s="38"/>
      <c r="L2071" s="38"/>
      <c r="M2071" s="38"/>
      <c r="N2071" s="38"/>
      <c r="O2071" s="38"/>
      <c r="P2071" s="38"/>
      <c r="Q2071" s="38"/>
      <c r="R2071" s="38"/>
    </row>
    <row r="2072" spans="1:18" s="39" customFormat="1">
      <c r="A2072" s="46"/>
      <c r="B2072" s="47"/>
      <c r="C2072" s="47"/>
      <c r="D2072" s="48"/>
      <c r="E2072" s="46"/>
      <c r="F2072" s="46"/>
      <c r="G2072" s="46"/>
      <c r="H2072" s="49"/>
      <c r="I2072" s="54"/>
      <c r="K2072" s="38"/>
      <c r="L2072" s="38"/>
      <c r="M2072" s="38"/>
      <c r="N2072" s="38"/>
      <c r="O2072" s="38"/>
      <c r="P2072" s="38"/>
      <c r="Q2072" s="38"/>
      <c r="R2072" s="38"/>
    </row>
    <row r="2073" spans="1:18" s="39" customFormat="1">
      <c r="A2073" s="46"/>
      <c r="B2073" s="47"/>
      <c r="C2073" s="47"/>
      <c r="D2073" s="48"/>
      <c r="E2073" s="46"/>
      <c r="F2073" s="46"/>
      <c r="G2073" s="46"/>
      <c r="H2073" s="49"/>
      <c r="I2073" s="54"/>
      <c r="K2073" s="38"/>
      <c r="L2073" s="38"/>
      <c r="M2073" s="38"/>
      <c r="N2073" s="38"/>
      <c r="O2073" s="38"/>
      <c r="P2073" s="38"/>
      <c r="Q2073" s="38"/>
      <c r="R2073" s="38"/>
    </row>
    <row r="2074" spans="1:18" s="39" customFormat="1">
      <c r="A2074" s="46"/>
      <c r="B2074" s="47"/>
      <c r="C2074" s="47"/>
      <c r="D2074" s="48"/>
      <c r="E2074" s="46"/>
      <c r="F2074" s="46"/>
      <c r="G2074" s="46"/>
      <c r="H2074" s="49"/>
      <c r="I2074" s="54"/>
      <c r="K2074" s="38"/>
      <c r="L2074" s="38"/>
      <c r="M2074" s="38"/>
      <c r="N2074" s="38"/>
      <c r="O2074" s="38"/>
      <c r="P2074" s="38"/>
      <c r="Q2074" s="38"/>
      <c r="R2074" s="38"/>
    </row>
    <row r="2075" spans="1:18" s="39" customFormat="1">
      <c r="A2075" s="46"/>
      <c r="B2075" s="47"/>
      <c r="C2075" s="47"/>
      <c r="D2075" s="48"/>
      <c r="E2075" s="46"/>
      <c r="F2075" s="46"/>
      <c r="G2075" s="46"/>
      <c r="H2075" s="49"/>
      <c r="I2075" s="54"/>
      <c r="K2075" s="38"/>
      <c r="L2075" s="38"/>
      <c r="M2075" s="38"/>
      <c r="N2075" s="38"/>
      <c r="O2075" s="38"/>
      <c r="P2075" s="38"/>
      <c r="Q2075" s="38"/>
      <c r="R2075" s="38"/>
    </row>
    <row r="2076" spans="1:18" s="39" customFormat="1">
      <c r="A2076" s="46"/>
      <c r="B2076" s="47"/>
      <c r="C2076" s="47"/>
      <c r="D2076" s="48"/>
      <c r="E2076" s="46"/>
      <c r="F2076" s="46"/>
      <c r="G2076" s="46"/>
      <c r="H2076" s="49"/>
      <c r="I2076" s="54"/>
      <c r="K2076" s="38"/>
      <c r="L2076" s="38"/>
      <c r="M2076" s="38"/>
      <c r="N2076" s="38"/>
      <c r="O2076" s="38"/>
      <c r="P2076" s="38"/>
      <c r="Q2076" s="38"/>
      <c r="R2076" s="38"/>
    </row>
    <row r="2077" spans="1:18" s="39" customFormat="1">
      <c r="A2077" s="46"/>
      <c r="B2077" s="47"/>
      <c r="C2077" s="47"/>
      <c r="D2077" s="48"/>
      <c r="E2077" s="46"/>
      <c r="F2077" s="46"/>
      <c r="G2077" s="46"/>
      <c r="H2077" s="49"/>
      <c r="I2077" s="54"/>
      <c r="K2077" s="38"/>
      <c r="L2077" s="38"/>
      <c r="M2077" s="38"/>
      <c r="N2077" s="38"/>
      <c r="O2077" s="38"/>
      <c r="P2077" s="38"/>
      <c r="Q2077" s="38"/>
      <c r="R2077" s="38"/>
    </row>
    <row r="2078" spans="1:18" s="39" customFormat="1">
      <c r="A2078" s="46"/>
      <c r="B2078" s="47"/>
      <c r="C2078" s="47"/>
      <c r="D2078" s="48"/>
      <c r="E2078" s="46"/>
      <c r="F2078" s="46"/>
      <c r="G2078" s="46"/>
      <c r="H2078" s="49"/>
      <c r="I2078" s="54"/>
      <c r="K2078" s="38"/>
      <c r="L2078" s="38"/>
      <c r="M2078" s="38"/>
      <c r="N2078" s="38"/>
      <c r="O2078" s="38"/>
      <c r="P2078" s="38"/>
      <c r="Q2078" s="38"/>
      <c r="R2078" s="38"/>
    </row>
    <row r="2079" spans="1:18" s="39" customFormat="1">
      <c r="A2079" s="46"/>
      <c r="B2079" s="47"/>
      <c r="C2079" s="47"/>
      <c r="D2079" s="48"/>
      <c r="E2079" s="46"/>
      <c r="F2079" s="46"/>
      <c r="G2079" s="46"/>
      <c r="H2079" s="49"/>
      <c r="I2079" s="54"/>
      <c r="K2079" s="38"/>
      <c r="L2079" s="38"/>
      <c r="M2079" s="38"/>
      <c r="N2079" s="38"/>
      <c r="O2079" s="38"/>
      <c r="P2079" s="38"/>
      <c r="Q2079" s="38"/>
      <c r="R2079" s="38"/>
    </row>
    <row r="2080" spans="1:18" s="39" customFormat="1">
      <c r="A2080" s="46"/>
      <c r="B2080" s="47"/>
      <c r="C2080" s="47"/>
      <c r="D2080" s="48"/>
      <c r="E2080" s="46"/>
      <c r="F2080" s="46"/>
      <c r="G2080" s="46"/>
      <c r="H2080" s="49"/>
      <c r="I2080" s="54"/>
      <c r="K2080" s="38"/>
      <c r="L2080" s="38"/>
      <c r="M2080" s="38"/>
      <c r="N2080" s="38"/>
      <c r="O2080" s="38"/>
      <c r="P2080" s="38"/>
      <c r="Q2080" s="38"/>
      <c r="R2080" s="38"/>
    </row>
    <row r="2081" spans="1:18" s="39" customFormat="1">
      <c r="A2081" s="46"/>
      <c r="B2081" s="47"/>
      <c r="C2081" s="47"/>
      <c r="D2081" s="48"/>
      <c r="E2081" s="46"/>
      <c r="F2081" s="46"/>
      <c r="G2081" s="46"/>
      <c r="H2081" s="49"/>
      <c r="I2081" s="54"/>
      <c r="K2081" s="38"/>
      <c r="L2081" s="38"/>
      <c r="M2081" s="38"/>
      <c r="N2081" s="38"/>
      <c r="O2081" s="38"/>
      <c r="P2081" s="38"/>
      <c r="Q2081" s="38"/>
      <c r="R2081" s="38"/>
    </row>
    <row r="2082" spans="1:18" s="39" customFormat="1">
      <c r="A2082" s="46"/>
      <c r="B2082" s="47"/>
      <c r="C2082" s="47"/>
      <c r="D2082" s="48"/>
      <c r="E2082" s="46"/>
      <c r="F2082" s="46"/>
      <c r="G2082" s="46"/>
      <c r="H2082" s="49"/>
      <c r="I2082" s="54"/>
      <c r="K2082" s="38"/>
      <c r="L2082" s="38"/>
      <c r="M2082" s="38"/>
      <c r="N2082" s="38"/>
      <c r="O2082" s="38"/>
      <c r="P2082" s="38"/>
      <c r="Q2082" s="38"/>
      <c r="R2082" s="38"/>
    </row>
    <row r="2083" spans="1:18" s="39" customFormat="1">
      <c r="A2083" s="46"/>
      <c r="B2083" s="47"/>
      <c r="C2083" s="47"/>
      <c r="D2083" s="48"/>
      <c r="E2083" s="46"/>
      <c r="F2083" s="46"/>
      <c r="G2083" s="46"/>
      <c r="H2083" s="49"/>
      <c r="I2083" s="54"/>
      <c r="K2083" s="38"/>
      <c r="L2083" s="38"/>
      <c r="M2083" s="38"/>
      <c r="N2083" s="38"/>
      <c r="O2083" s="38"/>
      <c r="P2083" s="38"/>
      <c r="Q2083" s="38"/>
      <c r="R2083" s="38"/>
    </row>
    <row r="2084" spans="1:18" s="39" customFormat="1">
      <c r="A2084" s="46"/>
      <c r="B2084" s="47"/>
      <c r="C2084" s="47"/>
      <c r="D2084" s="48"/>
      <c r="E2084" s="46"/>
      <c r="F2084" s="46"/>
      <c r="G2084" s="46"/>
      <c r="H2084" s="49"/>
      <c r="I2084" s="54"/>
      <c r="K2084" s="38"/>
      <c r="L2084" s="38"/>
      <c r="M2084" s="38"/>
      <c r="N2084" s="38"/>
      <c r="O2084" s="38"/>
      <c r="P2084" s="38"/>
      <c r="Q2084" s="38"/>
      <c r="R2084" s="38"/>
    </row>
    <row r="2085" spans="1:18" s="39" customFormat="1">
      <c r="A2085" s="46"/>
      <c r="B2085" s="47"/>
      <c r="C2085" s="47"/>
      <c r="D2085" s="48"/>
      <c r="E2085" s="46"/>
      <c r="F2085" s="46"/>
      <c r="G2085" s="46"/>
      <c r="H2085" s="49"/>
      <c r="I2085" s="54"/>
      <c r="K2085" s="38"/>
      <c r="L2085" s="38"/>
      <c r="M2085" s="38"/>
      <c r="N2085" s="38"/>
      <c r="O2085" s="38"/>
      <c r="P2085" s="38"/>
      <c r="Q2085" s="38"/>
      <c r="R2085" s="38"/>
    </row>
    <row r="2086" spans="1:18" s="39" customFormat="1">
      <c r="A2086" s="46"/>
      <c r="B2086" s="47"/>
      <c r="C2086" s="47"/>
      <c r="D2086" s="48"/>
      <c r="E2086" s="46"/>
      <c r="F2086" s="46"/>
      <c r="G2086" s="46"/>
      <c r="H2086" s="49"/>
      <c r="I2086" s="54"/>
      <c r="K2086" s="38"/>
      <c r="L2086" s="38"/>
      <c r="M2086" s="38"/>
      <c r="N2086" s="38"/>
      <c r="O2086" s="38"/>
      <c r="P2086" s="38"/>
      <c r="Q2086" s="38"/>
      <c r="R2086" s="38"/>
    </row>
    <row r="2087" spans="1:18" s="39" customFormat="1">
      <c r="A2087" s="46"/>
      <c r="B2087" s="47"/>
      <c r="C2087" s="47"/>
      <c r="D2087" s="48"/>
      <c r="E2087" s="46"/>
      <c r="F2087" s="46"/>
      <c r="G2087" s="46"/>
      <c r="H2087" s="49"/>
      <c r="I2087" s="54"/>
      <c r="K2087" s="38"/>
      <c r="L2087" s="38"/>
      <c r="M2087" s="38"/>
      <c r="N2087" s="38"/>
      <c r="O2087" s="38"/>
      <c r="P2087" s="38"/>
      <c r="Q2087" s="38"/>
      <c r="R2087" s="38"/>
    </row>
    <row r="2088" spans="1:18" s="39" customFormat="1">
      <c r="A2088" s="46"/>
      <c r="B2088" s="47"/>
      <c r="C2088" s="47"/>
      <c r="D2088" s="48"/>
      <c r="E2088" s="46"/>
      <c r="F2088" s="46"/>
      <c r="G2088" s="46"/>
      <c r="H2088" s="49"/>
      <c r="I2088" s="54"/>
      <c r="K2088" s="38"/>
      <c r="L2088" s="38"/>
      <c r="M2088" s="38"/>
      <c r="N2088" s="38"/>
      <c r="O2088" s="38"/>
      <c r="P2088" s="38"/>
      <c r="Q2088" s="38"/>
      <c r="R2088" s="38"/>
    </row>
    <row r="2089" spans="1:18" s="39" customFormat="1">
      <c r="A2089" s="46"/>
      <c r="B2089" s="47"/>
      <c r="C2089" s="47"/>
      <c r="D2089" s="48"/>
      <c r="E2089" s="46"/>
      <c r="F2089" s="46"/>
      <c r="G2089" s="46"/>
      <c r="H2089" s="49"/>
      <c r="I2089" s="54"/>
      <c r="K2089" s="38"/>
      <c r="L2089" s="38"/>
      <c r="M2089" s="38"/>
      <c r="N2089" s="38"/>
      <c r="O2089" s="38"/>
      <c r="P2089" s="38"/>
      <c r="Q2089" s="38"/>
      <c r="R2089" s="38"/>
    </row>
    <row r="2090" spans="1:18" s="39" customFormat="1">
      <c r="A2090" s="46"/>
      <c r="B2090" s="47"/>
      <c r="C2090" s="47"/>
      <c r="D2090" s="48"/>
      <c r="E2090" s="46"/>
      <c r="F2090" s="46"/>
      <c r="G2090" s="46"/>
      <c r="H2090" s="49"/>
      <c r="I2090" s="54"/>
      <c r="K2090" s="38"/>
      <c r="L2090" s="38"/>
      <c r="M2090" s="38"/>
      <c r="N2090" s="38"/>
      <c r="O2090" s="38"/>
      <c r="P2090" s="38"/>
      <c r="Q2090" s="38"/>
      <c r="R2090" s="38"/>
    </row>
    <row r="2091" spans="1:18" s="39" customFormat="1">
      <c r="A2091" s="46"/>
      <c r="B2091" s="47"/>
      <c r="C2091" s="47"/>
      <c r="D2091" s="48"/>
      <c r="E2091" s="46"/>
      <c r="F2091" s="46"/>
      <c r="G2091" s="46"/>
      <c r="H2091" s="49"/>
      <c r="I2091" s="54"/>
      <c r="K2091" s="38"/>
      <c r="L2091" s="38"/>
      <c r="M2091" s="38"/>
      <c r="N2091" s="38"/>
      <c r="O2091" s="38"/>
      <c r="P2091" s="38"/>
      <c r="Q2091" s="38"/>
      <c r="R2091" s="38"/>
    </row>
    <row r="2092" spans="1:18" s="39" customFormat="1">
      <c r="A2092" s="46"/>
      <c r="B2092" s="47"/>
      <c r="C2092" s="47"/>
      <c r="D2092" s="48"/>
      <c r="E2092" s="46"/>
      <c r="F2092" s="46"/>
      <c r="G2092" s="46"/>
      <c r="H2092" s="49"/>
      <c r="I2092" s="54"/>
      <c r="K2092" s="38"/>
      <c r="L2092" s="38"/>
      <c r="M2092" s="38"/>
      <c r="N2092" s="38"/>
      <c r="O2092" s="38"/>
      <c r="P2092" s="38"/>
      <c r="Q2092" s="38"/>
      <c r="R2092" s="38"/>
    </row>
    <row r="2093" spans="1:18" s="39" customFormat="1">
      <c r="A2093" s="46"/>
      <c r="B2093" s="47"/>
      <c r="C2093" s="47"/>
      <c r="D2093" s="48"/>
      <c r="E2093" s="46"/>
      <c r="F2093" s="46"/>
      <c r="G2093" s="46"/>
      <c r="H2093" s="49"/>
      <c r="I2093" s="54"/>
      <c r="K2093" s="38"/>
      <c r="L2093" s="38"/>
      <c r="M2093" s="38"/>
      <c r="N2093" s="38"/>
      <c r="O2093" s="38"/>
      <c r="P2093" s="38"/>
      <c r="Q2093" s="38"/>
      <c r="R2093" s="38"/>
    </row>
    <row r="2094" spans="1:18" s="39" customFormat="1">
      <c r="A2094" s="46"/>
      <c r="B2094" s="47"/>
      <c r="C2094" s="47"/>
      <c r="D2094" s="48"/>
      <c r="E2094" s="46"/>
      <c r="F2094" s="46"/>
      <c r="G2094" s="46"/>
      <c r="H2094" s="49"/>
      <c r="I2094" s="54"/>
      <c r="K2094" s="38"/>
      <c r="L2094" s="38"/>
      <c r="M2094" s="38"/>
      <c r="N2094" s="38"/>
      <c r="O2094" s="38"/>
      <c r="P2094" s="38"/>
      <c r="Q2094" s="38"/>
      <c r="R2094" s="38"/>
    </row>
    <row r="2095" spans="1:18" s="39" customFormat="1">
      <c r="A2095" s="46"/>
      <c r="B2095" s="47"/>
      <c r="C2095" s="47"/>
      <c r="D2095" s="48"/>
      <c r="E2095" s="46"/>
      <c r="F2095" s="46"/>
      <c r="G2095" s="46"/>
      <c r="H2095" s="49"/>
      <c r="I2095" s="54"/>
      <c r="K2095" s="38"/>
      <c r="L2095" s="38"/>
      <c r="M2095" s="38"/>
      <c r="N2095" s="38"/>
      <c r="O2095" s="38"/>
      <c r="P2095" s="38"/>
      <c r="Q2095" s="38"/>
      <c r="R2095" s="38"/>
    </row>
    <row r="2096" spans="1:18" s="39" customFormat="1">
      <c r="A2096" s="46"/>
      <c r="B2096" s="47"/>
      <c r="C2096" s="47"/>
      <c r="D2096" s="48"/>
      <c r="E2096" s="46"/>
      <c r="F2096" s="46"/>
      <c r="G2096" s="46"/>
      <c r="H2096" s="49"/>
      <c r="I2096" s="54"/>
      <c r="K2096" s="38"/>
      <c r="L2096" s="38"/>
      <c r="M2096" s="38"/>
      <c r="N2096" s="38"/>
      <c r="O2096" s="38"/>
      <c r="P2096" s="38"/>
      <c r="Q2096" s="38"/>
      <c r="R2096" s="38"/>
    </row>
    <row r="2097" spans="1:18" s="39" customFormat="1">
      <c r="A2097" s="46"/>
      <c r="B2097" s="47"/>
      <c r="C2097" s="47"/>
      <c r="D2097" s="48"/>
      <c r="E2097" s="46"/>
      <c r="F2097" s="46"/>
      <c r="G2097" s="46"/>
      <c r="H2097" s="49"/>
      <c r="I2097" s="54"/>
      <c r="K2097" s="38"/>
      <c r="L2097" s="38"/>
      <c r="M2097" s="38"/>
      <c r="N2097" s="38"/>
      <c r="O2097" s="38"/>
      <c r="P2097" s="38"/>
      <c r="Q2097" s="38"/>
      <c r="R2097" s="38"/>
    </row>
    <row r="2098" spans="1:18" s="39" customFormat="1">
      <c r="A2098" s="46"/>
      <c r="B2098" s="47"/>
      <c r="C2098" s="47"/>
      <c r="D2098" s="48"/>
      <c r="E2098" s="46"/>
      <c r="F2098" s="46"/>
      <c r="G2098" s="46"/>
      <c r="H2098" s="49"/>
      <c r="I2098" s="54"/>
      <c r="K2098" s="38"/>
      <c r="L2098" s="38"/>
      <c r="M2098" s="38"/>
      <c r="N2098" s="38"/>
      <c r="O2098" s="38"/>
      <c r="P2098" s="38"/>
      <c r="Q2098" s="38"/>
      <c r="R2098" s="38"/>
    </row>
    <row r="2099" spans="1:18" s="39" customFormat="1">
      <c r="A2099" s="46"/>
      <c r="B2099" s="47"/>
      <c r="C2099" s="47"/>
      <c r="D2099" s="48"/>
      <c r="E2099" s="46"/>
      <c r="F2099" s="46"/>
      <c r="G2099" s="46"/>
      <c r="H2099" s="49"/>
      <c r="I2099" s="54"/>
      <c r="K2099" s="38"/>
      <c r="L2099" s="38"/>
      <c r="M2099" s="38"/>
      <c r="N2099" s="38"/>
      <c r="O2099" s="38"/>
      <c r="P2099" s="38"/>
      <c r="Q2099" s="38"/>
      <c r="R2099" s="38"/>
    </row>
    <row r="2100" spans="1:18" s="39" customFormat="1">
      <c r="A2100" s="46"/>
      <c r="B2100" s="47"/>
      <c r="C2100" s="47"/>
      <c r="D2100" s="48"/>
      <c r="E2100" s="46"/>
      <c r="F2100" s="46"/>
      <c r="G2100" s="46"/>
      <c r="H2100" s="49"/>
      <c r="I2100" s="54"/>
      <c r="K2100" s="38"/>
      <c r="L2100" s="38"/>
      <c r="M2100" s="38"/>
      <c r="N2100" s="38"/>
      <c r="O2100" s="38"/>
      <c r="P2100" s="38"/>
      <c r="Q2100" s="38"/>
      <c r="R2100" s="38"/>
    </row>
    <row r="2101" spans="1:18" s="39" customFormat="1">
      <c r="A2101" s="46"/>
      <c r="B2101" s="47"/>
      <c r="C2101" s="47"/>
      <c r="D2101" s="48"/>
      <c r="E2101" s="46"/>
      <c r="F2101" s="46"/>
      <c r="G2101" s="46"/>
      <c r="H2101" s="49"/>
      <c r="I2101" s="54"/>
      <c r="K2101" s="38"/>
      <c r="L2101" s="38"/>
      <c r="M2101" s="38"/>
      <c r="N2101" s="38"/>
      <c r="O2101" s="38"/>
      <c r="P2101" s="38"/>
      <c r="Q2101" s="38"/>
      <c r="R2101" s="38"/>
    </row>
    <row r="2102" spans="1:18" s="39" customFormat="1">
      <c r="A2102" s="46"/>
      <c r="B2102" s="47"/>
      <c r="C2102" s="47"/>
      <c r="D2102" s="48"/>
      <c r="E2102" s="46"/>
      <c r="F2102" s="46"/>
      <c r="G2102" s="46"/>
      <c r="H2102" s="49"/>
      <c r="I2102" s="54"/>
      <c r="K2102" s="38"/>
      <c r="L2102" s="38"/>
      <c r="M2102" s="38"/>
      <c r="N2102" s="38"/>
      <c r="O2102" s="38"/>
      <c r="P2102" s="38"/>
      <c r="Q2102" s="38"/>
      <c r="R2102" s="38"/>
    </row>
    <row r="2103" spans="1:18" s="39" customFormat="1">
      <c r="A2103" s="46"/>
      <c r="B2103" s="47"/>
      <c r="C2103" s="47"/>
      <c r="D2103" s="48"/>
      <c r="E2103" s="46"/>
      <c r="F2103" s="46"/>
      <c r="G2103" s="46"/>
      <c r="H2103" s="49"/>
      <c r="I2103" s="54"/>
      <c r="K2103" s="38"/>
      <c r="L2103" s="38"/>
      <c r="M2103" s="38"/>
      <c r="N2103" s="38"/>
      <c r="O2103" s="38"/>
      <c r="P2103" s="38"/>
      <c r="Q2103" s="38"/>
      <c r="R2103" s="38"/>
    </row>
    <row r="2104" spans="1:18" s="39" customFormat="1">
      <c r="A2104" s="46"/>
      <c r="B2104" s="47"/>
      <c r="C2104" s="47"/>
      <c r="D2104" s="48"/>
      <c r="E2104" s="46"/>
      <c r="F2104" s="46"/>
      <c r="G2104" s="46"/>
      <c r="H2104" s="49"/>
      <c r="I2104" s="54"/>
      <c r="K2104" s="38"/>
      <c r="L2104" s="38"/>
      <c r="M2104" s="38"/>
      <c r="N2104" s="38"/>
      <c r="O2104" s="38"/>
      <c r="P2104" s="38"/>
      <c r="Q2104" s="38"/>
      <c r="R2104" s="38"/>
    </row>
    <row r="2105" spans="1:18" s="39" customFormat="1">
      <c r="A2105" s="46"/>
      <c r="B2105" s="47"/>
      <c r="C2105" s="47"/>
      <c r="D2105" s="48"/>
      <c r="E2105" s="46"/>
      <c r="F2105" s="46"/>
      <c r="G2105" s="46"/>
      <c r="H2105" s="49"/>
      <c r="I2105" s="54"/>
      <c r="K2105" s="38"/>
      <c r="L2105" s="38"/>
      <c r="M2105" s="38"/>
      <c r="N2105" s="38"/>
      <c r="O2105" s="38"/>
      <c r="P2105" s="38"/>
      <c r="Q2105" s="38"/>
      <c r="R2105" s="38"/>
    </row>
    <row r="2106" spans="1:18" s="39" customFormat="1">
      <c r="A2106" s="46"/>
      <c r="B2106" s="47"/>
      <c r="C2106" s="47"/>
      <c r="D2106" s="48"/>
      <c r="E2106" s="46"/>
      <c r="F2106" s="46"/>
      <c r="G2106" s="46"/>
      <c r="H2106" s="49"/>
      <c r="I2106" s="54"/>
      <c r="K2106" s="38"/>
      <c r="L2106" s="38"/>
      <c r="M2106" s="38"/>
      <c r="N2106" s="38"/>
      <c r="O2106" s="38"/>
      <c r="P2106" s="38"/>
      <c r="Q2106" s="38"/>
      <c r="R2106" s="38"/>
    </row>
    <row r="2107" spans="1:18" s="39" customFormat="1">
      <c r="A2107" s="46"/>
      <c r="B2107" s="47"/>
      <c r="C2107" s="47"/>
      <c r="D2107" s="48"/>
      <c r="E2107" s="46"/>
      <c r="F2107" s="46"/>
      <c r="G2107" s="46"/>
      <c r="H2107" s="49"/>
      <c r="I2107" s="54"/>
      <c r="K2107" s="38"/>
      <c r="L2107" s="38"/>
      <c r="M2107" s="38"/>
      <c r="N2107" s="38"/>
      <c r="O2107" s="38"/>
      <c r="P2107" s="38"/>
      <c r="Q2107" s="38"/>
      <c r="R2107" s="38"/>
    </row>
    <row r="2108" spans="1:18" s="39" customFormat="1">
      <c r="A2108" s="46"/>
      <c r="B2108" s="47"/>
      <c r="C2108" s="47"/>
      <c r="D2108" s="48"/>
      <c r="E2108" s="46"/>
      <c r="F2108" s="46"/>
      <c r="G2108" s="46"/>
      <c r="H2108" s="49"/>
      <c r="I2108" s="54"/>
      <c r="K2108" s="38"/>
      <c r="L2108" s="38"/>
      <c r="M2108" s="38"/>
      <c r="N2108" s="38"/>
      <c r="O2108" s="38"/>
      <c r="P2108" s="38"/>
      <c r="Q2108" s="38"/>
      <c r="R2108" s="38"/>
    </row>
    <row r="2109" spans="1:18" s="39" customFormat="1">
      <c r="A2109" s="46"/>
      <c r="B2109" s="47"/>
      <c r="C2109" s="47"/>
      <c r="D2109" s="48"/>
      <c r="E2109" s="46"/>
      <c r="F2109" s="46"/>
      <c r="G2109" s="46"/>
      <c r="H2109" s="49"/>
      <c r="I2109" s="54"/>
      <c r="K2109" s="38"/>
      <c r="L2109" s="38"/>
      <c r="M2109" s="38"/>
      <c r="N2109" s="38"/>
      <c r="O2109" s="38"/>
      <c r="P2109" s="38"/>
      <c r="Q2109" s="38"/>
      <c r="R2109" s="38"/>
    </row>
    <row r="2110" spans="1:18" s="39" customFormat="1">
      <c r="A2110" s="46"/>
      <c r="B2110" s="47"/>
      <c r="C2110" s="47"/>
      <c r="D2110" s="48"/>
      <c r="E2110" s="46"/>
      <c r="F2110" s="46"/>
      <c r="G2110" s="46"/>
      <c r="H2110" s="49"/>
      <c r="I2110" s="54"/>
      <c r="K2110" s="38"/>
      <c r="L2110" s="38"/>
      <c r="M2110" s="38"/>
      <c r="N2110" s="38"/>
      <c r="O2110" s="38"/>
      <c r="P2110" s="38"/>
      <c r="Q2110" s="38"/>
      <c r="R2110" s="38"/>
    </row>
    <row r="2111" spans="1:18" s="39" customFormat="1">
      <c r="A2111" s="46"/>
      <c r="B2111" s="47"/>
      <c r="C2111" s="47"/>
      <c r="D2111" s="48"/>
      <c r="E2111" s="46"/>
      <c r="F2111" s="46"/>
      <c r="G2111" s="46"/>
      <c r="H2111" s="49"/>
      <c r="I2111" s="54"/>
      <c r="K2111" s="38"/>
      <c r="L2111" s="38"/>
      <c r="M2111" s="38"/>
      <c r="N2111" s="38"/>
      <c r="O2111" s="38"/>
      <c r="P2111" s="38"/>
      <c r="Q2111" s="38"/>
      <c r="R2111" s="38"/>
    </row>
    <row r="2112" spans="1:18" s="39" customFormat="1">
      <c r="A2112" s="46"/>
      <c r="B2112" s="47"/>
      <c r="C2112" s="47"/>
      <c r="D2112" s="48"/>
      <c r="E2112" s="46"/>
      <c r="F2112" s="46"/>
      <c r="G2112" s="46"/>
      <c r="H2112" s="49"/>
      <c r="I2112" s="54"/>
      <c r="K2112" s="38"/>
      <c r="L2112" s="38"/>
      <c r="M2112" s="38"/>
      <c r="N2112" s="38"/>
      <c r="O2112" s="38"/>
      <c r="P2112" s="38"/>
      <c r="Q2112" s="38"/>
      <c r="R2112" s="38"/>
    </row>
    <row r="2113" spans="1:18" s="39" customFormat="1">
      <c r="A2113" s="46"/>
      <c r="B2113" s="47"/>
      <c r="C2113" s="47"/>
      <c r="D2113" s="48"/>
      <c r="E2113" s="46"/>
      <c r="F2113" s="46"/>
      <c r="G2113" s="46"/>
      <c r="H2113" s="49"/>
      <c r="I2113" s="54"/>
      <c r="K2113" s="38"/>
      <c r="L2113" s="38"/>
      <c r="M2113" s="38"/>
      <c r="N2113" s="38"/>
      <c r="O2113" s="38"/>
      <c r="P2113" s="38"/>
      <c r="Q2113" s="38"/>
      <c r="R2113" s="38"/>
    </row>
    <row r="2114" spans="1:18" s="39" customFormat="1">
      <c r="A2114" s="46"/>
      <c r="B2114" s="47"/>
      <c r="C2114" s="47"/>
      <c r="D2114" s="48"/>
      <c r="E2114" s="46"/>
      <c r="F2114" s="46"/>
      <c r="G2114" s="46"/>
      <c r="H2114" s="49"/>
      <c r="I2114" s="54"/>
      <c r="K2114" s="38"/>
      <c r="L2114" s="38"/>
      <c r="M2114" s="38"/>
      <c r="N2114" s="38"/>
      <c r="O2114" s="38"/>
      <c r="P2114" s="38"/>
      <c r="Q2114" s="38"/>
      <c r="R2114" s="38"/>
    </row>
    <row r="2115" spans="1:18" s="39" customFormat="1">
      <c r="A2115" s="46"/>
      <c r="B2115" s="47"/>
      <c r="C2115" s="47"/>
      <c r="D2115" s="48"/>
      <c r="E2115" s="46"/>
      <c r="F2115" s="46"/>
      <c r="G2115" s="46"/>
      <c r="H2115" s="49"/>
      <c r="I2115" s="54"/>
      <c r="K2115" s="38"/>
      <c r="L2115" s="38"/>
      <c r="M2115" s="38"/>
      <c r="N2115" s="38"/>
      <c r="O2115" s="38"/>
      <c r="P2115" s="38"/>
      <c r="Q2115" s="38"/>
      <c r="R2115" s="38"/>
    </row>
    <row r="2116" spans="1:18" s="39" customFormat="1">
      <c r="A2116" s="46"/>
      <c r="B2116" s="47"/>
      <c r="C2116" s="47"/>
      <c r="D2116" s="48"/>
      <c r="E2116" s="46"/>
      <c r="F2116" s="46"/>
      <c r="G2116" s="46"/>
      <c r="H2116" s="49"/>
      <c r="I2116" s="54"/>
      <c r="K2116" s="38"/>
      <c r="L2116" s="38"/>
      <c r="M2116" s="38"/>
      <c r="N2116" s="38"/>
      <c r="O2116" s="38"/>
      <c r="P2116" s="38"/>
      <c r="Q2116" s="38"/>
      <c r="R2116" s="38"/>
    </row>
    <row r="2117" spans="1:18" s="39" customFormat="1">
      <c r="A2117" s="46"/>
      <c r="B2117" s="47"/>
      <c r="C2117" s="47"/>
      <c r="D2117" s="48"/>
      <c r="E2117" s="46"/>
      <c r="F2117" s="46"/>
      <c r="G2117" s="46"/>
      <c r="H2117" s="49"/>
      <c r="I2117" s="54"/>
      <c r="K2117" s="38"/>
      <c r="L2117" s="38"/>
      <c r="M2117" s="38"/>
      <c r="N2117" s="38"/>
      <c r="O2117" s="38"/>
      <c r="P2117" s="38"/>
      <c r="Q2117" s="38"/>
      <c r="R2117" s="38"/>
    </row>
    <row r="2118" spans="1:18" s="39" customFormat="1">
      <c r="A2118" s="46"/>
      <c r="B2118" s="47"/>
      <c r="C2118" s="47"/>
      <c r="D2118" s="48"/>
      <c r="E2118" s="46"/>
      <c r="F2118" s="46"/>
      <c r="G2118" s="46"/>
      <c r="H2118" s="49"/>
      <c r="I2118" s="54"/>
      <c r="K2118" s="38"/>
      <c r="L2118" s="38"/>
      <c r="M2118" s="38"/>
      <c r="N2118" s="38"/>
      <c r="O2118" s="38"/>
      <c r="P2118" s="38"/>
      <c r="Q2118" s="38"/>
      <c r="R2118" s="38"/>
    </row>
    <row r="2119" spans="1:18" s="39" customFormat="1">
      <c r="A2119" s="46"/>
      <c r="B2119" s="47"/>
      <c r="C2119" s="47"/>
      <c r="D2119" s="48"/>
      <c r="E2119" s="46"/>
      <c r="F2119" s="46"/>
      <c r="G2119" s="46"/>
      <c r="H2119" s="49"/>
      <c r="I2119" s="54"/>
      <c r="K2119" s="38"/>
      <c r="L2119" s="38"/>
      <c r="M2119" s="38"/>
      <c r="N2119" s="38"/>
      <c r="O2119" s="38"/>
      <c r="P2119" s="38"/>
      <c r="Q2119" s="38"/>
      <c r="R2119" s="38"/>
    </row>
    <row r="2120" spans="1:18" s="39" customFormat="1">
      <c r="A2120" s="46"/>
      <c r="B2120" s="47"/>
      <c r="C2120" s="47"/>
      <c r="D2120" s="48"/>
      <c r="E2120" s="46"/>
      <c r="F2120" s="46"/>
      <c r="G2120" s="46"/>
      <c r="H2120" s="49"/>
      <c r="I2120" s="54"/>
      <c r="K2120" s="38"/>
      <c r="L2120" s="38"/>
      <c r="M2120" s="38"/>
      <c r="N2120" s="38"/>
      <c r="O2120" s="38"/>
      <c r="P2120" s="38"/>
      <c r="Q2120" s="38"/>
      <c r="R2120" s="38"/>
    </row>
    <row r="2121" spans="1:18" s="39" customFormat="1">
      <c r="A2121" s="46"/>
      <c r="B2121" s="47"/>
      <c r="C2121" s="47"/>
      <c r="D2121" s="48"/>
      <c r="E2121" s="46"/>
      <c r="F2121" s="46"/>
      <c r="G2121" s="46"/>
      <c r="H2121" s="49"/>
      <c r="I2121" s="54"/>
      <c r="K2121" s="38"/>
      <c r="L2121" s="38"/>
      <c r="M2121" s="38"/>
      <c r="N2121" s="38"/>
      <c r="O2121" s="38"/>
      <c r="P2121" s="38"/>
      <c r="Q2121" s="38"/>
      <c r="R2121" s="38"/>
    </row>
    <row r="2122" spans="1:18" s="39" customFormat="1">
      <c r="A2122" s="46"/>
      <c r="B2122" s="47"/>
      <c r="C2122" s="47"/>
      <c r="D2122" s="48"/>
      <c r="E2122" s="46"/>
      <c r="F2122" s="46"/>
      <c r="G2122" s="46"/>
      <c r="H2122" s="49"/>
      <c r="I2122" s="54"/>
      <c r="K2122" s="38"/>
      <c r="L2122" s="38"/>
      <c r="M2122" s="38"/>
      <c r="N2122" s="38"/>
      <c r="O2122" s="38"/>
      <c r="P2122" s="38"/>
      <c r="Q2122" s="38"/>
      <c r="R2122" s="38"/>
    </row>
    <row r="2123" spans="1:18" s="39" customFormat="1">
      <c r="A2123" s="46"/>
      <c r="B2123" s="47"/>
      <c r="C2123" s="47"/>
      <c r="D2123" s="48"/>
      <c r="E2123" s="46"/>
      <c r="F2123" s="46"/>
      <c r="G2123" s="46"/>
      <c r="H2123" s="49"/>
      <c r="I2123" s="54"/>
      <c r="K2123" s="38"/>
      <c r="L2123" s="38"/>
      <c r="M2123" s="38"/>
      <c r="N2123" s="38"/>
      <c r="O2123" s="38"/>
      <c r="P2123" s="38"/>
      <c r="Q2123" s="38"/>
      <c r="R2123" s="38"/>
    </row>
    <row r="2124" spans="1:18" s="39" customFormat="1">
      <c r="A2124" s="46"/>
      <c r="B2124" s="47"/>
      <c r="C2124" s="47"/>
      <c r="D2124" s="48"/>
      <c r="E2124" s="46"/>
      <c r="F2124" s="46"/>
      <c r="G2124" s="46"/>
      <c r="H2124" s="49"/>
      <c r="I2124" s="54"/>
      <c r="K2124" s="38"/>
      <c r="L2124" s="38"/>
      <c r="M2124" s="38"/>
      <c r="N2124" s="38"/>
      <c r="O2124" s="38"/>
      <c r="P2124" s="38"/>
      <c r="Q2124" s="38"/>
      <c r="R2124" s="38"/>
    </row>
    <row r="2125" spans="1:18" s="39" customFormat="1">
      <c r="A2125" s="46"/>
      <c r="B2125" s="47"/>
      <c r="C2125" s="47"/>
      <c r="D2125" s="48"/>
      <c r="E2125" s="46"/>
      <c r="F2125" s="46"/>
      <c r="G2125" s="46"/>
      <c r="H2125" s="49"/>
      <c r="I2125" s="54"/>
      <c r="K2125" s="38"/>
      <c r="L2125" s="38"/>
      <c r="M2125" s="38"/>
      <c r="N2125" s="38"/>
      <c r="O2125" s="38"/>
      <c r="P2125" s="38"/>
      <c r="Q2125" s="38"/>
      <c r="R2125" s="38"/>
    </row>
    <row r="2126" spans="1:18" s="39" customFormat="1">
      <c r="A2126" s="46"/>
      <c r="B2126" s="47"/>
      <c r="C2126" s="47"/>
      <c r="D2126" s="48"/>
      <c r="E2126" s="46"/>
      <c r="F2126" s="46"/>
      <c r="G2126" s="46"/>
      <c r="H2126" s="49"/>
      <c r="I2126" s="54"/>
      <c r="K2126" s="38"/>
      <c r="L2126" s="38"/>
      <c r="M2126" s="38"/>
      <c r="N2126" s="38"/>
      <c r="O2126" s="38"/>
      <c r="P2126" s="38"/>
      <c r="Q2126" s="38"/>
      <c r="R2126" s="38"/>
    </row>
    <row r="2127" spans="1:18" s="39" customFormat="1">
      <c r="A2127" s="46"/>
      <c r="B2127" s="47"/>
      <c r="C2127" s="47"/>
      <c r="D2127" s="48"/>
      <c r="E2127" s="46"/>
      <c r="F2127" s="46"/>
      <c r="G2127" s="46"/>
      <c r="H2127" s="49"/>
      <c r="I2127" s="54"/>
      <c r="K2127" s="38"/>
      <c r="L2127" s="38"/>
      <c r="M2127" s="38"/>
      <c r="N2127" s="38"/>
      <c r="O2127" s="38"/>
      <c r="P2127" s="38"/>
      <c r="Q2127" s="38"/>
      <c r="R2127" s="38"/>
    </row>
    <row r="2128" spans="1:18" s="39" customFormat="1">
      <c r="A2128" s="46"/>
      <c r="B2128" s="47"/>
      <c r="C2128" s="47"/>
      <c r="D2128" s="48"/>
      <c r="E2128" s="46"/>
      <c r="F2128" s="46"/>
      <c r="G2128" s="46"/>
      <c r="H2128" s="49"/>
      <c r="I2128" s="54"/>
      <c r="K2128" s="38"/>
      <c r="L2128" s="38"/>
      <c r="M2128" s="38"/>
      <c r="N2128" s="38"/>
      <c r="O2128" s="38"/>
      <c r="P2128" s="38"/>
      <c r="Q2128" s="38"/>
      <c r="R2128" s="38"/>
    </row>
    <row r="2129" spans="1:18" s="39" customFormat="1">
      <c r="A2129" s="46"/>
      <c r="B2129" s="47"/>
      <c r="C2129" s="47"/>
      <c r="D2129" s="48"/>
      <c r="E2129" s="46"/>
      <c r="F2129" s="46"/>
      <c r="G2129" s="46"/>
      <c r="H2129" s="49"/>
      <c r="I2129" s="54"/>
      <c r="K2129" s="38"/>
      <c r="L2129" s="38"/>
      <c r="M2129" s="38"/>
      <c r="N2129" s="38"/>
      <c r="O2129" s="38"/>
      <c r="P2129" s="38"/>
      <c r="Q2129" s="38"/>
      <c r="R2129" s="38"/>
    </row>
    <row r="2130" spans="1:18" s="39" customFormat="1">
      <c r="A2130" s="46"/>
      <c r="B2130" s="47"/>
      <c r="C2130" s="47"/>
      <c r="D2130" s="48"/>
      <c r="E2130" s="46"/>
      <c r="F2130" s="46"/>
      <c r="G2130" s="46"/>
      <c r="H2130" s="49"/>
      <c r="I2130" s="54"/>
      <c r="K2130" s="38"/>
      <c r="L2130" s="38"/>
      <c r="M2130" s="38"/>
      <c r="N2130" s="38"/>
      <c r="O2130" s="38"/>
      <c r="P2130" s="38"/>
      <c r="Q2130" s="38"/>
      <c r="R2130" s="38"/>
    </row>
    <row r="2131" spans="1:18" s="39" customFormat="1">
      <c r="A2131" s="46"/>
      <c r="B2131" s="47"/>
      <c r="C2131" s="47"/>
      <c r="D2131" s="48"/>
      <c r="E2131" s="46"/>
      <c r="F2131" s="46"/>
      <c r="G2131" s="46"/>
      <c r="H2131" s="49"/>
      <c r="I2131" s="54"/>
      <c r="K2131" s="38"/>
      <c r="L2131" s="38"/>
      <c r="M2131" s="38"/>
      <c r="N2131" s="38"/>
      <c r="O2131" s="38"/>
      <c r="P2131" s="38"/>
      <c r="Q2131" s="38"/>
      <c r="R2131" s="38"/>
    </row>
    <row r="2132" spans="1:18" s="39" customFormat="1">
      <c r="A2132" s="46"/>
      <c r="B2132" s="47"/>
      <c r="C2132" s="47"/>
      <c r="D2132" s="48"/>
      <c r="E2132" s="46"/>
      <c r="F2132" s="46"/>
      <c r="G2132" s="46"/>
      <c r="H2132" s="49"/>
      <c r="I2132" s="54"/>
      <c r="K2132" s="38"/>
      <c r="L2132" s="38"/>
      <c r="M2132" s="38"/>
      <c r="N2132" s="38"/>
      <c r="O2132" s="38"/>
      <c r="P2132" s="38"/>
      <c r="Q2132" s="38"/>
      <c r="R2132" s="38"/>
    </row>
    <row r="2133" spans="1:18" s="39" customFormat="1">
      <c r="A2133" s="46"/>
      <c r="B2133" s="47"/>
      <c r="C2133" s="47"/>
      <c r="D2133" s="48"/>
      <c r="E2133" s="46"/>
      <c r="F2133" s="46"/>
      <c r="G2133" s="46"/>
      <c r="H2133" s="49"/>
      <c r="I2133" s="54"/>
      <c r="K2133" s="38"/>
      <c r="L2133" s="38"/>
      <c r="M2133" s="38"/>
      <c r="N2133" s="38"/>
      <c r="O2133" s="38"/>
      <c r="P2133" s="38"/>
      <c r="Q2133" s="38"/>
      <c r="R2133" s="38"/>
    </row>
    <row r="2134" spans="1:18" s="39" customFormat="1">
      <c r="A2134" s="46"/>
      <c r="B2134" s="47"/>
      <c r="C2134" s="47"/>
      <c r="D2134" s="48"/>
      <c r="E2134" s="46"/>
      <c r="F2134" s="46"/>
      <c r="G2134" s="46"/>
      <c r="H2134" s="49"/>
      <c r="I2134" s="54"/>
      <c r="K2134" s="38"/>
      <c r="L2134" s="38"/>
      <c r="M2134" s="38"/>
      <c r="N2134" s="38"/>
      <c r="O2134" s="38"/>
      <c r="P2134" s="38"/>
      <c r="Q2134" s="38"/>
      <c r="R2134" s="38"/>
    </row>
    <row r="2135" spans="1:18" s="39" customFormat="1">
      <c r="A2135" s="46"/>
      <c r="B2135" s="47"/>
      <c r="C2135" s="47"/>
      <c r="D2135" s="48"/>
      <c r="E2135" s="46"/>
      <c r="F2135" s="46"/>
      <c r="G2135" s="46"/>
      <c r="H2135" s="49"/>
      <c r="I2135" s="54"/>
      <c r="K2135" s="38"/>
      <c r="L2135" s="38"/>
      <c r="M2135" s="38"/>
      <c r="N2135" s="38"/>
      <c r="O2135" s="38"/>
      <c r="P2135" s="38"/>
      <c r="Q2135" s="38"/>
      <c r="R2135" s="38"/>
    </row>
    <row r="2136" spans="1:18" s="39" customFormat="1">
      <c r="A2136" s="46"/>
      <c r="B2136" s="47"/>
      <c r="C2136" s="47"/>
      <c r="D2136" s="48"/>
      <c r="E2136" s="46"/>
      <c r="F2136" s="46"/>
      <c r="G2136" s="46"/>
      <c r="H2136" s="49"/>
      <c r="I2136" s="54"/>
      <c r="K2136" s="38"/>
      <c r="L2136" s="38"/>
      <c r="M2136" s="38"/>
      <c r="N2136" s="38"/>
      <c r="O2136" s="38"/>
      <c r="P2136" s="38"/>
      <c r="Q2136" s="38"/>
      <c r="R2136" s="38"/>
    </row>
    <row r="2137" spans="1:18" s="39" customFormat="1">
      <c r="A2137" s="46"/>
      <c r="B2137" s="47"/>
      <c r="C2137" s="47"/>
      <c r="D2137" s="48"/>
      <c r="E2137" s="46"/>
      <c r="F2137" s="46"/>
      <c r="G2137" s="46"/>
      <c r="H2137" s="49"/>
      <c r="I2137" s="54"/>
      <c r="K2137" s="38"/>
      <c r="L2137" s="38"/>
      <c r="M2137" s="38"/>
      <c r="N2137" s="38"/>
      <c r="O2137" s="38"/>
      <c r="P2137" s="38"/>
      <c r="Q2137" s="38"/>
      <c r="R2137" s="38"/>
    </row>
    <row r="2138" spans="1:18" s="39" customFormat="1">
      <c r="A2138" s="46"/>
      <c r="B2138" s="47"/>
      <c r="C2138" s="47"/>
      <c r="D2138" s="48"/>
      <c r="E2138" s="46"/>
      <c r="F2138" s="46"/>
      <c r="G2138" s="46"/>
      <c r="H2138" s="49"/>
      <c r="I2138" s="54"/>
      <c r="K2138" s="38"/>
      <c r="L2138" s="38"/>
      <c r="M2138" s="38"/>
      <c r="N2138" s="38"/>
      <c r="O2138" s="38"/>
      <c r="P2138" s="38"/>
      <c r="Q2138" s="38"/>
      <c r="R2138" s="38"/>
    </row>
    <row r="2139" spans="1:18" s="39" customFormat="1">
      <c r="A2139" s="46"/>
      <c r="B2139" s="47"/>
      <c r="C2139" s="47"/>
      <c r="D2139" s="48"/>
      <c r="E2139" s="46"/>
      <c r="F2139" s="46"/>
      <c r="G2139" s="46"/>
      <c r="H2139" s="49"/>
      <c r="I2139" s="54"/>
      <c r="K2139" s="38"/>
      <c r="L2139" s="38"/>
      <c r="M2139" s="38"/>
      <c r="N2139" s="38"/>
      <c r="O2139" s="38"/>
      <c r="P2139" s="38"/>
      <c r="Q2139" s="38"/>
      <c r="R2139" s="38"/>
    </row>
    <row r="2140" spans="1:18" s="39" customFormat="1">
      <c r="A2140" s="46"/>
      <c r="B2140" s="47"/>
      <c r="C2140" s="47"/>
      <c r="D2140" s="48"/>
      <c r="E2140" s="46"/>
      <c r="F2140" s="46"/>
      <c r="G2140" s="46"/>
      <c r="H2140" s="49"/>
      <c r="I2140" s="54"/>
      <c r="K2140" s="38"/>
      <c r="L2140" s="38"/>
      <c r="M2140" s="38"/>
      <c r="N2140" s="38"/>
      <c r="O2140" s="38"/>
      <c r="P2140" s="38"/>
      <c r="Q2140" s="38"/>
      <c r="R2140" s="38"/>
    </row>
    <row r="2141" spans="1:18" s="39" customFormat="1">
      <c r="A2141" s="46"/>
      <c r="B2141" s="47"/>
      <c r="C2141" s="47"/>
      <c r="D2141" s="48"/>
      <c r="E2141" s="46"/>
      <c r="F2141" s="46"/>
      <c r="G2141" s="46"/>
      <c r="H2141" s="49"/>
      <c r="I2141" s="54"/>
      <c r="K2141" s="38"/>
      <c r="L2141" s="38"/>
      <c r="M2141" s="38"/>
      <c r="N2141" s="38"/>
      <c r="O2141" s="38"/>
      <c r="P2141" s="38"/>
      <c r="Q2141" s="38"/>
      <c r="R2141" s="38"/>
    </row>
    <row r="2142" spans="1:18" s="39" customFormat="1">
      <c r="A2142" s="46"/>
      <c r="B2142" s="47"/>
      <c r="C2142" s="47"/>
      <c r="D2142" s="48"/>
      <c r="E2142" s="46"/>
      <c r="F2142" s="46"/>
      <c r="G2142" s="46"/>
      <c r="H2142" s="49"/>
      <c r="I2142" s="54"/>
      <c r="K2142" s="38"/>
      <c r="L2142" s="38"/>
      <c r="M2142" s="38"/>
      <c r="N2142" s="38"/>
      <c r="O2142" s="38"/>
      <c r="P2142" s="38"/>
      <c r="Q2142" s="38"/>
      <c r="R2142" s="38"/>
    </row>
    <row r="2143" spans="1:18" s="39" customFormat="1">
      <c r="A2143" s="46"/>
      <c r="B2143" s="47"/>
      <c r="C2143" s="47"/>
      <c r="D2143" s="48"/>
      <c r="E2143" s="46"/>
      <c r="F2143" s="46"/>
      <c r="G2143" s="46"/>
      <c r="H2143" s="49"/>
      <c r="I2143" s="54"/>
      <c r="K2143" s="38"/>
      <c r="L2143" s="38"/>
      <c r="M2143" s="38"/>
      <c r="N2143" s="38"/>
      <c r="O2143" s="38"/>
      <c r="P2143" s="38"/>
      <c r="Q2143" s="38"/>
      <c r="R2143" s="38"/>
    </row>
    <row r="2144" spans="1:18" s="39" customFormat="1">
      <c r="A2144" s="46"/>
      <c r="B2144" s="47"/>
      <c r="C2144" s="47"/>
      <c r="D2144" s="48"/>
      <c r="E2144" s="46"/>
      <c r="F2144" s="46"/>
      <c r="G2144" s="46"/>
      <c r="H2144" s="49"/>
      <c r="I2144" s="54"/>
      <c r="K2144" s="38"/>
      <c r="L2144" s="38"/>
      <c r="M2144" s="38"/>
      <c r="N2144" s="38"/>
      <c r="O2144" s="38"/>
      <c r="P2144" s="38"/>
      <c r="Q2144" s="38"/>
      <c r="R2144" s="38"/>
    </row>
    <row r="2145" spans="1:18" s="39" customFormat="1">
      <c r="A2145" s="46"/>
      <c r="B2145" s="47"/>
      <c r="C2145" s="47"/>
      <c r="D2145" s="48"/>
      <c r="E2145" s="46"/>
      <c r="F2145" s="46"/>
      <c r="G2145" s="46"/>
      <c r="H2145" s="49"/>
      <c r="I2145" s="54"/>
      <c r="K2145" s="38"/>
      <c r="L2145" s="38"/>
      <c r="M2145" s="38"/>
      <c r="N2145" s="38"/>
      <c r="O2145" s="38"/>
      <c r="P2145" s="38"/>
      <c r="Q2145" s="38"/>
      <c r="R2145" s="38"/>
    </row>
    <row r="2146" spans="1:18" s="39" customFormat="1">
      <c r="A2146" s="46"/>
      <c r="B2146" s="47"/>
      <c r="C2146" s="47"/>
      <c r="D2146" s="48"/>
      <c r="E2146" s="46"/>
      <c r="F2146" s="46"/>
      <c r="G2146" s="46"/>
      <c r="H2146" s="49"/>
      <c r="I2146" s="54"/>
      <c r="K2146" s="38"/>
      <c r="L2146" s="38"/>
      <c r="M2146" s="38"/>
      <c r="N2146" s="38"/>
      <c r="O2146" s="38"/>
      <c r="P2146" s="38"/>
      <c r="Q2146" s="38"/>
      <c r="R2146" s="38"/>
    </row>
    <row r="2147" spans="1:18" s="39" customFormat="1">
      <c r="A2147" s="46"/>
      <c r="B2147" s="47"/>
      <c r="C2147" s="47"/>
      <c r="D2147" s="48"/>
      <c r="E2147" s="46"/>
      <c r="F2147" s="46"/>
      <c r="G2147" s="46"/>
      <c r="H2147" s="49"/>
      <c r="I2147" s="54"/>
      <c r="K2147" s="38"/>
      <c r="L2147" s="38"/>
      <c r="M2147" s="38"/>
      <c r="N2147" s="38"/>
      <c r="O2147" s="38"/>
      <c r="P2147" s="38"/>
      <c r="Q2147" s="38"/>
      <c r="R2147" s="38"/>
    </row>
    <row r="2148" spans="1:18" s="39" customFormat="1">
      <c r="A2148" s="46"/>
      <c r="B2148" s="47"/>
      <c r="C2148" s="47"/>
      <c r="D2148" s="48"/>
      <c r="E2148" s="46"/>
      <c r="F2148" s="46"/>
      <c r="G2148" s="46"/>
      <c r="H2148" s="49"/>
      <c r="I2148" s="54"/>
      <c r="K2148" s="38"/>
      <c r="L2148" s="38"/>
      <c r="M2148" s="38"/>
      <c r="N2148" s="38"/>
      <c r="O2148" s="38"/>
      <c r="P2148" s="38"/>
      <c r="Q2148" s="38"/>
      <c r="R2148" s="38"/>
    </row>
    <row r="2149" spans="1:18" s="39" customFormat="1">
      <c r="A2149" s="46"/>
      <c r="B2149" s="47"/>
      <c r="C2149" s="47"/>
      <c r="D2149" s="48"/>
      <c r="E2149" s="46"/>
      <c r="F2149" s="46"/>
      <c r="G2149" s="46"/>
      <c r="H2149" s="49"/>
      <c r="I2149" s="54"/>
      <c r="K2149" s="38"/>
      <c r="L2149" s="38"/>
      <c r="M2149" s="38"/>
      <c r="N2149" s="38"/>
      <c r="O2149" s="38"/>
      <c r="P2149" s="38"/>
      <c r="Q2149" s="38"/>
      <c r="R2149" s="38"/>
    </row>
    <row r="2150" spans="1:18" s="39" customFormat="1">
      <c r="A2150" s="46"/>
      <c r="B2150" s="47"/>
      <c r="C2150" s="47"/>
      <c r="D2150" s="48"/>
      <c r="E2150" s="46"/>
      <c r="F2150" s="46"/>
      <c r="G2150" s="46"/>
      <c r="H2150" s="49"/>
      <c r="I2150" s="54"/>
      <c r="K2150" s="38"/>
      <c r="L2150" s="38"/>
      <c r="M2150" s="38"/>
      <c r="N2150" s="38"/>
      <c r="O2150" s="38"/>
      <c r="P2150" s="38"/>
      <c r="Q2150" s="38"/>
      <c r="R2150" s="38"/>
    </row>
    <row r="2151" spans="1:18" s="39" customFormat="1">
      <c r="A2151" s="46"/>
      <c r="B2151" s="47"/>
      <c r="C2151" s="47"/>
      <c r="D2151" s="48"/>
      <c r="E2151" s="46"/>
      <c r="F2151" s="46"/>
      <c r="G2151" s="46"/>
      <c r="H2151" s="49"/>
      <c r="I2151" s="54"/>
      <c r="K2151" s="38"/>
      <c r="L2151" s="38"/>
      <c r="M2151" s="38"/>
      <c r="N2151" s="38"/>
      <c r="O2151" s="38"/>
      <c r="P2151" s="38"/>
      <c r="Q2151" s="38"/>
      <c r="R2151" s="38"/>
    </row>
    <row r="2152" spans="1:18" s="39" customFormat="1">
      <c r="A2152" s="46"/>
      <c r="B2152" s="47"/>
      <c r="C2152" s="47"/>
      <c r="D2152" s="48"/>
      <c r="E2152" s="46"/>
      <c r="F2152" s="46"/>
      <c r="G2152" s="46"/>
      <c r="H2152" s="49"/>
      <c r="I2152" s="54"/>
      <c r="K2152" s="38"/>
      <c r="L2152" s="38"/>
      <c r="M2152" s="38"/>
      <c r="N2152" s="38"/>
      <c r="O2152" s="38"/>
      <c r="P2152" s="38"/>
      <c r="Q2152" s="38"/>
      <c r="R2152" s="38"/>
    </row>
    <row r="2153" spans="1:18" s="39" customFormat="1">
      <c r="A2153" s="46"/>
      <c r="B2153" s="47"/>
      <c r="C2153" s="47"/>
      <c r="D2153" s="48"/>
      <c r="E2153" s="46"/>
      <c r="F2153" s="46"/>
      <c r="G2153" s="46"/>
      <c r="H2153" s="49"/>
      <c r="I2153" s="54"/>
      <c r="K2153" s="38"/>
      <c r="L2153" s="38"/>
      <c r="M2153" s="38"/>
      <c r="N2153" s="38"/>
      <c r="O2153" s="38"/>
      <c r="P2153" s="38"/>
      <c r="Q2153" s="38"/>
      <c r="R2153" s="38"/>
    </row>
    <row r="2154" spans="1:18" s="39" customFormat="1">
      <c r="A2154" s="46"/>
      <c r="B2154" s="47"/>
      <c r="C2154" s="47"/>
      <c r="D2154" s="48"/>
      <c r="E2154" s="46"/>
      <c r="F2154" s="46"/>
      <c r="G2154" s="46"/>
      <c r="H2154" s="49"/>
      <c r="I2154" s="54"/>
      <c r="K2154" s="38"/>
      <c r="L2154" s="38"/>
      <c r="M2154" s="38"/>
      <c r="N2154" s="38"/>
      <c r="O2154" s="38"/>
      <c r="P2154" s="38"/>
      <c r="Q2154" s="38"/>
      <c r="R2154" s="38"/>
    </row>
    <row r="2155" spans="1:18" s="39" customFormat="1">
      <c r="A2155" s="46"/>
      <c r="B2155" s="47"/>
      <c r="C2155" s="47"/>
      <c r="D2155" s="48"/>
      <c r="E2155" s="46"/>
      <c r="F2155" s="46"/>
      <c r="G2155" s="46"/>
      <c r="H2155" s="49"/>
      <c r="I2155" s="54"/>
      <c r="K2155" s="38"/>
      <c r="L2155" s="38"/>
      <c r="M2155" s="38"/>
      <c r="N2155" s="38"/>
      <c r="O2155" s="38"/>
      <c r="P2155" s="38"/>
      <c r="Q2155" s="38"/>
      <c r="R2155" s="38"/>
    </row>
    <row r="2156" spans="1:18" s="39" customFormat="1">
      <c r="A2156" s="46"/>
      <c r="B2156" s="47"/>
      <c r="C2156" s="47"/>
      <c r="D2156" s="48"/>
      <c r="E2156" s="46"/>
      <c r="F2156" s="46"/>
      <c r="G2156" s="46"/>
      <c r="H2156" s="49"/>
      <c r="I2156" s="54"/>
      <c r="K2156" s="38"/>
      <c r="L2156" s="38"/>
      <c r="M2156" s="38"/>
      <c r="N2156" s="38"/>
      <c r="O2156" s="38"/>
      <c r="P2156" s="38"/>
      <c r="Q2156" s="38"/>
      <c r="R2156" s="38"/>
    </row>
    <row r="2157" spans="1:18" s="39" customFormat="1">
      <c r="A2157" s="46"/>
      <c r="B2157" s="47"/>
      <c r="C2157" s="47"/>
      <c r="D2157" s="48"/>
      <c r="E2157" s="46"/>
      <c r="F2157" s="46"/>
      <c r="G2157" s="46"/>
      <c r="H2157" s="49"/>
      <c r="I2157" s="54"/>
      <c r="K2157" s="38"/>
      <c r="L2157" s="38"/>
      <c r="M2157" s="38"/>
      <c r="N2157" s="38"/>
      <c r="O2157" s="38"/>
      <c r="P2157" s="38"/>
      <c r="Q2157" s="38"/>
      <c r="R2157" s="38"/>
    </row>
    <row r="2158" spans="1:18" s="39" customFormat="1">
      <c r="A2158" s="46"/>
      <c r="B2158" s="47"/>
      <c r="C2158" s="47"/>
      <c r="D2158" s="48"/>
      <c r="E2158" s="46"/>
      <c r="F2158" s="46"/>
      <c r="G2158" s="46"/>
      <c r="H2158" s="49"/>
      <c r="I2158" s="54"/>
      <c r="K2158" s="38"/>
      <c r="L2158" s="38"/>
      <c r="M2158" s="38"/>
      <c r="N2158" s="38"/>
      <c r="O2158" s="38"/>
      <c r="P2158" s="38"/>
      <c r="Q2158" s="38"/>
      <c r="R2158" s="38"/>
    </row>
    <row r="2159" spans="1:18" s="39" customFormat="1">
      <c r="A2159" s="46"/>
      <c r="B2159" s="47"/>
      <c r="C2159" s="47"/>
      <c r="D2159" s="48"/>
      <c r="E2159" s="46"/>
      <c r="F2159" s="46"/>
      <c r="G2159" s="46"/>
      <c r="H2159" s="49"/>
      <c r="I2159" s="54"/>
      <c r="K2159" s="38"/>
      <c r="L2159" s="38"/>
      <c r="M2159" s="38"/>
      <c r="N2159" s="38"/>
      <c r="O2159" s="38"/>
      <c r="P2159" s="38"/>
      <c r="Q2159" s="38"/>
      <c r="R2159" s="38"/>
    </row>
    <row r="2160" spans="1:18" s="39" customFormat="1">
      <c r="A2160" s="46"/>
      <c r="B2160" s="47"/>
      <c r="C2160" s="47"/>
      <c r="D2160" s="48"/>
      <c r="E2160" s="46"/>
      <c r="F2160" s="46"/>
      <c r="G2160" s="46"/>
      <c r="H2160" s="49"/>
      <c r="I2160" s="54"/>
      <c r="K2160" s="38"/>
      <c r="L2160" s="38"/>
      <c r="M2160" s="38"/>
      <c r="N2160" s="38"/>
      <c r="O2160" s="38"/>
      <c r="P2160" s="38"/>
      <c r="Q2160" s="38"/>
      <c r="R2160" s="38"/>
    </row>
    <row r="2161" spans="1:18" s="39" customFormat="1">
      <c r="A2161" s="46"/>
      <c r="B2161" s="47"/>
      <c r="C2161" s="47"/>
      <c r="D2161" s="48"/>
      <c r="E2161" s="46"/>
      <c r="F2161" s="46"/>
      <c r="G2161" s="46"/>
      <c r="H2161" s="49"/>
      <c r="I2161" s="54"/>
      <c r="K2161" s="38"/>
      <c r="L2161" s="38"/>
      <c r="M2161" s="38"/>
      <c r="N2161" s="38"/>
      <c r="O2161" s="38"/>
      <c r="P2161" s="38"/>
      <c r="Q2161" s="38"/>
      <c r="R2161" s="38"/>
    </row>
    <row r="2162" spans="1:18" s="39" customFormat="1">
      <c r="A2162" s="46"/>
      <c r="B2162" s="47"/>
      <c r="C2162" s="47"/>
      <c r="D2162" s="48"/>
      <c r="E2162" s="46"/>
      <c r="F2162" s="46"/>
      <c r="G2162" s="46"/>
      <c r="H2162" s="49"/>
      <c r="I2162" s="54"/>
      <c r="K2162" s="38"/>
      <c r="L2162" s="38"/>
      <c r="M2162" s="38"/>
      <c r="N2162" s="38"/>
      <c r="O2162" s="38"/>
      <c r="P2162" s="38"/>
      <c r="Q2162" s="38"/>
      <c r="R2162" s="38"/>
    </row>
    <row r="2163" spans="1:18" s="39" customFormat="1">
      <c r="A2163" s="46"/>
      <c r="B2163" s="47"/>
      <c r="C2163" s="47"/>
      <c r="D2163" s="48"/>
      <c r="E2163" s="46"/>
      <c r="F2163" s="46"/>
      <c r="G2163" s="46"/>
      <c r="H2163" s="49"/>
      <c r="I2163" s="54"/>
      <c r="K2163" s="38"/>
      <c r="L2163" s="38"/>
      <c r="M2163" s="38"/>
      <c r="N2163" s="38"/>
      <c r="O2163" s="38"/>
      <c r="P2163" s="38"/>
      <c r="Q2163" s="38"/>
      <c r="R2163" s="38"/>
    </row>
    <row r="2164" spans="1:18" s="39" customFormat="1">
      <c r="A2164" s="46"/>
      <c r="B2164" s="47"/>
      <c r="C2164" s="47"/>
      <c r="D2164" s="48"/>
      <c r="E2164" s="46"/>
      <c r="F2164" s="46"/>
      <c r="G2164" s="46"/>
      <c r="H2164" s="49"/>
      <c r="I2164" s="54"/>
      <c r="K2164" s="38"/>
      <c r="L2164" s="38"/>
      <c r="M2164" s="38"/>
      <c r="N2164" s="38"/>
      <c r="O2164" s="38"/>
      <c r="P2164" s="38"/>
      <c r="Q2164" s="38"/>
      <c r="R2164" s="38"/>
    </row>
    <row r="2165" spans="1:18" s="39" customFormat="1">
      <c r="A2165" s="46"/>
      <c r="B2165" s="47"/>
      <c r="C2165" s="47"/>
      <c r="D2165" s="48"/>
      <c r="E2165" s="46"/>
      <c r="F2165" s="46"/>
      <c r="G2165" s="46"/>
      <c r="H2165" s="49"/>
      <c r="I2165" s="54"/>
      <c r="K2165" s="38"/>
      <c r="L2165" s="38"/>
      <c r="M2165" s="38"/>
      <c r="N2165" s="38"/>
      <c r="O2165" s="38"/>
      <c r="P2165" s="38"/>
      <c r="Q2165" s="38"/>
      <c r="R2165" s="38"/>
    </row>
    <row r="2166" spans="1:18" s="39" customFormat="1">
      <c r="A2166" s="46"/>
      <c r="B2166" s="47"/>
      <c r="C2166" s="47"/>
      <c r="D2166" s="48"/>
      <c r="E2166" s="46"/>
      <c r="F2166" s="46"/>
      <c r="G2166" s="46"/>
      <c r="H2166" s="49"/>
      <c r="I2166" s="54"/>
      <c r="K2166" s="38"/>
      <c r="L2166" s="38"/>
      <c r="M2166" s="38"/>
      <c r="N2166" s="38"/>
      <c r="O2166" s="38"/>
      <c r="P2166" s="38"/>
      <c r="Q2166" s="38"/>
      <c r="R2166" s="38"/>
    </row>
    <row r="2167" spans="1:18" s="39" customFormat="1">
      <c r="A2167" s="46"/>
      <c r="B2167" s="47"/>
      <c r="C2167" s="47"/>
      <c r="D2167" s="48"/>
      <c r="E2167" s="46"/>
      <c r="F2167" s="46"/>
      <c r="G2167" s="46"/>
      <c r="H2167" s="49"/>
      <c r="I2167" s="54"/>
      <c r="K2167" s="38"/>
      <c r="L2167" s="38"/>
      <c r="M2167" s="38"/>
      <c r="N2167" s="38"/>
      <c r="O2167" s="38"/>
      <c r="P2167" s="38"/>
      <c r="Q2167" s="38"/>
      <c r="R2167" s="38"/>
    </row>
    <row r="2168" spans="1:18" s="39" customFormat="1">
      <c r="A2168" s="46"/>
      <c r="B2168" s="47"/>
      <c r="C2168" s="47"/>
      <c r="D2168" s="48"/>
      <c r="E2168" s="46"/>
      <c r="F2168" s="46"/>
      <c r="G2168" s="46"/>
      <c r="H2168" s="49"/>
      <c r="I2168" s="54"/>
      <c r="K2168" s="38"/>
      <c r="L2168" s="38"/>
      <c r="M2168" s="38"/>
      <c r="N2168" s="38"/>
      <c r="O2168" s="38"/>
      <c r="P2168" s="38"/>
      <c r="Q2168" s="38"/>
      <c r="R2168" s="38"/>
    </row>
    <row r="2169" spans="1:18" s="39" customFormat="1">
      <c r="A2169" s="46"/>
      <c r="B2169" s="47"/>
      <c r="C2169" s="47"/>
      <c r="D2169" s="48"/>
      <c r="E2169" s="46"/>
      <c r="F2169" s="46"/>
      <c r="G2169" s="46"/>
      <c r="H2169" s="49"/>
      <c r="I2169" s="54"/>
      <c r="K2169" s="38"/>
      <c r="L2169" s="38"/>
      <c r="M2169" s="38"/>
      <c r="N2169" s="38"/>
      <c r="O2169" s="38"/>
      <c r="P2169" s="38"/>
      <c r="Q2169" s="38"/>
      <c r="R2169" s="38"/>
    </row>
    <row r="2170" spans="1:18" s="39" customFormat="1">
      <c r="A2170" s="46"/>
      <c r="B2170" s="47"/>
      <c r="C2170" s="47"/>
      <c r="D2170" s="48"/>
      <c r="E2170" s="46"/>
      <c r="F2170" s="46"/>
      <c r="G2170" s="46"/>
      <c r="H2170" s="49"/>
      <c r="I2170" s="54"/>
      <c r="K2170" s="38"/>
      <c r="L2170" s="38"/>
      <c r="M2170" s="38"/>
      <c r="N2170" s="38"/>
      <c r="O2170" s="38"/>
      <c r="P2170" s="38"/>
      <c r="Q2170" s="38"/>
      <c r="R2170" s="38"/>
    </row>
    <row r="2171" spans="1:18" s="39" customFormat="1">
      <c r="A2171" s="46"/>
      <c r="B2171" s="47"/>
      <c r="C2171" s="47"/>
      <c r="D2171" s="48"/>
      <c r="E2171" s="46"/>
      <c r="F2171" s="46"/>
      <c r="G2171" s="46"/>
      <c r="H2171" s="49"/>
      <c r="I2171" s="54"/>
      <c r="K2171" s="38"/>
      <c r="L2171" s="38"/>
      <c r="M2171" s="38"/>
      <c r="N2171" s="38"/>
      <c r="O2171" s="38"/>
      <c r="P2171" s="38"/>
      <c r="Q2171" s="38"/>
      <c r="R2171" s="38"/>
    </row>
    <row r="2172" spans="1:18" s="39" customFormat="1">
      <c r="A2172" s="46"/>
      <c r="B2172" s="47"/>
      <c r="C2172" s="47"/>
      <c r="D2172" s="48"/>
      <c r="E2172" s="46"/>
      <c r="F2172" s="46"/>
      <c r="G2172" s="46"/>
      <c r="H2172" s="49"/>
      <c r="I2172" s="54"/>
      <c r="K2172" s="38"/>
      <c r="L2172" s="38"/>
      <c r="M2172" s="38"/>
      <c r="N2172" s="38"/>
      <c r="O2172" s="38"/>
      <c r="P2172" s="38"/>
      <c r="Q2172" s="38"/>
      <c r="R2172" s="38"/>
    </row>
    <row r="2173" spans="1:18" s="39" customFormat="1">
      <c r="A2173" s="46"/>
      <c r="B2173" s="47"/>
      <c r="C2173" s="47"/>
      <c r="D2173" s="48"/>
      <c r="E2173" s="46"/>
      <c r="F2173" s="46"/>
      <c r="G2173" s="46"/>
      <c r="H2173" s="49"/>
      <c r="I2173" s="54"/>
      <c r="K2173" s="38"/>
      <c r="L2173" s="38"/>
      <c r="M2173" s="38"/>
      <c r="N2173" s="38"/>
      <c r="O2173" s="38"/>
      <c r="P2173" s="38"/>
      <c r="Q2173" s="38"/>
      <c r="R2173" s="38"/>
    </row>
    <row r="2174" spans="1:18" s="39" customFormat="1">
      <c r="A2174" s="46"/>
      <c r="B2174" s="47"/>
      <c r="C2174" s="47"/>
      <c r="D2174" s="48"/>
      <c r="E2174" s="46"/>
      <c r="F2174" s="46"/>
      <c r="G2174" s="46"/>
      <c r="H2174" s="49"/>
      <c r="I2174" s="54"/>
      <c r="K2174" s="38"/>
      <c r="L2174" s="38"/>
      <c r="M2174" s="38"/>
      <c r="N2174" s="38"/>
      <c r="O2174" s="38"/>
      <c r="P2174" s="38"/>
      <c r="Q2174" s="38"/>
      <c r="R2174" s="38"/>
    </row>
    <row r="2175" spans="1:18" s="39" customFormat="1">
      <c r="A2175" s="46"/>
      <c r="B2175" s="47"/>
      <c r="C2175" s="47"/>
      <c r="D2175" s="48"/>
      <c r="E2175" s="46"/>
      <c r="F2175" s="46"/>
      <c r="G2175" s="46"/>
      <c r="H2175" s="49"/>
      <c r="I2175" s="54"/>
      <c r="K2175" s="38"/>
      <c r="L2175" s="38"/>
      <c r="M2175" s="38"/>
      <c r="N2175" s="38"/>
      <c r="O2175" s="38"/>
      <c r="P2175" s="38"/>
      <c r="Q2175" s="38"/>
      <c r="R2175" s="38"/>
    </row>
    <row r="2176" spans="1:18" s="39" customFormat="1">
      <c r="A2176" s="46"/>
      <c r="B2176" s="47"/>
      <c r="C2176" s="47"/>
      <c r="D2176" s="48"/>
      <c r="E2176" s="46"/>
      <c r="F2176" s="46"/>
      <c r="G2176" s="46"/>
      <c r="H2176" s="49"/>
      <c r="I2176" s="54"/>
      <c r="K2176" s="38"/>
      <c r="L2176" s="38"/>
      <c r="M2176" s="38"/>
      <c r="N2176" s="38"/>
      <c r="O2176" s="38"/>
      <c r="P2176" s="38"/>
      <c r="Q2176" s="38"/>
      <c r="R2176" s="38"/>
    </row>
    <row r="2177" spans="1:18" s="39" customFormat="1">
      <c r="A2177" s="46"/>
      <c r="B2177" s="47"/>
      <c r="C2177" s="47"/>
      <c r="D2177" s="48"/>
      <c r="E2177" s="46"/>
      <c r="F2177" s="46"/>
      <c r="G2177" s="46"/>
      <c r="H2177" s="49"/>
      <c r="I2177" s="54"/>
      <c r="K2177" s="38"/>
      <c r="L2177" s="38"/>
      <c r="M2177" s="38"/>
      <c r="N2177" s="38"/>
      <c r="O2177" s="38"/>
      <c r="P2177" s="38"/>
      <c r="Q2177" s="38"/>
      <c r="R2177" s="38"/>
    </row>
    <row r="2178" spans="1:18" s="39" customFormat="1">
      <c r="A2178" s="46"/>
      <c r="B2178" s="47"/>
      <c r="C2178" s="47"/>
      <c r="D2178" s="48"/>
      <c r="E2178" s="46"/>
      <c r="F2178" s="46"/>
      <c r="G2178" s="46"/>
      <c r="H2178" s="49"/>
      <c r="I2178" s="54"/>
      <c r="K2178" s="38"/>
      <c r="L2178" s="38"/>
      <c r="M2178" s="38"/>
      <c r="N2178" s="38"/>
      <c r="O2178" s="38"/>
      <c r="P2178" s="38"/>
      <c r="Q2178" s="38"/>
      <c r="R2178" s="38"/>
    </row>
    <row r="2179" spans="1:18" s="39" customFormat="1">
      <c r="A2179" s="46"/>
      <c r="B2179" s="47"/>
      <c r="C2179" s="47"/>
      <c r="D2179" s="48"/>
      <c r="E2179" s="46"/>
      <c r="F2179" s="46"/>
      <c r="G2179" s="46"/>
      <c r="H2179" s="49"/>
      <c r="I2179" s="54"/>
      <c r="K2179" s="38"/>
      <c r="L2179" s="38"/>
      <c r="M2179" s="38"/>
      <c r="N2179" s="38"/>
      <c r="O2179" s="38"/>
      <c r="P2179" s="38"/>
      <c r="Q2179" s="38"/>
      <c r="R2179" s="38"/>
    </row>
    <row r="2180" spans="1:18" s="39" customFormat="1">
      <c r="A2180" s="46"/>
      <c r="B2180" s="47"/>
      <c r="C2180" s="47"/>
      <c r="D2180" s="48"/>
      <c r="E2180" s="46"/>
      <c r="F2180" s="46"/>
      <c r="G2180" s="46"/>
      <c r="H2180" s="49"/>
      <c r="I2180" s="54"/>
      <c r="K2180" s="38"/>
      <c r="L2180" s="38"/>
      <c r="M2180" s="38"/>
      <c r="N2180" s="38"/>
      <c r="O2180" s="38"/>
      <c r="P2180" s="38"/>
      <c r="Q2180" s="38"/>
      <c r="R2180" s="38"/>
    </row>
    <row r="2181" spans="1:18" s="39" customFormat="1">
      <c r="A2181" s="46"/>
      <c r="B2181" s="47"/>
      <c r="C2181" s="47"/>
      <c r="D2181" s="48"/>
      <c r="E2181" s="46"/>
      <c r="F2181" s="46"/>
      <c r="G2181" s="46"/>
      <c r="H2181" s="49"/>
      <c r="I2181" s="54"/>
      <c r="K2181" s="38"/>
      <c r="L2181" s="38"/>
      <c r="M2181" s="38"/>
      <c r="N2181" s="38"/>
      <c r="O2181" s="38"/>
      <c r="P2181" s="38"/>
      <c r="Q2181" s="38"/>
      <c r="R2181" s="38"/>
    </row>
    <row r="2182" spans="1:18" s="39" customFormat="1">
      <c r="A2182" s="46"/>
      <c r="B2182" s="47"/>
      <c r="C2182" s="47"/>
      <c r="D2182" s="48"/>
      <c r="E2182" s="46"/>
      <c r="F2182" s="46"/>
      <c r="G2182" s="46"/>
      <c r="H2182" s="49"/>
      <c r="I2182" s="54"/>
      <c r="K2182" s="38"/>
      <c r="L2182" s="38"/>
      <c r="M2182" s="38"/>
      <c r="N2182" s="38"/>
      <c r="O2182" s="38"/>
      <c r="P2182" s="38"/>
      <c r="Q2182" s="38"/>
      <c r="R2182" s="38"/>
    </row>
    <row r="2183" spans="1:18" s="39" customFormat="1">
      <c r="A2183" s="46"/>
      <c r="B2183" s="47"/>
      <c r="C2183" s="47"/>
      <c r="D2183" s="48"/>
      <c r="E2183" s="46"/>
      <c r="F2183" s="46"/>
      <c r="G2183" s="46"/>
      <c r="H2183" s="49"/>
      <c r="I2183" s="54"/>
      <c r="K2183" s="38"/>
      <c r="L2183" s="38"/>
      <c r="M2183" s="38"/>
      <c r="N2183" s="38"/>
      <c r="O2183" s="38"/>
      <c r="P2183" s="38"/>
      <c r="Q2183" s="38"/>
      <c r="R2183" s="38"/>
    </row>
    <row r="2184" spans="1:18" s="39" customFormat="1">
      <c r="A2184" s="46"/>
      <c r="B2184" s="47"/>
      <c r="C2184" s="47"/>
      <c r="D2184" s="48"/>
      <c r="E2184" s="46"/>
      <c r="F2184" s="46"/>
      <c r="G2184" s="46"/>
      <c r="H2184" s="49"/>
      <c r="I2184" s="54"/>
      <c r="K2184" s="38"/>
      <c r="L2184" s="38"/>
      <c r="M2184" s="38"/>
      <c r="N2184" s="38"/>
      <c r="O2184" s="38"/>
      <c r="P2184" s="38"/>
      <c r="Q2184" s="38"/>
      <c r="R2184" s="38"/>
    </row>
    <row r="2185" spans="1:18" s="39" customFormat="1">
      <c r="A2185" s="46"/>
      <c r="B2185" s="47"/>
      <c r="C2185" s="47"/>
      <c r="D2185" s="48"/>
      <c r="E2185" s="46"/>
      <c r="F2185" s="46"/>
      <c r="G2185" s="46"/>
      <c r="H2185" s="49"/>
      <c r="I2185" s="54"/>
      <c r="K2185" s="38"/>
      <c r="L2185" s="38"/>
      <c r="M2185" s="38"/>
      <c r="N2185" s="38"/>
      <c r="O2185" s="38"/>
      <c r="P2185" s="38"/>
      <c r="Q2185" s="38"/>
      <c r="R2185" s="38"/>
    </row>
    <row r="2186" spans="1:18" s="39" customFormat="1">
      <c r="A2186" s="46"/>
      <c r="B2186" s="47"/>
      <c r="C2186" s="47"/>
      <c r="D2186" s="48"/>
      <c r="E2186" s="46"/>
      <c r="F2186" s="46"/>
      <c r="G2186" s="46"/>
      <c r="H2186" s="49"/>
      <c r="I2186" s="54"/>
      <c r="K2186" s="38"/>
      <c r="L2186" s="38"/>
      <c r="M2186" s="38"/>
      <c r="N2186" s="38"/>
      <c r="O2186" s="38"/>
      <c r="P2186" s="38"/>
      <c r="Q2186" s="38"/>
      <c r="R2186" s="38"/>
    </row>
    <row r="2187" spans="1:18" s="39" customFormat="1">
      <c r="A2187" s="46"/>
      <c r="B2187" s="47"/>
      <c r="C2187" s="47"/>
      <c r="D2187" s="48"/>
      <c r="E2187" s="46"/>
      <c r="F2187" s="46"/>
      <c r="G2187" s="46"/>
      <c r="H2187" s="49"/>
      <c r="I2187" s="54"/>
      <c r="K2187" s="38"/>
      <c r="L2187" s="38"/>
      <c r="M2187" s="38"/>
      <c r="N2187" s="38"/>
      <c r="O2187" s="38"/>
      <c r="P2187" s="38"/>
      <c r="Q2187" s="38"/>
      <c r="R2187" s="38"/>
    </row>
    <row r="2188" spans="1:18" s="39" customFormat="1">
      <c r="A2188" s="46"/>
      <c r="B2188" s="47"/>
      <c r="C2188" s="47"/>
      <c r="D2188" s="48"/>
      <c r="E2188" s="46"/>
      <c r="F2188" s="46"/>
      <c r="G2188" s="46"/>
      <c r="H2188" s="49"/>
      <c r="I2188" s="54"/>
      <c r="K2188" s="38"/>
      <c r="L2188" s="38"/>
      <c r="M2188" s="38"/>
      <c r="N2188" s="38"/>
      <c r="O2188" s="38"/>
      <c r="P2188" s="38"/>
      <c r="Q2188" s="38"/>
      <c r="R2188" s="38"/>
    </row>
    <row r="2189" spans="1:18" s="39" customFormat="1">
      <c r="A2189" s="46"/>
      <c r="B2189" s="47"/>
      <c r="C2189" s="47"/>
      <c r="D2189" s="48"/>
      <c r="E2189" s="46"/>
      <c r="F2189" s="46"/>
      <c r="G2189" s="46"/>
      <c r="H2189" s="49"/>
      <c r="I2189" s="54"/>
      <c r="K2189" s="38"/>
      <c r="L2189" s="38"/>
      <c r="M2189" s="38"/>
      <c r="N2189" s="38"/>
      <c r="O2189" s="38"/>
      <c r="P2189" s="38"/>
      <c r="Q2189" s="38"/>
      <c r="R2189" s="38"/>
    </row>
    <row r="2190" spans="1:18" s="39" customFormat="1">
      <c r="A2190" s="46"/>
      <c r="B2190" s="47"/>
      <c r="C2190" s="47"/>
      <c r="D2190" s="48"/>
      <c r="E2190" s="46"/>
      <c r="F2190" s="46"/>
      <c r="G2190" s="46"/>
      <c r="H2190" s="49"/>
      <c r="I2190" s="54"/>
      <c r="K2190" s="38"/>
      <c r="L2190" s="38"/>
      <c r="M2190" s="38"/>
      <c r="N2190" s="38"/>
      <c r="O2190" s="38"/>
      <c r="P2190" s="38"/>
      <c r="Q2190" s="38"/>
      <c r="R2190" s="38"/>
    </row>
    <row r="2191" spans="1:18" s="39" customFormat="1">
      <c r="A2191" s="46"/>
      <c r="B2191" s="47"/>
      <c r="C2191" s="47"/>
      <c r="D2191" s="48"/>
      <c r="E2191" s="46"/>
      <c r="F2191" s="46"/>
      <c r="G2191" s="46"/>
      <c r="H2191" s="49"/>
      <c r="I2191" s="54"/>
      <c r="K2191" s="38"/>
      <c r="L2191" s="38"/>
      <c r="M2191" s="38"/>
      <c r="N2191" s="38"/>
      <c r="O2191" s="38"/>
      <c r="P2191" s="38"/>
      <c r="Q2191" s="38"/>
      <c r="R2191" s="38"/>
    </row>
    <row r="2192" spans="1:18" s="39" customFormat="1">
      <c r="A2192" s="46"/>
      <c r="B2192" s="47"/>
      <c r="C2192" s="47"/>
      <c r="D2192" s="48"/>
      <c r="E2192" s="46"/>
      <c r="F2192" s="46"/>
      <c r="G2192" s="46"/>
      <c r="H2192" s="49"/>
      <c r="I2192" s="54"/>
      <c r="K2192" s="38"/>
      <c r="L2192" s="38"/>
      <c r="M2192" s="38"/>
      <c r="N2192" s="38"/>
      <c r="O2192" s="38"/>
      <c r="P2192" s="38"/>
      <c r="Q2192" s="38"/>
      <c r="R2192" s="38"/>
    </row>
    <row r="2193" spans="1:18" s="39" customFormat="1">
      <c r="A2193" s="46"/>
      <c r="B2193" s="47"/>
      <c r="C2193" s="47"/>
      <c r="D2193" s="48"/>
      <c r="E2193" s="46"/>
      <c r="F2193" s="46"/>
      <c r="G2193" s="46"/>
      <c r="H2193" s="49"/>
      <c r="I2193" s="54"/>
      <c r="K2193" s="38"/>
      <c r="L2193" s="38"/>
      <c r="M2193" s="38"/>
      <c r="N2193" s="38"/>
      <c r="O2193" s="38"/>
      <c r="P2193" s="38"/>
      <c r="Q2193" s="38"/>
      <c r="R2193" s="38"/>
    </row>
    <row r="2194" spans="1:18" s="39" customFormat="1">
      <c r="A2194" s="46"/>
      <c r="B2194" s="47"/>
      <c r="C2194" s="47"/>
      <c r="D2194" s="48"/>
      <c r="E2194" s="46"/>
      <c r="F2194" s="46"/>
      <c r="G2194" s="46"/>
      <c r="H2194" s="49"/>
      <c r="I2194" s="54"/>
      <c r="K2194" s="38"/>
      <c r="L2194" s="38"/>
      <c r="M2194" s="38"/>
      <c r="N2194" s="38"/>
      <c r="O2194" s="38"/>
      <c r="P2194" s="38"/>
      <c r="Q2194" s="38"/>
      <c r="R2194" s="38"/>
    </row>
    <row r="2195" spans="1:18" s="39" customFormat="1">
      <c r="A2195" s="46"/>
      <c r="B2195" s="47"/>
      <c r="C2195" s="47"/>
      <c r="D2195" s="48"/>
      <c r="E2195" s="46"/>
      <c r="F2195" s="46"/>
      <c r="G2195" s="46"/>
      <c r="H2195" s="49"/>
      <c r="I2195" s="54"/>
      <c r="K2195" s="38"/>
      <c r="L2195" s="38"/>
      <c r="M2195" s="38"/>
      <c r="N2195" s="38"/>
      <c r="O2195" s="38"/>
      <c r="P2195" s="38"/>
      <c r="Q2195" s="38"/>
      <c r="R2195" s="38"/>
    </row>
    <row r="2196" spans="1:18" s="39" customFormat="1">
      <c r="A2196" s="46"/>
      <c r="B2196" s="47"/>
      <c r="C2196" s="47"/>
      <c r="D2196" s="48"/>
      <c r="E2196" s="46"/>
      <c r="F2196" s="46"/>
      <c r="G2196" s="46"/>
      <c r="H2196" s="49"/>
      <c r="I2196" s="54"/>
      <c r="K2196" s="38"/>
      <c r="L2196" s="38"/>
      <c r="M2196" s="38"/>
      <c r="N2196" s="38"/>
      <c r="O2196" s="38"/>
      <c r="P2196" s="38"/>
      <c r="Q2196" s="38"/>
      <c r="R2196" s="38"/>
    </row>
    <row r="2197" spans="1:18" s="39" customFormat="1">
      <c r="A2197" s="46"/>
      <c r="B2197" s="47"/>
      <c r="C2197" s="47"/>
      <c r="D2197" s="48"/>
      <c r="E2197" s="46"/>
      <c r="F2197" s="46"/>
      <c r="G2197" s="46"/>
      <c r="H2197" s="49"/>
      <c r="I2197" s="54"/>
      <c r="K2197" s="38"/>
      <c r="L2197" s="38"/>
      <c r="M2197" s="38"/>
      <c r="N2197" s="38"/>
      <c r="O2197" s="38"/>
      <c r="P2197" s="38"/>
      <c r="Q2197" s="38"/>
      <c r="R2197" s="38"/>
    </row>
    <row r="2198" spans="1:18" s="39" customFormat="1">
      <c r="A2198" s="46"/>
      <c r="B2198" s="47"/>
      <c r="C2198" s="47"/>
      <c r="D2198" s="48"/>
      <c r="E2198" s="46"/>
      <c r="F2198" s="46"/>
      <c r="G2198" s="46"/>
      <c r="H2198" s="49"/>
      <c r="I2198" s="54"/>
      <c r="K2198" s="38"/>
      <c r="L2198" s="38"/>
      <c r="M2198" s="38"/>
      <c r="N2198" s="38"/>
      <c r="O2198" s="38"/>
      <c r="P2198" s="38"/>
      <c r="Q2198" s="38"/>
      <c r="R2198" s="38"/>
    </row>
    <row r="2199" spans="1:18" s="39" customFormat="1">
      <c r="A2199" s="46"/>
      <c r="B2199" s="47"/>
      <c r="C2199" s="47"/>
      <c r="D2199" s="48"/>
      <c r="E2199" s="46"/>
      <c r="F2199" s="46"/>
      <c r="G2199" s="46"/>
      <c r="H2199" s="49"/>
      <c r="I2199" s="54"/>
      <c r="K2199" s="38"/>
      <c r="L2199" s="38"/>
      <c r="M2199" s="38"/>
      <c r="N2199" s="38"/>
      <c r="O2199" s="38"/>
      <c r="P2199" s="38"/>
      <c r="Q2199" s="38"/>
      <c r="R2199" s="38"/>
    </row>
    <row r="2200" spans="1:18" s="39" customFormat="1">
      <c r="A2200" s="46"/>
      <c r="B2200" s="47"/>
      <c r="C2200" s="47"/>
      <c r="D2200" s="48"/>
      <c r="E2200" s="46"/>
      <c r="F2200" s="46"/>
      <c r="G2200" s="46"/>
      <c r="H2200" s="49"/>
      <c r="I2200" s="54"/>
      <c r="K2200" s="38"/>
      <c r="L2200" s="38"/>
      <c r="M2200" s="38"/>
      <c r="N2200" s="38"/>
      <c r="O2200" s="38"/>
      <c r="P2200" s="38"/>
      <c r="Q2200" s="38"/>
      <c r="R2200" s="38"/>
    </row>
    <row r="2201" spans="1:18" s="39" customFormat="1">
      <c r="A2201" s="46"/>
      <c r="B2201" s="47"/>
      <c r="C2201" s="47"/>
      <c r="D2201" s="48"/>
      <c r="E2201" s="46"/>
      <c r="F2201" s="46"/>
      <c r="G2201" s="46"/>
      <c r="H2201" s="49"/>
      <c r="I2201" s="54"/>
      <c r="K2201" s="38"/>
      <c r="L2201" s="38"/>
      <c r="M2201" s="38"/>
      <c r="N2201" s="38"/>
      <c r="O2201" s="38"/>
      <c r="P2201" s="38"/>
      <c r="Q2201" s="38"/>
      <c r="R2201" s="38"/>
    </row>
    <row r="2202" spans="1:18" s="39" customFormat="1">
      <c r="A2202" s="46"/>
      <c r="B2202" s="47"/>
      <c r="C2202" s="47"/>
      <c r="D2202" s="48"/>
      <c r="E2202" s="46"/>
      <c r="F2202" s="46"/>
      <c r="G2202" s="46"/>
      <c r="H2202" s="49"/>
      <c r="I2202" s="54"/>
      <c r="K2202" s="38"/>
      <c r="L2202" s="38"/>
      <c r="M2202" s="38"/>
      <c r="N2202" s="38"/>
      <c r="O2202" s="38"/>
      <c r="P2202" s="38"/>
      <c r="Q2202" s="38"/>
      <c r="R2202" s="38"/>
    </row>
    <row r="2203" spans="1:18" s="39" customFormat="1">
      <c r="A2203" s="46"/>
      <c r="B2203" s="47"/>
      <c r="C2203" s="47"/>
      <c r="D2203" s="48"/>
      <c r="E2203" s="46"/>
      <c r="F2203" s="46"/>
      <c r="G2203" s="46"/>
      <c r="H2203" s="49"/>
      <c r="I2203" s="54"/>
      <c r="K2203" s="38"/>
      <c r="L2203" s="38"/>
      <c r="M2203" s="38"/>
      <c r="N2203" s="38"/>
      <c r="O2203" s="38"/>
      <c r="P2203" s="38"/>
      <c r="Q2203" s="38"/>
      <c r="R2203" s="38"/>
    </row>
    <row r="2204" spans="1:18" s="39" customFormat="1">
      <c r="A2204" s="46"/>
      <c r="B2204" s="47"/>
      <c r="C2204" s="47"/>
      <c r="D2204" s="48"/>
      <c r="E2204" s="46"/>
      <c r="F2204" s="46"/>
      <c r="G2204" s="46"/>
      <c r="H2204" s="49"/>
      <c r="I2204" s="54"/>
      <c r="K2204" s="38"/>
      <c r="L2204" s="38"/>
      <c r="M2204" s="38"/>
      <c r="N2204" s="38"/>
      <c r="O2204" s="38"/>
      <c r="P2204" s="38"/>
      <c r="Q2204" s="38"/>
      <c r="R2204" s="38"/>
    </row>
    <row r="2205" spans="1:18" s="39" customFormat="1">
      <c r="A2205" s="46"/>
      <c r="B2205" s="47"/>
      <c r="C2205" s="47"/>
      <c r="D2205" s="48"/>
      <c r="E2205" s="46"/>
      <c r="F2205" s="46"/>
      <c r="G2205" s="46"/>
      <c r="H2205" s="49"/>
      <c r="I2205" s="54"/>
      <c r="K2205" s="38"/>
      <c r="L2205" s="38"/>
      <c r="M2205" s="38"/>
      <c r="N2205" s="38"/>
      <c r="O2205" s="38"/>
      <c r="P2205" s="38"/>
      <c r="Q2205" s="38"/>
      <c r="R2205" s="38"/>
    </row>
    <row r="2206" spans="1:18" s="39" customFormat="1">
      <c r="A2206" s="46"/>
      <c r="B2206" s="47"/>
      <c r="C2206" s="47"/>
      <c r="D2206" s="48"/>
      <c r="E2206" s="46"/>
      <c r="F2206" s="46"/>
      <c r="G2206" s="46"/>
      <c r="H2206" s="49"/>
      <c r="I2206" s="54"/>
      <c r="K2206" s="38"/>
      <c r="L2206" s="38"/>
      <c r="M2206" s="38"/>
      <c r="N2206" s="38"/>
      <c r="O2206" s="38"/>
      <c r="P2206" s="38"/>
      <c r="Q2206" s="38"/>
      <c r="R2206" s="38"/>
    </row>
    <row r="2207" spans="1:18" s="39" customFormat="1">
      <c r="A2207" s="46"/>
      <c r="B2207" s="47"/>
      <c r="C2207" s="47"/>
      <c r="D2207" s="48"/>
      <c r="E2207" s="46"/>
      <c r="F2207" s="46"/>
      <c r="G2207" s="46"/>
      <c r="H2207" s="49"/>
      <c r="I2207" s="54"/>
      <c r="K2207" s="38"/>
      <c r="L2207" s="38"/>
      <c r="M2207" s="38"/>
      <c r="N2207" s="38"/>
      <c r="O2207" s="38"/>
      <c r="P2207" s="38"/>
      <c r="Q2207" s="38"/>
      <c r="R2207" s="38"/>
    </row>
    <row r="2208" spans="1:18" s="39" customFormat="1">
      <c r="A2208" s="46"/>
      <c r="B2208" s="47"/>
      <c r="C2208" s="47"/>
      <c r="D2208" s="48"/>
      <c r="E2208" s="46"/>
      <c r="F2208" s="46"/>
      <c r="G2208" s="46"/>
      <c r="H2208" s="49"/>
      <c r="I2208" s="54"/>
      <c r="K2208" s="38"/>
      <c r="L2208" s="38"/>
      <c r="M2208" s="38"/>
      <c r="N2208" s="38"/>
      <c r="O2208" s="38"/>
      <c r="P2208" s="38"/>
      <c r="Q2208" s="38"/>
      <c r="R2208" s="38"/>
    </row>
    <row r="2209" spans="1:18" s="39" customFormat="1">
      <c r="A2209" s="46"/>
      <c r="B2209" s="47"/>
      <c r="C2209" s="47"/>
      <c r="D2209" s="48"/>
      <c r="E2209" s="46"/>
      <c r="F2209" s="46"/>
      <c r="G2209" s="46"/>
      <c r="H2209" s="49"/>
      <c r="I2209" s="54"/>
      <c r="K2209" s="38"/>
      <c r="L2209" s="38"/>
      <c r="M2209" s="38"/>
      <c r="N2209" s="38"/>
      <c r="O2209" s="38"/>
      <c r="P2209" s="38"/>
      <c r="Q2209" s="38"/>
      <c r="R2209" s="38"/>
    </row>
    <row r="2210" spans="1:18" s="39" customFormat="1">
      <c r="A2210" s="46"/>
      <c r="B2210" s="47"/>
      <c r="C2210" s="47"/>
      <c r="D2210" s="48"/>
      <c r="E2210" s="46"/>
      <c r="F2210" s="46"/>
      <c r="G2210" s="46"/>
      <c r="H2210" s="49"/>
      <c r="I2210" s="54"/>
      <c r="K2210" s="38"/>
      <c r="L2210" s="38"/>
      <c r="M2210" s="38"/>
      <c r="N2210" s="38"/>
      <c r="O2210" s="38"/>
      <c r="P2210" s="38"/>
      <c r="Q2210" s="38"/>
      <c r="R2210" s="38"/>
    </row>
    <row r="2211" spans="1:18" s="39" customFormat="1">
      <c r="A2211" s="46"/>
      <c r="B2211" s="47"/>
      <c r="C2211" s="47"/>
      <c r="D2211" s="48"/>
      <c r="E2211" s="46"/>
      <c r="F2211" s="46"/>
      <c r="G2211" s="46"/>
      <c r="H2211" s="49"/>
      <c r="I2211" s="54"/>
      <c r="K2211" s="38"/>
      <c r="L2211" s="38"/>
      <c r="M2211" s="38"/>
      <c r="N2211" s="38"/>
      <c r="O2211" s="38"/>
      <c r="P2211" s="38"/>
      <c r="Q2211" s="38"/>
      <c r="R2211" s="38"/>
    </row>
    <row r="2212" spans="1:18" s="39" customFormat="1">
      <c r="A2212" s="46"/>
      <c r="B2212" s="47"/>
      <c r="C2212" s="47"/>
      <c r="D2212" s="48"/>
      <c r="E2212" s="46"/>
      <c r="F2212" s="46"/>
      <c r="G2212" s="46"/>
      <c r="H2212" s="49"/>
      <c r="I2212" s="54"/>
      <c r="K2212" s="38"/>
      <c r="L2212" s="38"/>
      <c r="M2212" s="38"/>
      <c r="N2212" s="38"/>
      <c r="O2212" s="38"/>
      <c r="P2212" s="38"/>
      <c r="Q2212" s="38"/>
      <c r="R2212" s="38"/>
    </row>
    <row r="2213" spans="1:18" s="39" customFormat="1">
      <c r="A2213" s="46"/>
      <c r="B2213" s="47"/>
      <c r="C2213" s="47"/>
      <c r="D2213" s="48"/>
      <c r="E2213" s="46"/>
      <c r="F2213" s="46"/>
      <c r="G2213" s="46"/>
      <c r="H2213" s="49"/>
      <c r="I2213" s="54"/>
      <c r="K2213" s="38"/>
      <c r="L2213" s="38"/>
      <c r="M2213" s="38"/>
      <c r="N2213" s="38"/>
      <c r="O2213" s="38"/>
      <c r="P2213" s="38"/>
      <c r="Q2213" s="38"/>
      <c r="R2213" s="38"/>
    </row>
    <row r="2214" spans="1:18" s="39" customFormat="1">
      <c r="A2214" s="46"/>
      <c r="B2214" s="47"/>
      <c r="C2214" s="47"/>
      <c r="D2214" s="48"/>
      <c r="E2214" s="46"/>
      <c r="F2214" s="46"/>
      <c r="G2214" s="46"/>
      <c r="H2214" s="49"/>
      <c r="I2214" s="54"/>
      <c r="K2214" s="38"/>
      <c r="L2214" s="38"/>
      <c r="M2214" s="38"/>
      <c r="N2214" s="38"/>
      <c r="O2214" s="38"/>
      <c r="P2214" s="38"/>
      <c r="Q2214" s="38"/>
      <c r="R2214" s="38"/>
    </row>
    <row r="2215" spans="1:18" s="39" customFormat="1">
      <c r="A2215" s="46"/>
      <c r="B2215" s="47"/>
      <c r="C2215" s="47"/>
      <c r="D2215" s="48"/>
      <c r="E2215" s="46"/>
      <c r="F2215" s="46"/>
      <c r="G2215" s="46"/>
      <c r="H2215" s="49"/>
      <c r="I2215" s="54"/>
      <c r="K2215" s="38"/>
      <c r="L2215" s="38"/>
      <c r="M2215" s="38"/>
      <c r="N2215" s="38"/>
      <c r="O2215" s="38"/>
      <c r="P2215" s="38"/>
      <c r="Q2215" s="38"/>
      <c r="R2215" s="38"/>
    </row>
    <row r="2216" spans="1:18" s="39" customFormat="1">
      <c r="A2216" s="46"/>
      <c r="B2216" s="47"/>
      <c r="C2216" s="47"/>
      <c r="D2216" s="48"/>
      <c r="E2216" s="46"/>
      <c r="F2216" s="46"/>
      <c r="G2216" s="46"/>
      <c r="H2216" s="49"/>
      <c r="I2216" s="54"/>
      <c r="K2216" s="38"/>
      <c r="L2216" s="38"/>
      <c r="M2216" s="38"/>
      <c r="N2216" s="38"/>
      <c r="O2216" s="38"/>
      <c r="P2216" s="38"/>
      <c r="Q2216" s="38"/>
      <c r="R2216" s="38"/>
    </row>
    <row r="2217" spans="1:18" s="39" customFormat="1">
      <c r="A2217" s="46"/>
      <c r="B2217" s="47"/>
      <c r="C2217" s="47"/>
      <c r="D2217" s="48"/>
      <c r="E2217" s="46"/>
      <c r="F2217" s="46"/>
      <c r="G2217" s="46"/>
      <c r="H2217" s="49"/>
      <c r="I2217" s="54"/>
      <c r="K2217" s="38"/>
      <c r="L2217" s="38"/>
      <c r="M2217" s="38"/>
      <c r="N2217" s="38"/>
      <c r="O2217" s="38"/>
      <c r="P2217" s="38"/>
      <c r="Q2217" s="38"/>
      <c r="R2217" s="38"/>
    </row>
    <row r="2218" spans="1:18" s="39" customFormat="1">
      <c r="A2218" s="46"/>
      <c r="B2218" s="47"/>
      <c r="C2218" s="47"/>
      <c r="D2218" s="48"/>
      <c r="E2218" s="46"/>
      <c r="F2218" s="46"/>
      <c r="G2218" s="46"/>
      <c r="H2218" s="49"/>
      <c r="I2218" s="54"/>
      <c r="K2218" s="38"/>
      <c r="L2218" s="38"/>
      <c r="M2218" s="38"/>
      <c r="N2218" s="38"/>
      <c r="O2218" s="38"/>
      <c r="P2218" s="38"/>
      <c r="Q2218" s="38"/>
      <c r="R2218" s="38"/>
    </row>
    <row r="2219" spans="1:18" s="39" customFormat="1">
      <c r="A2219" s="46"/>
      <c r="B2219" s="47"/>
      <c r="C2219" s="47"/>
      <c r="D2219" s="48"/>
      <c r="E2219" s="46"/>
      <c r="F2219" s="46"/>
      <c r="G2219" s="46"/>
      <c r="H2219" s="49"/>
      <c r="I2219" s="54"/>
      <c r="K2219" s="38"/>
      <c r="L2219" s="38"/>
      <c r="M2219" s="38"/>
      <c r="N2219" s="38"/>
      <c r="O2219" s="38"/>
      <c r="P2219" s="38"/>
      <c r="Q2219" s="38"/>
      <c r="R2219" s="38"/>
    </row>
    <row r="2220" spans="1:18" s="39" customFormat="1">
      <c r="A2220" s="46"/>
      <c r="B2220" s="47"/>
      <c r="C2220" s="47"/>
      <c r="D2220" s="48"/>
      <c r="E2220" s="46"/>
      <c r="F2220" s="46"/>
      <c r="G2220" s="46"/>
      <c r="H2220" s="49"/>
      <c r="I2220" s="54"/>
      <c r="K2220" s="38"/>
      <c r="L2220" s="38"/>
      <c r="M2220" s="38"/>
      <c r="N2220" s="38"/>
      <c r="O2220" s="38"/>
      <c r="P2220" s="38"/>
      <c r="Q2220" s="38"/>
      <c r="R2220" s="38"/>
    </row>
    <row r="2221" spans="1:18" s="39" customFormat="1">
      <c r="A2221" s="46"/>
      <c r="B2221" s="47"/>
      <c r="C2221" s="47"/>
      <c r="D2221" s="48"/>
      <c r="E2221" s="46"/>
      <c r="F2221" s="46"/>
      <c r="G2221" s="46"/>
      <c r="H2221" s="49"/>
      <c r="I2221" s="54"/>
      <c r="K2221" s="38"/>
      <c r="L2221" s="38"/>
      <c r="M2221" s="38"/>
      <c r="N2221" s="38"/>
      <c r="O2221" s="38"/>
      <c r="P2221" s="38"/>
      <c r="Q2221" s="38"/>
      <c r="R2221" s="38"/>
    </row>
    <row r="2222" spans="1:18" s="39" customFormat="1">
      <c r="A2222" s="46"/>
      <c r="B2222" s="47"/>
      <c r="C2222" s="47"/>
      <c r="D2222" s="48"/>
      <c r="E2222" s="46"/>
      <c r="F2222" s="46"/>
      <c r="G2222" s="46"/>
      <c r="H2222" s="49"/>
      <c r="I2222" s="54"/>
      <c r="K2222" s="38"/>
      <c r="L2222" s="38"/>
      <c r="M2222" s="38"/>
      <c r="N2222" s="38"/>
      <c r="O2222" s="38"/>
      <c r="P2222" s="38"/>
      <c r="Q2222" s="38"/>
      <c r="R2222" s="38"/>
    </row>
    <row r="2223" spans="1:18" s="39" customFormat="1">
      <c r="A2223" s="46"/>
      <c r="B2223" s="47"/>
      <c r="C2223" s="47"/>
      <c r="D2223" s="48"/>
      <c r="E2223" s="46"/>
      <c r="F2223" s="46"/>
      <c r="G2223" s="46"/>
      <c r="H2223" s="49"/>
      <c r="I2223" s="54"/>
      <c r="K2223" s="38"/>
      <c r="L2223" s="38"/>
      <c r="M2223" s="38"/>
      <c r="N2223" s="38"/>
      <c r="O2223" s="38"/>
      <c r="P2223" s="38"/>
      <c r="Q2223" s="38"/>
      <c r="R2223" s="38"/>
    </row>
    <row r="2224" spans="1:18" s="39" customFormat="1">
      <c r="A2224" s="46"/>
      <c r="B2224" s="47"/>
      <c r="C2224" s="47"/>
      <c r="D2224" s="48"/>
      <c r="E2224" s="46"/>
      <c r="F2224" s="46"/>
      <c r="G2224" s="46"/>
      <c r="H2224" s="49"/>
      <c r="I2224" s="54"/>
      <c r="K2224" s="38"/>
      <c r="L2224" s="38"/>
      <c r="M2224" s="38"/>
      <c r="N2224" s="38"/>
      <c r="O2224" s="38"/>
      <c r="P2224" s="38"/>
      <c r="Q2224" s="38"/>
      <c r="R2224" s="38"/>
    </row>
    <row r="2225" spans="1:18" s="39" customFormat="1">
      <c r="A2225" s="46"/>
      <c r="B2225" s="47"/>
      <c r="C2225" s="47"/>
      <c r="D2225" s="48"/>
      <c r="E2225" s="46"/>
      <c r="F2225" s="46"/>
      <c r="G2225" s="46"/>
      <c r="H2225" s="49"/>
      <c r="I2225" s="54"/>
      <c r="K2225" s="38"/>
      <c r="L2225" s="38"/>
      <c r="M2225" s="38"/>
      <c r="N2225" s="38"/>
      <c r="O2225" s="38"/>
      <c r="P2225" s="38"/>
      <c r="Q2225" s="38"/>
      <c r="R2225" s="38"/>
    </row>
    <row r="2226" spans="1:18" s="39" customFormat="1">
      <c r="A2226" s="46"/>
      <c r="B2226" s="47"/>
      <c r="C2226" s="47"/>
      <c r="D2226" s="48"/>
      <c r="E2226" s="46"/>
      <c r="F2226" s="46"/>
      <c r="G2226" s="46"/>
      <c r="H2226" s="49"/>
      <c r="I2226" s="54"/>
      <c r="K2226" s="38"/>
      <c r="L2226" s="38"/>
      <c r="M2226" s="38"/>
      <c r="N2226" s="38"/>
      <c r="O2226" s="38"/>
      <c r="P2226" s="38"/>
      <c r="Q2226" s="38"/>
      <c r="R2226" s="38"/>
    </row>
    <row r="2227" spans="1:18" s="39" customFormat="1">
      <c r="A2227" s="46"/>
      <c r="B2227" s="47"/>
      <c r="C2227" s="47"/>
      <c r="D2227" s="48"/>
      <c r="E2227" s="46"/>
      <c r="F2227" s="46"/>
      <c r="G2227" s="46"/>
      <c r="H2227" s="49"/>
      <c r="I2227" s="54"/>
      <c r="K2227" s="38"/>
      <c r="L2227" s="38"/>
      <c r="M2227" s="38"/>
      <c r="N2227" s="38"/>
      <c r="O2227" s="38"/>
      <c r="P2227" s="38"/>
      <c r="Q2227" s="38"/>
      <c r="R2227" s="38"/>
    </row>
    <row r="2228" spans="1:18" s="39" customFormat="1">
      <c r="A2228" s="46"/>
      <c r="B2228" s="47"/>
      <c r="C2228" s="47"/>
      <c r="D2228" s="48"/>
      <c r="E2228" s="46"/>
      <c r="F2228" s="46"/>
      <c r="G2228" s="46"/>
      <c r="H2228" s="49"/>
      <c r="I2228" s="54"/>
      <c r="K2228" s="38"/>
      <c r="L2228" s="38"/>
      <c r="M2228" s="38"/>
      <c r="N2228" s="38"/>
      <c r="O2228" s="38"/>
      <c r="P2228" s="38"/>
      <c r="Q2228" s="38"/>
      <c r="R2228" s="38"/>
    </row>
    <row r="2229" spans="1:18" s="39" customFormat="1">
      <c r="A2229" s="46"/>
      <c r="B2229" s="47"/>
      <c r="C2229" s="47"/>
      <c r="D2229" s="48"/>
      <c r="E2229" s="46"/>
      <c r="F2229" s="46"/>
      <c r="G2229" s="46"/>
      <c r="H2229" s="49"/>
      <c r="I2229" s="54"/>
      <c r="K2229" s="38"/>
      <c r="L2229" s="38"/>
      <c r="M2229" s="38"/>
      <c r="N2229" s="38"/>
      <c r="O2229" s="38"/>
      <c r="P2229" s="38"/>
      <c r="Q2229" s="38"/>
      <c r="R2229" s="38"/>
    </row>
    <row r="2230" spans="1:18" s="39" customFormat="1">
      <c r="A2230" s="46"/>
      <c r="B2230" s="47"/>
      <c r="C2230" s="47"/>
      <c r="D2230" s="48"/>
      <c r="E2230" s="46"/>
      <c r="F2230" s="46"/>
      <c r="G2230" s="46"/>
      <c r="H2230" s="49"/>
      <c r="I2230" s="54"/>
      <c r="K2230" s="38"/>
      <c r="L2230" s="38"/>
      <c r="M2230" s="38"/>
      <c r="N2230" s="38"/>
      <c r="O2230" s="38"/>
      <c r="P2230" s="38"/>
      <c r="Q2230" s="38"/>
      <c r="R2230" s="38"/>
    </row>
    <row r="2231" spans="1:18" s="39" customFormat="1">
      <c r="A2231" s="46"/>
      <c r="B2231" s="47"/>
      <c r="C2231" s="47"/>
      <c r="D2231" s="48"/>
      <c r="E2231" s="46"/>
      <c r="F2231" s="46"/>
      <c r="G2231" s="46"/>
      <c r="H2231" s="49"/>
      <c r="I2231" s="54"/>
      <c r="K2231" s="38"/>
      <c r="L2231" s="38"/>
      <c r="M2231" s="38"/>
      <c r="N2231" s="38"/>
      <c r="O2231" s="38"/>
      <c r="P2231" s="38"/>
      <c r="Q2231" s="38"/>
      <c r="R2231" s="38"/>
    </row>
    <row r="2232" spans="1:18" s="39" customFormat="1">
      <c r="A2232" s="46"/>
      <c r="B2232" s="47"/>
      <c r="C2232" s="47"/>
      <c r="D2232" s="48"/>
      <c r="E2232" s="46"/>
      <c r="F2232" s="46"/>
      <c r="G2232" s="46"/>
      <c r="H2232" s="49"/>
      <c r="I2232" s="54"/>
      <c r="K2232" s="38"/>
      <c r="L2232" s="38"/>
      <c r="M2232" s="38"/>
      <c r="N2232" s="38"/>
      <c r="O2232" s="38"/>
      <c r="P2232" s="38"/>
      <c r="Q2232" s="38"/>
      <c r="R2232" s="38"/>
    </row>
    <row r="2233" spans="1:18" s="39" customFormat="1">
      <c r="A2233" s="46"/>
      <c r="B2233" s="47"/>
      <c r="C2233" s="47"/>
      <c r="D2233" s="48"/>
      <c r="E2233" s="46"/>
      <c r="F2233" s="46"/>
      <c r="G2233" s="46"/>
      <c r="H2233" s="49"/>
      <c r="I2233" s="54"/>
      <c r="K2233" s="38"/>
      <c r="L2233" s="38"/>
      <c r="M2233" s="38"/>
      <c r="N2233" s="38"/>
      <c r="O2233" s="38"/>
      <c r="P2233" s="38"/>
      <c r="Q2233" s="38"/>
      <c r="R2233" s="38"/>
    </row>
    <row r="2234" spans="1:18" s="39" customFormat="1">
      <c r="A2234" s="46"/>
      <c r="B2234" s="47"/>
      <c r="C2234" s="47"/>
      <c r="D2234" s="48"/>
      <c r="E2234" s="46"/>
      <c r="F2234" s="46"/>
      <c r="G2234" s="46"/>
      <c r="H2234" s="49"/>
      <c r="I2234" s="54"/>
      <c r="K2234" s="38"/>
      <c r="L2234" s="38"/>
      <c r="M2234" s="38"/>
      <c r="N2234" s="38"/>
      <c r="O2234" s="38"/>
      <c r="P2234" s="38"/>
      <c r="Q2234" s="38"/>
      <c r="R2234" s="38"/>
    </row>
    <row r="2235" spans="1:18" s="39" customFormat="1">
      <c r="A2235" s="46"/>
      <c r="B2235" s="47"/>
      <c r="C2235" s="47"/>
      <c r="D2235" s="48"/>
      <c r="E2235" s="46"/>
      <c r="F2235" s="46"/>
      <c r="G2235" s="46"/>
      <c r="H2235" s="49"/>
      <c r="I2235" s="54"/>
      <c r="K2235" s="38"/>
      <c r="L2235" s="38"/>
      <c r="M2235" s="38"/>
      <c r="N2235" s="38"/>
      <c r="O2235" s="38"/>
      <c r="P2235" s="38"/>
      <c r="Q2235" s="38"/>
      <c r="R2235" s="38"/>
    </row>
    <row r="2236" spans="1:18" s="39" customFormat="1">
      <c r="A2236" s="46"/>
      <c r="B2236" s="47"/>
      <c r="C2236" s="47"/>
      <c r="D2236" s="48"/>
      <c r="E2236" s="46"/>
      <c r="F2236" s="46"/>
      <c r="G2236" s="46"/>
      <c r="H2236" s="49"/>
      <c r="I2236" s="54"/>
      <c r="K2236" s="38"/>
      <c r="L2236" s="38"/>
      <c r="M2236" s="38"/>
      <c r="N2236" s="38"/>
      <c r="O2236" s="38"/>
      <c r="P2236" s="38"/>
      <c r="Q2236" s="38"/>
      <c r="R2236" s="38"/>
    </row>
    <row r="2237" spans="1:18" s="39" customFormat="1">
      <c r="A2237" s="46"/>
      <c r="B2237" s="47"/>
      <c r="C2237" s="47"/>
      <c r="D2237" s="48"/>
      <c r="E2237" s="46"/>
      <c r="F2237" s="46"/>
      <c r="G2237" s="46"/>
      <c r="H2237" s="49"/>
      <c r="I2237" s="54"/>
      <c r="K2237" s="38"/>
      <c r="L2237" s="38"/>
      <c r="M2237" s="38"/>
      <c r="N2237" s="38"/>
      <c r="O2237" s="38"/>
      <c r="P2237" s="38"/>
      <c r="Q2237" s="38"/>
      <c r="R2237" s="38"/>
    </row>
    <row r="2238" spans="1:18" s="39" customFormat="1">
      <c r="A2238" s="46"/>
      <c r="B2238" s="47"/>
      <c r="C2238" s="47"/>
      <c r="D2238" s="48"/>
      <c r="E2238" s="46"/>
      <c r="F2238" s="46"/>
      <c r="G2238" s="46"/>
      <c r="H2238" s="49"/>
      <c r="I2238" s="54"/>
      <c r="K2238" s="38"/>
      <c r="L2238" s="38"/>
      <c r="M2238" s="38"/>
      <c r="N2238" s="38"/>
      <c r="O2238" s="38"/>
      <c r="P2238" s="38"/>
      <c r="Q2238" s="38"/>
      <c r="R2238" s="38"/>
    </row>
    <row r="2239" spans="1:18" s="39" customFormat="1">
      <c r="A2239" s="46"/>
      <c r="B2239" s="47"/>
      <c r="C2239" s="47"/>
      <c r="D2239" s="48"/>
      <c r="E2239" s="46"/>
      <c r="F2239" s="46"/>
      <c r="G2239" s="46"/>
      <c r="H2239" s="49"/>
      <c r="I2239" s="54"/>
      <c r="K2239" s="38"/>
      <c r="L2239" s="38"/>
      <c r="M2239" s="38"/>
      <c r="N2239" s="38"/>
      <c r="O2239" s="38"/>
      <c r="P2239" s="38"/>
      <c r="Q2239" s="38"/>
      <c r="R2239" s="38"/>
    </row>
    <row r="2240" spans="1:18" s="39" customFormat="1">
      <c r="A2240" s="46"/>
      <c r="B2240" s="47"/>
      <c r="C2240" s="47"/>
      <c r="D2240" s="48"/>
      <c r="E2240" s="46"/>
      <c r="F2240" s="46"/>
      <c r="G2240" s="46"/>
      <c r="H2240" s="49"/>
      <c r="I2240" s="54"/>
      <c r="K2240" s="38"/>
      <c r="L2240" s="38"/>
      <c r="M2240" s="38"/>
      <c r="N2240" s="38"/>
      <c r="O2240" s="38"/>
      <c r="P2240" s="38"/>
      <c r="Q2240" s="38"/>
      <c r="R2240" s="38"/>
    </row>
    <row r="2241" spans="1:18" s="39" customFormat="1">
      <c r="A2241" s="46"/>
      <c r="B2241" s="47"/>
      <c r="C2241" s="47"/>
      <c r="D2241" s="48"/>
      <c r="E2241" s="46"/>
      <c r="F2241" s="46"/>
      <c r="G2241" s="46"/>
      <c r="H2241" s="49"/>
      <c r="I2241" s="54"/>
      <c r="K2241" s="38"/>
      <c r="L2241" s="38"/>
      <c r="M2241" s="38"/>
      <c r="N2241" s="38"/>
      <c r="O2241" s="38"/>
      <c r="P2241" s="38"/>
      <c r="Q2241" s="38"/>
      <c r="R2241" s="38"/>
    </row>
    <row r="2242" spans="1:18" s="39" customFormat="1">
      <c r="A2242" s="46"/>
      <c r="B2242" s="47"/>
      <c r="C2242" s="47"/>
      <c r="D2242" s="48"/>
      <c r="E2242" s="46"/>
      <c r="F2242" s="46"/>
      <c r="G2242" s="46"/>
      <c r="H2242" s="49"/>
      <c r="I2242" s="54"/>
      <c r="K2242" s="38"/>
      <c r="L2242" s="38"/>
      <c r="M2242" s="38"/>
      <c r="N2242" s="38"/>
      <c r="O2242" s="38"/>
      <c r="P2242" s="38"/>
      <c r="Q2242" s="38"/>
      <c r="R2242" s="38"/>
    </row>
    <row r="2243" spans="1:18" s="39" customFormat="1">
      <c r="A2243" s="46"/>
      <c r="B2243" s="47"/>
      <c r="C2243" s="47"/>
      <c r="D2243" s="48"/>
      <c r="E2243" s="46"/>
      <c r="F2243" s="46"/>
      <c r="G2243" s="46"/>
      <c r="H2243" s="49"/>
      <c r="I2243" s="54"/>
      <c r="K2243" s="38"/>
      <c r="L2243" s="38"/>
      <c r="M2243" s="38"/>
      <c r="N2243" s="38"/>
      <c r="O2243" s="38"/>
      <c r="P2243" s="38"/>
      <c r="Q2243" s="38"/>
      <c r="R2243" s="38"/>
    </row>
    <row r="2244" spans="1:18" s="39" customFormat="1">
      <c r="A2244" s="46"/>
      <c r="B2244" s="47"/>
      <c r="C2244" s="47"/>
      <c r="D2244" s="48"/>
      <c r="E2244" s="46"/>
      <c r="F2244" s="46"/>
      <c r="G2244" s="46"/>
      <c r="H2244" s="49"/>
      <c r="I2244" s="54"/>
      <c r="K2244" s="38"/>
      <c r="L2244" s="38"/>
      <c r="M2244" s="38"/>
      <c r="N2244" s="38"/>
      <c r="O2244" s="38"/>
      <c r="P2244" s="38"/>
      <c r="Q2244" s="38"/>
      <c r="R2244" s="38"/>
    </row>
    <row r="2245" spans="1:18" s="39" customFormat="1">
      <c r="A2245" s="46"/>
      <c r="B2245" s="47"/>
      <c r="C2245" s="47"/>
      <c r="D2245" s="48"/>
      <c r="E2245" s="46"/>
      <c r="F2245" s="46"/>
      <c r="G2245" s="46"/>
      <c r="H2245" s="49"/>
      <c r="I2245" s="54"/>
      <c r="K2245" s="38"/>
      <c r="L2245" s="38"/>
      <c r="M2245" s="38"/>
      <c r="N2245" s="38"/>
      <c r="O2245" s="38"/>
      <c r="P2245" s="38"/>
      <c r="Q2245" s="38"/>
      <c r="R2245" s="38"/>
    </row>
    <row r="2246" spans="1:18" s="39" customFormat="1">
      <c r="A2246" s="46"/>
      <c r="B2246" s="47"/>
      <c r="C2246" s="47"/>
      <c r="D2246" s="48"/>
      <c r="E2246" s="46"/>
      <c r="F2246" s="46"/>
      <c r="G2246" s="46"/>
      <c r="H2246" s="49"/>
      <c r="I2246" s="54"/>
      <c r="K2246" s="38"/>
      <c r="L2246" s="38"/>
      <c r="M2246" s="38"/>
      <c r="N2246" s="38"/>
      <c r="O2246" s="38"/>
      <c r="P2246" s="38"/>
      <c r="Q2246" s="38"/>
      <c r="R2246" s="38"/>
    </row>
    <row r="2247" spans="1:18" s="39" customFormat="1">
      <c r="A2247" s="46"/>
      <c r="B2247" s="47"/>
      <c r="C2247" s="47"/>
      <c r="D2247" s="48"/>
      <c r="E2247" s="46"/>
      <c r="F2247" s="46"/>
      <c r="G2247" s="46"/>
      <c r="H2247" s="49"/>
      <c r="I2247" s="54"/>
      <c r="K2247" s="38"/>
      <c r="L2247" s="38"/>
      <c r="M2247" s="38"/>
      <c r="N2247" s="38"/>
      <c r="O2247" s="38"/>
      <c r="P2247" s="38"/>
      <c r="Q2247" s="38"/>
      <c r="R2247" s="38"/>
    </row>
    <row r="2248" spans="1:18" s="39" customFormat="1">
      <c r="A2248" s="46"/>
      <c r="B2248" s="47"/>
      <c r="C2248" s="47"/>
      <c r="D2248" s="48"/>
      <c r="E2248" s="46"/>
      <c r="F2248" s="46"/>
      <c r="G2248" s="46"/>
      <c r="H2248" s="49"/>
      <c r="I2248" s="54"/>
      <c r="K2248" s="38"/>
      <c r="L2248" s="38"/>
      <c r="M2248" s="38"/>
      <c r="N2248" s="38"/>
      <c r="O2248" s="38"/>
      <c r="P2248" s="38"/>
      <c r="Q2248" s="38"/>
      <c r="R2248" s="38"/>
    </row>
    <row r="2249" spans="1:18" s="39" customFormat="1">
      <c r="A2249" s="46"/>
      <c r="B2249" s="47"/>
      <c r="C2249" s="47"/>
      <c r="D2249" s="48"/>
      <c r="E2249" s="46"/>
      <c r="F2249" s="46"/>
      <c r="G2249" s="46"/>
      <c r="H2249" s="49"/>
      <c r="I2249" s="54"/>
      <c r="K2249" s="38"/>
      <c r="L2249" s="38"/>
      <c r="M2249" s="38"/>
      <c r="N2249" s="38"/>
      <c r="O2249" s="38"/>
      <c r="P2249" s="38"/>
      <c r="Q2249" s="38"/>
      <c r="R2249" s="38"/>
    </row>
    <row r="2250" spans="1:18" s="39" customFormat="1">
      <c r="A2250" s="46"/>
      <c r="B2250" s="47"/>
      <c r="C2250" s="47"/>
      <c r="D2250" s="48"/>
      <c r="E2250" s="46"/>
      <c r="F2250" s="46"/>
      <c r="G2250" s="46"/>
      <c r="H2250" s="49"/>
      <c r="I2250" s="54"/>
      <c r="K2250" s="38"/>
      <c r="L2250" s="38"/>
      <c r="M2250" s="38"/>
      <c r="N2250" s="38"/>
      <c r="O2250" s="38"/>
      <c r="P2250" s="38"/>
      <c r="Q2250" s="38"/>
      <c r="R2250" s="38"/>
    </row>
    <row r="2251" spans="1:18" s="39" customFormat="1">
      <c r="A2251" s="46"/>
      <c r="B2251" s="47"/>
      <c r="C2251" s="47"/>
      <c r="D2251" s="48"/>
      <c r="E2251" s="46"/>
      <c r="F2251" s="46"/>
      <c r="G2251" s="46"/>
      <c r="H2251" s="49"/>
      <c r="I2251" s="54"/>
      <c r="K2251" s="38"/>
      <c r="L2251" s="38"/>
      <c r="M2251" s="38"/>
      <c r="N2251" s="38"/>
      <c r="O2251" s="38"/>
      <c r="P2251" s="38"/>
      <c r="Q2251" s="38"/>
      <c r="R2251" s="38"/>
    </row>
    <row r="2252" spans="1:18" s="39" customFormat="1">
      <c r="A2252" s="46"/>
      <c r="B2252" s="47"/>
      <c r="C2252" s="47"/>
      <c r="D2252" s="48"/>
      <c r="E2252" s="46"/>
      <c r="F2252" s="46"/>
      <c r="G2252" s="46"/>
      <c r="H2252" s="49"/>
      <c r="I2252" s="54"/>
      <c r="K2252" s="38"/>
      <c r="L2252" s="38"/>
      <c r="M2252" s="38"/>
      <c r="N2252" s="38"/>
      <c r="O2252" s="38"/>
      <c r="P2252" s="38"/>
      <c r="Q2252" s="38"/>
      <c r="R2252" s="38"/>
    </row>
    <row r="2253" spans="1:18" s="39" customFormat="1">
      <c r="A2253" s="46"/>
      <c r="B2253" s="47"/>
      <c r="C2253" s="47"/>
      <c r="D2253" s="48"/>
      <c r="E2253" s="46"/>
      <c r="F2253" s="46"/>
      <c r="G2253" s="46"/>
      <c r="H2253" s="49"/>
      <c r="I2253" s="54"/>
      <c r="K2253" s="38"/>
      <c r="L2253" s="38"/>
      <c r="M2253" s="38"/>
      <c r="N2253" s="38"/>
      <c r="O2253" s="38"/>
      <c r="P2253" s="38"/>
      <c r="Q2253" s="38"/>
      <c r="R2253" s="38"/>
    </row>
    <row r="2254" spans="1:18" s="39" customFormat="1">
      <c r="A2254" s="46"/>
      <c r="B2254" s="47"/>
      <c r="C2254" s="47"/>
      <c r="D2254" s="48"/>
      <c r="E2254" s="46"/>
      <c r="F2254" s="46"/>
      <c r="G2254" s="46"/>
      <c r="H2254" s="49"/>
      <c r="I2254" s="54"/>
      <c r="K2254" s="38"/>
      <c r="L2254" s="38"/>
      <c r="M2254" s="38"/>
      <c r="N2254" s="38"/>
      <c r="O2254" s="38"/>
      <c r="P2254" s="38"/>
      <c r="Q2254" s="38"/>
      <c r="R2254" s="38"/>
    </row>
    <row r="2255" spans="1:18" s="39" customFormat="1">
      <c r="A2255" s="46"/>
      <c r="B2255" s="47"/>
      <c r="C2255" s="47"/>
      <c r="D2255" s="48"/>
      <c r="E2255" s="46"/>
      <c r="F2255" s="46"/>
      <c r="G2255" s="46"/>
      <c r="H2255" s="49"/>
      <c r="I2255" s="54"/>
      <c r="K2255" s="38"/>
      <c r="L2255" s="38"/>
      <c r="M2255" s="38"/>
      <c r="N2255" s="38"/>
      <c r="O2255" s="38"/>
      <c r="P2255" s="38"/>
      <c r="Q2255" s="38"/>
      <c r="R2255" s="38"/>
    </row>
    <row r="2256" spans="1:18" s="39" customFormat="1">
      <c r="A2256" s="46"/>
      <c r="B2256" s="47"/>
      <c r="C2256" s="47"/>
      <c r="D2256" s="48"/>
      <c r="E2256" s="46"/>
      <c r="F2256" s="46"/>
      <c r="G2256" s="46"/>
      <c r="H2256" s="49"/>
      <c r="I2256" s="54"/>
      <c r="K2256" s="38"/>
      <c r="L2256" s="38"/>
      <c r="M2256" s="38"/>
      <c r="N2256" s="38"/>
      <c r="O2256" s="38"/>
      <c r="P2256" s="38"/>
      <c r="Q2256" s="38"/>
      <c r="R2256" s="38"/>
    </row>
    <row r="2257" spans="1:18" s="39" customFormat="1">
      <c r="A2257" s="46"/>
      <c r="B2257" s="47"/>
      <c r="C2257" s="47"/>
      <c r="D2257" s="48"/>
      <c r="E2257" s="46"/>
      <c r="F2257" s="46"/>
      <c r="G2257" s="46"/>
      <c r="H2257" s="49"/>
      <c r="I2257" s="54"/>
      <c r="K2257" s="38"/>
      <c r="L2257" s="38"/>
      <c r="M2257" s="38"/>
      <c r="N2257" s="38"/>
      <c r="O2257" s="38"/>
      <c r="P2257" s="38"/>
      <c r="Q2257" s="38"/>
      <c r="R2257" s="38"/>
    </row>
    <row r="2258" spans="1:18" s="39" customFormat="1">
      <c r="A2258" s="46"/>
      <c r="B2258" s="47"/>
      <c r="C2258" s="47"/>
      <c r="D2258" s="48"/>
      <c r="E2258" s="46"/>
      <c r="F2258" s="46"/>
      <c r="G2258" s="46"/>
      <c r="H2258" s="49"/>
      <c r="I2258" s="54"/>
      <c r="K2258" s="38"/>
      <c r="L2258" s="38"/>
      <c r="M2258" s="38"/>
      <c r="N2258" s="38"/>
      <c r="O2258" s="38"/>
      <c r="P2258" s="38"/>
      <c r="Q2258" s="38"/>
      <c r="R2258" s="38"/>
    </row>
    <row r="2259" spans="1:18" s="39" customFormat="1">
      <c r="A2259" s="46"/>
      <c r="B2259" s="47"/>
      <c r="C2259" s="47"/>
      <c r="D2259" s="48"/>
      <c r="E2259" s="46"/>
      <c r="F2259" s="46"/>
      <c r="G2259" s="46"/>
      <c r="H2259" s="49"/>
      <c r="I2259" s="54"/>
      <c r="K2259" s="38"/>
      <c r="L2259" s="38"/>
      <c r="M2259" s="38"/>
      <c r="N2259" s="38"/>
      <c r="O2259" s="38"/>
      <c r="P2259" s="38"/>
      <c r="Q2259" s="38"/>
      <c r="R2259" s="38"/>
    </row>
    <row r="2260" spans="1:18" s="39" customFormat="1">
      <c r="A2260" s="46"/>
      <c r="B2260" s="47"/>
      <c r="C2260" s="47"/>
      <c r="D2260" s="48"/>
      <c r="E2260" s="46"/>
      <c r="F2260" s="46"/>
      <c r="G2260" s="46"/>
      <c r="H2260" s="49"/>
      <c r="I2260" s="54"/>
      <c r="K2260" s="38"/>
      <c r="L2260" s="38"/>
      <c r="M2260" s="38"/>
      <c r="N2260" s="38"/>
      <c r="O2260" s="38"/>
      <c r="P2260" s="38"/>
      <c r="Q2260" s="38"/>
      <c r="R2260" s="38"/>
    </row>
    <row r="2261" spans="1:18" s="39" customFormat="1">
      <c r="A2261" s="46"/>
      <c r="B2261" s="47"/>
      <c r="C2261" s="47"/>
      <c r="D2261" s="48"/>
      <c r="E2261" s="46"/>
      <c r="F2261" s="46"/>
      <c r="G2261" s="46"/>
      <c r="H2261" s="49"/>
      <c r="I2261" s="54"/>
      <c r="K2261" s="38"/>
      <c r="L2261" s="38"/>
      <c r="M2261" s="38"/>
      <c r="N2261" s="38"/>
      <c r="O2261" s="38"/>
      <c r="P2261" s="38"/>
      <c r="Q2261" s="38"/>
      <c r="R2261" s="38"/>
    </row>
    <row r="2262" spans="1:18" s="39" customFormat="1">
      <c r="A2262" s="46"/>
      <c r="B2262" s="47"/>
      <c r="C2262" s="47"/>
      <c r="D2262" s="48"/>
      <c r="E2262" s="46"/>
      <c r="F2262" s="46"/>
      <c r="G2262" s="46"/>
      <c r="H2262" s="49"/>
      <c r="I2262" s="54"/>
      <c r="K2262" s="38"/>
      <c r="L2262" s="38"/>
      <c r="M2262" s="38"/>
      <c r="N2262" s="38"/>
      <c r="O2262" s="38"/>
      <c r="P2262" s="38"/>
      <c r="Q2262" s="38"/>
      <c r="R2262" s="38"/>
    </row>
    <row r="2263" spans="1:18" s="39" customFormat="1">
      <c r="A2263" s="46"/>
      <c r="B2263" s="47"/>
      <c r="C2263" s="47"/>
      <c r="D2263" s="48"/>
      <c r="E2263" s="46"/>
      <c r="F2263" s="46"/>
      <c r="G2263" s="46"/>
      <c r="H2263" s="49"/>
      <c r="I2263" s="54"/>
      <c r="K2263" s="38"/>
      <c r="L2263" s="38"/>
      <c r="M2263" s="38"/>
      <c r="N2263" s="38"/>
      <c r="O2263" s="38"/>
      <c r="P2263" s="38"/>
      <c r="Q2263" s="38"/>
      <c r="R2263" s="38"/>
    </row>
    <row r="2264" spans="1:18" s="39" customFormat="1">
      <c r="A2264" s="46"/>
      <c r="B2264" s="47"/>
      <c r="C2264" s="47"/>
      <c r="D2264" s="48"/>
      <c r="E2264" s="46"/>
      <c r="F2264" s="46"/>
      <c r="G2264" s="46"/>
      <c r="H2264" s="49"/>
      <c r="I2264" s="54"/>
      <c r="K2264" s="38"/>
      <c r="L2264" s="38"/>
      <c r="M2264" s="38"/>
      <c r="N2264" s="38"/>
      <c r="O2264" s="38"/>
      <c r="P2264" s="38"/>
      <c r="Q2264" s="38"/>
      <c r="R2264" s="38"/>
    </row>
    <row r="2265" spans="1:18" s="39" customFormat="1">
      <c r="A2265" s="46"/>
      <c r="B2265" s="47"/>
      <c r="C2265" s="47"/>
      <c r="D2265" s="48"/>
      <c r="E2265" s="46"/>
      <c r="F2265" s="46"/>
      <c r="G2265" s="46"/>
      <c r="H2265" s="49"/>
      <c r="I2265" s="54"/>
      <c r="K2265" s="38"/>
      <c r="L2265" s="38"/>
      <c r="M2265" s="38"/>
      <c r="N2265" s="38"/>
      <c r="O2265" s="38"/>
      <c r="P2265" s="38"/>
      <c r="Q2265" s="38"/>
      <c r="R2265" s="38"/>
    </row>
    <row r="2266" spans="1:18" s="39" customFormat="1">
      <c r="A2266" s="46"/>
      <c r="B2266" s="47"/>
      <c r="C2266" s="47"/>
      <c r="D2266" s="48"/>
      <c r="E2266" s="46"/>
      <c r="F2266" s="46"/>
      <c r="G2266" s="46"/>
      <c r="H2266" s="49"/>
      <c r="I2266" s="54"/>
      <c r="K2266" s="38"/>
      <c r="L2266" s="38"/>
      <c r="M2266" s="38"/>
      <c r="N2266" s="38"/>
      <c r="O2266" s="38"/>
      <c r="P2266" s="38"/>
      <c r="Q2266" s="38"/>
      <c r="R2266" s="38"/>
    </row>
    <row r="2267" spans="1:18" s="39" customFormat="1">
      <c r="A2267" s="46"/>
      <c r="B2267" s="47"/>
      <c r="C2267" s="47"/>
      <c r="D2267" s="48"/>
      <c r="E2267" s="46"/>
      <c r="F2267" s="46"/>
      <c r="G2267" s="46"/>
      <c r="H2267" s="49"/>
      <c r="I2267" s="54"/>
      <c r="K2267" s="38"/>
      <c r="L2267" s="38"/>
      <c r="M2267" s="38"/>
      <c r="N2267" s="38"/>
      <c r="O2267" s="38"/>
      <c r="P2267" s="38"/>
      <c r="Q2267" s="38"/>
      <c r="R2267" s="38"/>
    </row>
    <row r="2268" spans="1:18" s="39" customFormat="1">
      <c r="A2268" s="46"/>
      <c r="B2268" s="47"/>
      <c r="C2268" s="47"/>
      <c r="D2268" s="48"/>
      <c r="E2268" s="46"/>
      <c r="F2268" s="46"/>
      <c r="G2268" s="46"/>
      <c r="H2268" s="49"/>
      <c r="I2268" s="54"/>
      <c r="K2268" s="38"/>
      <c r="L2268" s="38"/>
      <c r="M2268" s="38"/>
      <c r="N2268" s="38"/>
      <c r="O2268" s="38"/>
      <c r="P2268" s="38"/>
      <c r="Q2268" s="38"/>
      <c r="R2268" s="38"/>
    </row>
    <row r="2269" spans="1:18" s="39" customFormat="1">
      <c r="A2269" s="46"/>
      <c r="B2269" s="47"/>
      <c r="C2269" s="47"/>
      <c r="D2269" s="48"/>
      <c r="E2269" s="46"/>
      <c r="F2269" s="46"/>
      <c r="G2269" s="46"/>
      <c r="H2269" s="49"/>
      <c r="I2269" s="54"/>
      <c r="K2269" s="38"/>
      <c r="L2269" s="38"/>
      <c r="M2269" s="38"/>
      <c r="N2269" s="38"/>
      <c r="O2269" s="38"/>
      <c r="P2269" s="38"/>
      <c r="Q2269" s="38"/>
      <c r="R2269" s="38"/>
    </row>
    <row r="2270" spans="1:18" s="39" customFormat="1">
      <c r="A2270" s="46"/>
      <c r="B2270" s="47"/>
      <c r="C2270" s="47"/>
      <c r="D2270" s="48"/>
      <c r="E2270" s="46"/>
      <c r="F2270" s="46"/>
      <c r="G2270" s="46"/>
      <c r="H2270" s="49"/>
      <c r="I2270" s="54"/>
      <c r="K2270" s="38"/>
      <c r="L2270" s="38"/>
      <c r="M2270" s="38"/>
      <c r="N2270" s="38"/>
      <c r="O2270" s="38"/>
      <c r="P2270" s="38"/>
      <c r="Q2270" s="38"/>
      <c r="R2270" s="38"/>
    </row>
    <row r="2271" spans="1:18" s="39" customFormat="1">
      <c r="A2271" s="46"/>
      <c r="B2271" s="47"/>
      <c r="C2271" s="47"/>
      <c r="D2271" s="48"/>
      <c r="E2271" s="46"/>
      <c r="F2271" s="46"/>
      <c r="G2271" s="46"/>
      <c r="H2271" s="49"/>
      <c r="I2271" s="54"/>
      <c r="K2271" s="38"/>
      <c r="L2271" s="38"/>
      <c r="M2271" s="38"/>
      <c r="N2271" s="38"/>
      <c r="O2271" s="38"/>
      <c r="P2271" s="38"/>
      <c r="Q2271" s="38"/>
      <c r="R2271" s="38"/>
    </row>
    <row r="2272" spans="1:18" s="39" customFormat="1">
      <c r="A2272" s="46"/>
      <c r="B2272" s="47"/>
      <c r="C2272" s="47"/>
      <c r="D2272" s="48"/>
      <c r="E2272" s="46"/>
      <c r="F2272" s="46"/>
      <c r="G2272" s="46"/>
      <c r="H2272" s="49"/>
      <c r="I2272" s="54"/>
      <c r="K2272" s="38"/>
      <c r="L2272" s="38"/>
      <c r="M2272" s="38"/>
      <c r="N2272" s="38"/>
      <c r="O2272" s="38"/>
      <c r="P2272" s="38"/>
      <c r="Q2272" s="38"/>
      <c r="R2272" s="38"/>
    </row>
    <row r="2273" spans="1:18" s="39" customFormat="1">
      <c r="A2273" s="46"/>
      <c r="B2273" s="47"/>
      <c r="C2273" s="47"/>
      <c r="D2273" s="48"/>
      <c r="E2273" s="46"/>
      <c r="F2273" s="46"/>
      <c r="G2273" s="46"/>
      <c r="H2273" s="49"/>
      <c r="I2273" s="54"/>
      <c r="K2273" s="38"/>
      <c r="L2273" s="38"/>
      <c r="M2273" s="38"/>
      <c r="N2273" s="38"/>
      <c r="O2273" s="38"/>
      <c r="P2273" s="38"/>
      <c r="Q2273" s="38"/>
      <c r="R2273" s="38"/>
    </row>
    <row r="2274" spans="1:18" s="39" customFormat="1">
      <c r="A2274" s="46"/>
      <c r="B2274" s="47"/>
      <c r="C2274" s="47"/>
      <c r="D2274" s="48"/>
      <c r="E2274" s="46"/>
      <c r="F2274" s="46"/>
      <c r="G2274" s="46"/>
      <c r="H2274" s="49"/>
      <c r="I2274" s="54"/>
      <c r="K2274" s="38"/>
      <c r="L2274" s="38"/>
      <c r="M2274" s="38"/>
      <c r="N2274" s="38"/>
      <c r="O2274" s="38"/>
      <c r="P2274" s="38"/>
      <c r="Q2274" s="38"/>
      <c r="R2274" s="38"/>
    </row>
    <row r="2275" spans="1:18" s="39" customFormat="1">
      <c r="A2275" s="46"/>
      <c r="B2275" s="47"/>
      <c r="C2275" s="47"/>
      <c r="D2275" s="48"/>
      <c r="E2275" s="46"/>
      <c r="F2275" s="46"/>
      <c r="G2275" s="46"/>
      <c r="H2275" s="49"/>
      <c r="I2275" s="54"/>
      <c r="K2275" s="38"/>
      <c r="L2275" s="38"/>
      <c r="M2275" s="38"/>
      <c r="N2275" s="38"/>
      <c r="O2275" s="38"/>
      <c r="P2275" s="38"/>
      <c r="Q2275" s="38"/>
      <c r="R2275" s="38"/>
    </row>
    <row r="2276" spans="1:18" s="39" customFormat="1">
      <c r="A2276" s="46"/>
      <c r="B2276" s="47"/>
      <c r="C2276" s="47"/>
      <c r="D2276" s="48"/>
      <c r="E2276" s="46"/>
      <c r="F2276" s="46"/>
      <c r="G2276" s="46"/>
      <c r="H2276" s="49"/>
      <c r="I2276" s="54"/>
      <c r="K2276" s="38"/>
      <c r="L2276" s="38"/>
      <c r="M2276" s="38"/>
      <c r="N2276" s="38"/>
      <c r="O2276" s="38"/>
      <c r="P2276" s="38"/>
      <c r="Q2276" s="38"/>
      <c r="R2276" s="38"/>
    </row>
    <row r="2277" spans="1:18" s="39" customFormat="1">
      <c r="A2277" s="46"/>
      <c r="B2277" s="47"/>
      <c r="C2277" s="47"/>
      <c r="D2277" s="48"/>
      <c r="E2277" s="46"/>
      <c r="F2277" s="46"/>
      <c r="G2277" s="46"/>
      <c r="H2277" s="49"/>
      <c r="I2277" s="54"/>
      <c r="K2277" s="38"/>
      <c r="L2277" s="38"/>
      <c r="M2277" s="38"/>
      <c r="N2277" s="38"/>
      <c r="O2277" s="38"/>
      <c r="P2277" s="38"/>
      <c r="Q2277" s="38"/>
      <c r="R2277" s="38"/>
    </row>
    <row r="2278" spans="1:18" s="39" customFormat="1">
      <c r="A2278" s="46"/>
      <c r="B2278" s="47"/>
      <c r="C2278" s="47"/>
      <c r="D2278" s="48"/>
      <c r="E2278" s="46"/>
      <c r="F2278" s="46"/>
      <c r="G2278" s="46"/>
      <c r="H2278" s="49"/>
      <c r="I2278" s="54"/>
      <c r="K2278" s="38"/>
      <c r="L2278" s="38"/>
      <c r="M2278" s="38"/>
      <c r="N2278" s="38"/>
      <c r="O2278" s="38"/>
      <c r="P2278" s="38"/>
      <c r="Q2278" s="38"/>
      <c r="R2278" s="38"/>
    </row>
    <row r="2279" spans="1:18" s="39" customFormat="1">
      <c r="A2279" s="46"/>
      <c r="B2279" s="47"/>
      <c r="C2279" s="47"/>
      <c r="D2279" s="48"/>
      <c r="E2279" s="46"/>
      <c r="F2279" s="46"/>
      <c r="G2279" s="46"/>
      <c r="H2279" s="49"/>
      <c r="I2279" s="54"/>
      <c r="K2279" s="38"/>
      <c r="L2279" s="38"/>
      <c r="M2279" s="38"/>
      <c r="N2279" s="38"/>
      <c r="O2279" s="38"/>
      <c r="P2279" s="38"/>
      <c r="Q2279" s="38"/>
      <c r="R2279" s="38"/>
    </row>
    <row r="2280" spans="1:18" s="39" customFormat="1">
      <c r="A2280" s="46"/>
      <c r="B2280" s="47"/>
      <c r="C2280" s="47"/>
      <c r="D2280" s="48"/>
      <c r="E2280" s="46"/>
      <c r="F2280" s="46"/>
      <c r="G2280" s="46"/>
      <c r="H2280" s="49"/>
      <c r="I2280" s="54"/>
      <c r="K2280" s="38"/>
      <c r="L2280" s="38"/>
      <c r="M2280" s="38"/>
      <c r="N2280" s="38"/>
      <c r="O2280" s="38"/>
      <c r="P2280" s="38"/>
      <c r="Q2280" s="38"/>
      <c r="R2280" s="38"/>
    </row>
    <row r="2281" spans="1:18" s="39" customFormat="1">
      <c r="A2281" s="46"/>
      <c r="B2281" s="47"/>
      <c r="C2281" s="47"/>
      <c r="D2281" s="48"/>
      <c r="E2281" s="46"/>
      <c r="F2281" s="46"/>
      <c r="G2281" s="46"/>
      <c r="H2281" s="49"/>
      <c r="I2281" s="54"/>
      <c r="K2281" s="38"/>
      <c r="L2281" s="38"/>
      <c r="M2281" s="38"/>
      <c r="N2281" s="38"/>
      <c r="O2281" s="38"/>
      <c r="P2281" s="38"/>
      <c r="Q2281" s="38"/>
      <c r="R2281" s="38"/>
    </row>
    <row r="2282" spans="1:18" s="39" customFormat="1">
      <c r="A2282" s="46"/>
      <c r="B2282" s="47"/>
      <c r="C2282" s="47"/>
      <c r="D2282" s="48"/>
      <c r="E2282" s="46"/>
      <c r="F2282" s="46"/>
      <c r="G2282" s="46"/>
      <c r="H2282" s="49"/>
      <c r="I2282" s="54"/>
      <c r="K2282" s="38"/>
      <c r="L2282" s="38"/>
      <c r="M2282" s="38"/>
      <c r="N2282" s="38"/>
      <c r="O2282" s="38"/>
      <c r="P2282" s="38"/>
      <c r="Q2282" s="38"/>
      <c r="R2282" s="38"/>
    </row>
    <row r="2283" spans="1:18" s="39" customFormat="1">
      <c r="A2283" s="46"/>
      <c r="B2283" s="47"/>
      <c r="C2283" s="47"/>
      <c r="D2283" s="48"/>
      <c r="E2283" s="46"/>
      <c r="F2283" s="46"/>
      <c r="G2283" s="46"/>
      <c r="H2283" s="49"/>
      <c r="I2283" s="54"/>
      <c r="K2283" s="38"/>
      <c r="L2283" s="38"/>
      <c r="M2283" s="38"/>
      <c r="N2283" s="38"/>
      <c r="O2283" s="38"/>
      <c r="P2283" s="38"/>
      <c r="Q2283" s="38"/>
      <c r="R2283" s="38"/>
    </row>
    <row r="2284" spans="1:18" s="39" customFormat="1">
      <c r="A2284" s="46"/>
      <c r="B2284" s="47"/>
      <c r="C2284" s="47"/>
      <c r="D2284" s="48"/>
      <c r="E2284" s="46"/>
      <c r="F2284" s="46"/>
      <c r="G2284" s="46"/>
      <c r="H2284" s="49"/>
      <c r="I2284" s="54"/>
      <c r="K2284" s="38"/>
      <c r="L2284" s="38"/>
      <c r="M2284" s="38"/>
      <c r="N2284" s="38"/>
      <c r="O2284" s="38"/>
      <c r="P2284" s="38"/>
      <c r="Q2284" s="38"/>
      <c r="R2284" s="38"/>
    </row>
    <row r="2285" spans="1:18" s="39" customFormat="1">
      <c r="A2285" s="46"/>
      <c r="B2285" s="47"/>
      <c r="C2285" s="47"/>
      <c r="D2285" s="48"/>
      <c r="E2285" s="46"/>
      <c r="F2285" s="46"/>
      <c r="G2285" s="46"/>
      <c r="H2285" s="49"/>
      <c r="I2285" s="54"/>
      <c r="K2285" s="38"/>
      <c r="L2285" s="38"/>
      <c r="M2285" s="38"/>
      <c r="N2285" s="38"/>
      <c r="O2285" s="38"/>
      <c r="P2285" s="38"/>
      <c r="Q2285" s="38"/>
      <c r="R2285" s="38"/>
    </row>
    <row r="2286" spans="1:18" s="39" customFormat="1">
      <c r="A2286" s="46"/>
      <c r="B2286" s="47"/>
      <c r="C2286" s="47"/>
      <c r="D2286" s="48"/>
      <c r="E2286" s="46"/>
      <c r="F2286" s="46"/>
      <c r="G2286" s="46"/>
      <c r="H2286" s="49"/>
      <c r="I2286" s="54"/>
      <c r="K2286" s="38"/>
      <c r="L2286" s="38"/>
      <c r="M2286" s="38"/>
      <c r="N2286" s="38"/>
      <c r="O2286" s="38"/>
      <c r="P2286" s="38"/>
      <c r="Q2286" s="38"/>
      <c r="R2286" s="38"/>
    </row>
    <row r="2287" spans="1:18" s="39" customFormat="1">
      <c r="A2287" s="46"/>
      <c r="B2287" s="47"/>
      <c r="C2287" s="47"/>
      <c r="D2287" s="48"/>
      <c r="E2287" s="46"/>
      <c r="F2287" s="46"/>
      <c r="G2287" s="46"/>
      <c r="H2287" s="49"/>
      <c r="I2287" s="54"/>
      <c r="K2287" s="38"/>
      <c r="L2287" s="38"/>
      <c r="M2287" s="38"/>
      <c r="N2287" s="38"/>
      <c r="O2287" s="38"/>
      <c r="P2287" s="38"/>
      <c r="Q2287" s="38"/>
      <c r="R2287" s="38"/>
    </row>
    <row r="2288" spans="1:18" s="39" customFormat="1">
      <c r="A2288" s="46"/>
      <c r="B2288" s="47"/>
      <c r="C2288" s="47"/>
      <c r="D2288" s="48"/>
      <c r="E2288" s="46"/>
      <c r="F2288" s="46"/>
      <c r="G2288" s="46"/>
      <c r="H2288" s="49"/>
      <c r="I2288" s="54"/>
      <c r="K2288" s="38"/>
      <c r="L2288" s="38"/>
      <c r="M2288" s="38"/>
      <c r="N2288" s="38"/>
      <c r="O2288" s="38"/>
      <c r="P2288" s="38"/>
      <c r="Q2288" s="38"/>
      <c r="R2288" s="38"/>
    </row>
    <row r="2289" spans="1:18" s="39" customFormat="1">
      <c r="A2289" s="46"/>
      <c r="B2289" s="47"/>
      <c r="C2289" s="47"/>
      <c r="D2289" s="48"/>
      <c r="E2289" s="46"/>
      <c r="F2289" s="46"/>
      <c r="G2289" s="46"/>
      <c r="H2289" s="49"/>
      <c r="I2289" s="54"/>
      <c r="K2289" s="38"/>
      <c r="L2289" s="38"/>
      <c r="M2289" s="38"/>
      <c r="N2289" s="38"/>
      <c r="O2289" s="38"/>
      <c r="P2289" s="38"/>
      <c r="Q2289" s="38"/>
      <c r="R2289" s="38"/>
    </row>
    <row r="2290" spans="1:18" s="39" customFormat="1">
      <c r="A2290" s="46"/>
      <c r="B2290" s="47"/>
      <c r="C2290" s="47"/>
      <c r="D2290" s="48"/>
      <c r="E2290" s="46"/>
      <c r="F2290" s="46"/>
      <c r="G2290" s="46"/>
      <c r="H2290" s="49"/>
      <c r="I2290" s="54"/>
      <c r="K2290" s="38"/>
      <c r="L2290" s="38"/>
      <c r="M2290" s="38"/>
      <c r="N2290" s="38"/>
      <c r="O2290" s="38"/>
      <c r="P2290" s="38"/>
      <c r="Q2290" s="38"/>
      <c r="R2290" s="38"/>
    </row>
    <row r="2291" spans="1:18" s="39" customFormat="1">
      <c r="A2291" s="46"/>
      <c r="B2291" s="47"/>
      <c r="C2291" s="47"/>
      <c r="D2291" s="48"/>
      <c r="E2291" s="46"/>
      <c r="F2291" s="46"/>
      <c r="G2291" s="46"/>
      <c r="H2291" s="49"/>
      <c r="I2291" s="54"/>
      <c r="K2291" s="38"/>
      <c r="L2291" s="38"/>
      <c r="M2291" s="38"/>
      <c r="N2291" s="38"/>
      <c r="O2291" s="38"/>
      <c r="P2291" s="38"/>
      <c r="Q2291" s="38"/>
      <c r="R2291" s="38"/>
    </row>
    <row r="2292" spans="1:18" s="39" customFormat="1">
      <c r="A2292" s="46"/>
      <c r="B2292" s="47"/>
      <c r="C2292" s="47"/>
      <c r="D2292" s="48"/>
      <c r="E2292" s="46"/>
      <c r="F2292" s="46"/>
      <c r="G2292" s="46"/>
      <c r="H2292" s="49"/>
      <c r="I2292" s="54"/>
      <c r="K2292" s="38"/>
      <c r="L2292" s="38"/>
      <c r="M2292" s="38"/>
      <c r="N2292" s="38"/>
      <c r="O2292" s="38"/>
      <c r="P2292" s="38"/>
      <c r="Q2292" s="38"/>
      <c r="R2292" s="38"/>
    </row>
    <row r="2293" spans="1:18" s="39" customFormat="1">
      <c r="A2293" s="46"/>
      <c r="B2293" s="47"/>
      <c r="C2293" s="47"/>
      <c r="D2293" s="48"/>
      <c r="E2293" s="46"/>
      <c r="F2293" s="46"/>
      <c r="G2293" s="46"/>
      <c r="H2293" s="49"/>
      <c r="I2293" s="54"/>
      <c r="K2293" s="38"/>
      <c r="L2293" s="38"/>
      <c r="M2293" s="38"/>
      <c r="N2293" s="38"/>
      <c r="O2293" s="38"/>
      <c r="P2293" s="38"/>
      <c r="Q2293" s="38"/>
      <c r="R2293" s="38"/>
    </row>
    <row r="2294" spans="1:18" s="39" customFormat="1">
      <c r="A2294" s="46"/>
      <c r="B2294" s="47"/>
      <c r="C2294" s="47"/>
      <c r="D2294" s="48"/>
      <c r="E2294" s="46"/>
      <c r="F2294" s="46"/>
      <c r="G2294" s="46"/>
      <c r="H2294" s="49"/>
      <c r="I2294" s="54"/>
      <c r="K2294" s="38"/>
      <c r="L2294" s="38"/>
      <c r="M2294" s="38"/>
      <c r="N2294" s="38"/>
      <c r="O2294" s="38"/>
      <c r="P2294" s="38"/>
      <c r="Q2294" s="38"/>
      <c r="R2294" s="38"/>
    </row>
    <row r="2295" spans="1:18" s="39" customFormat="1">
      <c r="A2295" s="46"/>
      <c r="B2295" s="47"/>
      <c r="C2295" s="47"/>
      <c r="D2295" s="48"/>
      <c r="E2295" s="46"/>
      <c r="F2295" s="46"/>
      <c r="G2295" s="46"/>
      <c r="H2295" s="49"/>
      <c r="I2295" s="54"/>
      <c r="K2295" s="38"/>
      <c r="L2295" s="38"/>
      <c r="M2295" s="38"/>
      <c r="N2295" s="38"/>
      <c r="O2295" s="38"/>
      <c r="P2295" s="38"/>
      <c r="Q2295" s="38"/>
      <c r="R2295" s="38"/>
    </row>
    <row r="2296" spans="1:18" s="39" customFormat="1">
      <c r="A2296" s="46"/>
      <c r="B2296" s="47"/>
      <c r="C2296" s="47"/>
      <c r="D2296" s="48"/>
      <c r="E2296" s="46"/>
      <c r="F2296" s="46"/>
      <c r="G2296" s="46"/>
      <c r="H2296" s="49"/>
      <c r="I2296" s="54"/>
      <c r="K2296" s="38"/>
      <c r="L2296" s="38"/>
      <c r="M2296" s="38"/>
      <c r="N2296" s="38"/>
      <c r="O2296" s="38"/>
      <c r="P2296" s="38"/>
      <c r="Q2296" s="38"/>
      <c r="R2296" s="38"/>
    </row>
    <row r="2297" spans="1:18" s="39" customFormat="1">
      <c r="A2297" s="46"/>
      <c r="B2297" s="47"/>
      <c r="C2297" s="47"/>
      <c r="D2297" s="48"/>
      <c r="E2297" s="46"/>
      <c r="F2297" s="46"/>
      <c r="G2297" s="46"/>
      <c r="H2297" s="49"/>
      <c r="I2297" s="54"/>
      <c r="K2297" s="38"/>
      <c r="L2297" s="38"/>
      <c r="M2297" s="38"/>
      <c r="N2297" s="38"/>
      <c r="O2297" s="38"/>
      <c r="P2297" s="38"/>
      <c r="Q2297" s="38"/>
      <c r="R2297" s="38"/>
    </row>
    <row r="2298" spans="1:18" s="39" customFormat="1">
      <c r="A2298" s="46"/>
      <c r="B2298" s="47"/>
      <c r="C2298" s="47"/>
      <c r="D2298" s="48"/>
      <c r="E2298" s="46"/>
      <c r="F2298" s="46"/>
      <c r="G2298" s="46"/>
      <c r="H2298" s="49"/>
      <c r="I2298" s="54"/>
      <c r="K2298" s="38"/>
      <c r="L2298" s="38"/>
      <c r="M2298" s="38"/>
      <c r="N2298" s="38"/>
      <c r="O2298" s="38"/>
      <c r="P2298" s="38"/>
      <c r="Q2298" s="38"/>
      <c r="R2298" s="38"/>
    </row>
    <row r="2299" spans="1:18" s="39" customFormat="1">
      <c r="A2299" s="46"/>
      <c r="B2299" s="47"/>
      <c r="C2299" s="47"/>
      <c r="D2299" s="48"/>
      <c r="E2299" s="46"/>
      <c r="F2299" s="46"/>
      <c r="G2299" s="46"/>
      <c r="H2299" s="49"/>
      <c r="I2299" s="54"/>
      <c r="K2299" s="38"/>
      <c r="L2299" s="38"/>
      <c r="M2299" s="38"/>
      <c r="N2299" s="38"/>
      <c r="O2299" s="38"/>
      <c r="P2299" s="38"/>
      <c r="Q2299" s="38"/>
      <c r="R2299" s="38"/>
    </row>
    <row r="2300" spans="1:18" s="39" customFormat="1">
      <c r="A2300" s="46"/>
      <c r="B2300" s="47"/>
      <c r="C2300" s="47"/>
      <c r="D2300" s="48"/>
      <c r="E2300" s="46"/>
      <c r="F2300" s="46"/>
      <c r="G2300" s="46"/>
      <c r="H2300" s="49"/>
      <c r="I2300" s="54"/>
      <c r="K2300" s="38"/>
      <c r="L2300" s="38"/>
      <c r="M2300" s="38"/>
      <c r="N2300" s="38"/>
      <c r="O2300" s="38"/>
      <c r="P2300" s="38"/>
      <c r="Q2300" s="38"/>
      <c r="R2300" s="38"/>
    </row>
    <row r="2301" spans="1:18" s="39" customFormat="1">
      <c r="A2301" s="46"/>
      <c r="B2301" s="47"/>
      <c r="C2301" s="47"/>
      <c r="D2301" s="48"/>
      <c r="E2301" s="46"/>
      <c r="F2301" s="46"/>
      <c r="G2301" s="46"/>
      <c r="H2301" s="49"/>
      <c r="I2301" s="54"/>
      <c r="K2301" s="38"/>
      <c r="L2301" s="38"/>
      <c r="M2301" s="38"/>
      <c r="N2301" s="38"/>
      <c r="O2301" s="38"/>
      <c r="P2301" s="38"/>
      <c r="Q2301" s="38"/>
      <c r="R2301" s="38"/>
    </row>
    <row r="2302" spans="1:18" s="39" customFormat="1">
      <c r="A2302" s="46"/>
      <c r="B2302" s="47"/>
      <c r="C2302" s="47"/>
      <c r="D2302" s="48"/>
      <c r="E2302" s="46"/>
      <c r="F2302" s="46"/>
      <c r="G2302" s="46"/>
      <c r="H2302" s="49"/>
      <c r="I2302" s="54"/>
      <c r="K2302" s="38"/>
      <c r="L2302" s="38"/>
      <c r="M2302" s="38"/>
      <c r="N2302" s="38"/>
      <c r="O2302" s="38"/>
      <c r="P2302" s="38"/>
      <c r="Q2302" s="38"/>
      <c r="R2302" s="38"/>
    </row>
    <row r="2303" spans="1:18" s="39" customFormat="1">
      <c r="A2303" s="46"/>
      <c r="B2303" s="47"/>
      <c r="C2303" s="47"/>
      <c r="D2303" s="48"/>
      <c r="E2303" s="46"/>
      <c r="F2303" s="46"/>
      <c r="G2303" s="46"/>
      <c r="H2303" s="49"/>
      <c r="I2303" s="54"/>
      <c r="K2303" s="38"/>
      <c r="L2303" s="38"/>
      <c r="M2303" s="38"/>
      <c r="N2303" s="38"/>
      <c r="O2303" s="38"/>
      <c r="P2303" s="38"/>
      <c r="Q2303" s="38"/>
      <c r="R2303" s="38"/>
    </row>
    <row r="2304" spans="1:18" s="39" customFormat="1">
      <c r="A2304" s="46"/>
      <c r="B2304" s="47"/>
      <c r="C2304" s="47"/>
      <c r="D2304" s="48"/>
      <c r="E2304" s="46"/>
      <c r="F2304" s="46"/>
      <c r="G2304" s="46"/>
      <c r="H2304" s="49"/>
      <c r="I2304" s="54"/>
      <c r="K2304" s="38"/>
      <c r="L2304" s="38"/>
      <c r="M2304" s="38"/>
      <c r="N2304" s="38"/>
      <c r="O2304" s="38"/>
      <c r="P2304" s="38"/>
      <c r="Q2304" s="38"/>
      <c r="R2304" s="38"/>
    </row>
    <row r="2305" spans="1:18" s="39" customFormat="1">
      <c r="A2305" s="46"/>
      <c r="B2305" s="47"/>
      <c r="C2305" s="47"/>
      <c r="D2305" s="48"/>
      <c r="E2305" s="46"/>
      <c r="F2305" s="46"/>
      <c r="G2305" s="46"/>
      <c r="H2305" s="49"/>
      <c r="I2305" s="54"/>
      <c r="K2305" s="38"/>
      <c r="L2305" s="38"/>
      <c r="M2305" s="38"/>
      <c r="N2305" s="38"/>
      <c r="O2305" s="38"/>
      <c r="P2305" s="38"/>
      <c r="Q2305" s="38"/>
      <c r="R2305" s="38"/>
    </row>
    <row r="2306" spans="1:18" s="39" customFormat="1">
      <c r="A2306" s="46"/>
      <c r="B2306" s="47"/>
      <c r="C2306" s="47"/>
      <c r="D2306" s="48"/>
      <c r="E2306" s="46"/>
      <c r="F2306" s="46"/>
      <c r="G2306" s="46"/>
      <c r="H2306" s="49"/>
      <c r="I2306" s="54"/>
      <c r="K2306" s="38"/>
      <c r="L2306" s="38"/>
      <c r="M2306" s="38"/>
      <c r="N2306" s="38"/>
      <c r="O2306" s="38"/>
      <c r="P2306" s="38"/>
      <c r="Q2306" s="38"/>
      <c r="R2306" s="38"/>
    </row>
    <row r="2307" spans="1:18" s="39" customFormat="1">
      <c r="A2307" s="46"/>
      <c r="B2307" s="47"/>
      <c r="C2307" s="47"/>
      <c r="D2307" s="48"/>
      <c r="E2307" s="46"/>
      <c r="F2307" s="46"/>
      <c r="G2307" s="46"/>
      <c r="H2307" s="49"/>
      <c r="I2307" s="54"/>
      <c r="K2307" s="38"/>
      <c r="L2307" s="38"/>
      <c r="M2307" s="38"/>
      <c r="N2307" s="38"/>
      <c r="O2307" s="38"/>
      <c r="P2307" s="38"/>
      <c r="Q2307" s="38"/>
      <c r="R2307" s="38"/>
    </row>
    <row r="2308" spans="1:18" s="39" customFormat="1">
      <c r="A2308" s="46"/>
      <c r="B2308" s="47"/>
      <c r="C2308" s="47"/>
      <c r="D2308" s="48"/>
      <c r="E2308" s="46"/>
      <c r="F2308" s="46"/>
      <c r="G2308" s="46"/>
      <c r="H2308" s="49"/>
      <c r="I2308" s="54"/>
      <c r="K2308" s="38"/>
      <c r="L2308" s="38"/>
      <c r="M2308" s="38"/>
      <c r="N2308" s="38"/>
      <c r="O2308" s="38"/>
      <c r="P2308" s="38"/>
      <c r="Q2308" s="38"/>
      <c r="R2308" s="38"/>
    </row>
    <row r="2309" spans="1:18" s="39" customFormat="1">
      <c r="A2309" s="46"/>
      <c r="B2309" s="47"/>
      <c r="C2309" s="47"/>
      <c r="D2309" s="48"/>
      <c r="E2309" s="46"/>
      <c r="F2309" s="46"/>
      <c r="G2309" s="46"/>
      <c r="H2309" s="49"/>
      <c r="I2309" s="54"/>
      <c r="K2309" s="38"/>
      <c r="L2309" s="38"/>
      <c r="M2309" s="38"/>
      <c r="N2309" s="38"/>
      <c r="O2309" s="38"/>
      <c r="P2309" s="38"/>
      <c r="Q2309" s="38"/>
      <c r="R2309" s="38"/>
    </row>
    <row r="2310" spans="1:18" s="39" customFormat="1">
      <c r="A2310" s="46"/>
      <c r="B2310" s="47"/>
      <c r="C2310" s="47"/>
      <c r="D2310" s="48"/>
      <c r="E2310" s="46"/>
      <c r="F2310" s="46"/>
      <c r="G2310" s="46"/>
      <c r="H2310" s="49"/>
      <c r="I2310" s="54"/>
      <c r="K2310" s="38"/>
      <c r="L2310" s="38"/>
      <c r="M2310" s="38"/>
      <c r="N2310" s="38"/>
      <c r="O2310" s="38"/>
      <c r="P2310" s="38"/>
      <c r="Q2310" s="38"/>
      <c r="R2310" s="38"/>
    </row>
    <row r="2311" spans="1:18" s="39" customFormat="1">
      <c r="A2311" s="46"/>
      <c r="B2311" s="47"/>
      <c r="C2311" s="47"/>
      <c r="D2311" s="48"/>
      <c r="E2311" s="46"/>
      <c r="F2311" s="46"/>
      <c r="G2311" s="46"/>
      <c r="H2311" s="49"/>
      <c r="I2311" s="54"/>
      <c r="K2311" s="38"/>
      <c r="L2311" s="38"/>
      <c r="M2311" s="38"/>
      <c r="N2311" s="38"/>
      <c r="O2311" s="38"/>
      <c r="P2311" s="38"/>
      <c r="Q2311" s="38"/>
      <c r="R2311" s="38"/>
    </row>
    <row r="2312" spans="1:18" s="39" customFormat="1">
      <c r="A2312" s="46"/>
      <c r="B2312" s="47"/>
      <c r="C2312" s="47"/>
      <c r="D2312" s="48"/>
      <c r="E2312" s="46"/>
      <c r="F2312" s="46"/>
      <c r="G2312" s="46"/>
      <c r="H2312" s="49"/>
      <c r="I2312" s="54"/>
      <c r="K2312" s="38"/>
      <c r="L2312" s="38"/>
      <c r="M2312" s="38"/>
      <c r="N2312" s="38"/>
      <c r="O2312" s="38"/>
      <c r="P2312" s="38"/>
      <c r="Q2312" s="38"/>
      <c r="R2312" s="38"/>
    </row>
    <row r="2313" spans="1:18" s="39" customFormat="1">
      <c r="A2313" s="46"/>
      <c r="B2313" s="47"/>
      <c r="C2313" s="47"/>
      <c r="D2313" s="48"/>
      <c r="E2313" s="46"/>
      <c r="F2313" s="46"/>
      <c r="G2313" s="46"/>
      <c r="H2313" s="49"/>
      <c r="I2313" s="54"/>
      <c r="K2313" s="38"/>
      <c r="L2313" s="38"/>
      <c r="M2313" s="38"/>
      <c r="N2313" s="38"/>
      <c r="O2313" s="38"/>
      <c r="P2313" s="38"/>
      <c r="Q2313" s="38"/>
      <c r="R2313" s="38"/>
    </row>
    <row r="2314" spans="1:18" s="39" customFormat="1">
      <c r="A2314" s="46"/>
      <c r="B2314" s="47"/>
      <c r="C2314" s="47"/>
      <c r="D2314" s="48"/>
      <c r="E2314" s="46"/>
      <c r="F2314" s="46"/>
      <c r="G2314" s="46"/>
      <c r="H2314" s="49"/>
      <c r="I2314" s="54"/>
      <c r="K2314" s="38"/>
      <c r="L2314" s="38"/>
      <c r="M2314" s="38"/>
      <c r="N2314" s="38"/>
      <c r="O2314" s="38"/>
      <c r="P2314" s="38"/>
      <c r="Q2314" s="38"/>
      <c r="R2314" s="38"/>
    </row>
    <row r="2315" spans="1:18" s="39" customFormat="1">
      <c r="A2315" s="46"/>
      <c r="B2315" s="47"/>
      <c r="C2315" s="47"/>
      <c r="D2315" s="48"/>
      <c r="E2315" s="46"/>
      <c r="F2315" s="46"/>
      <c r="G2315" s="46"/>
      <c r="H2315" s="49"/>
      <c r="I2315" s="54"/>
      <c r="K2315" s="38"/>
      <c r="L2315" s="38"/>
      <c r="M2315" s="38"/>
      <c r="N2315" s="38"/>
      <c r="O2315" s="38"/>
      <c r="P2315" s="38"/>
      <c r="Q2315" s="38"/>
      <c r="R2315" s="38"/>
    </row>
    <row r="2316" spans="1:18" s="39" customFormat="1">
      <c r="A2316" s="46"/>
      <c r="B2316" s="47"/>
      <c r="C2316" s="47"/>
      <c r="D2316" s="48"/>
      <c r="E2316" s="46"/>
      <c r="F2316" s="46"/>
      <c r="G2316" s="46"/>
      <c r="H2316" s="49"/>
      <c r="I2316" s="54"/>
      <c r="K2316" s="38"/>
      <c r="L2316" s="38"/>
      <c r="M2316" s="38"/>
      <c r="N2316" s="38"/>
      <c r="O2316" s="38"/>
      <c r="P2316" s="38"/>
      <c r="Q2316" s="38"/>
      <c r="R2316" s="38"/>
    </row>
    <row r="2317" spans="1:18" s="39" customFormat="1">
      <c r="A2317" s="46"/>
      <c r="B2317" s="47"/>
      <c r="C2317" s="47"/>
      <c r="D2317" s="48"/>
      <c r="E2317" s="46"/>
      <c r="F2317" s="46"/>
      <c r="G2317" s="46"/>
      <c r="H2317" s="49"/>
      <c r="I2317" s="54"/>
      <c r="K2317" s="38"/>
      <c r="L2317" s="38"/>
      <c r="M2317" s="38"/>
      <c r="N2317" s="38"/>
      <c r="O2317" s="38"/>
      <c r="P2317" s="38"/>
      <c r="Q2317" s="38"/>
      <c r="R2317" s="38"/>
    </row>
    <row r="2318" spans="1:18" s="39" customFormat="1">
      <c r="A2318" s="46"/>
      <c r="B2318" s="47"/>
      <c r="C2318" s="47"/>
      <c r="D2318" s="48"/>
      <c r="E2318" s="46"/>
      <c r="F2318" s="46"/>
      <c r="G2318" s="46"/>
      <c r="H2318" s="49"/>
      <c r="I2318" s="54"/>
      <c r="K2318" s="38"/>
      <c r="L2318" s="38"/>
      <c r="M2318" s="38"/>
      <c r="N2318" s="38"/>
      <c r="O2318" s="38"/>
      <c r="P2318" s="38"/>
      <c r="Q2318" s="38"/>
      <c r="R2318" s="38"/>
    </row>
    <row r="2319" spans="1:18" s="39" customFormat="1">
      <c r="A2319" s="46"/>
      <c r="B2319" s="47"/>
      <c r="C2319" s="47"/>
      <c r="D2319" s="48"/>
      <c r="E2319" s="46"/>
      <c r="F2319" s="46"/>
      <c r="G2319" s="46"/>
      <c r="H2319" s="49"/>
      <c r="I2319" s="54"/>
      <c r="K2319" s="38"/>
      <c r="L2319" s="38"/>
      <c r="M2319" s="38"/>
      <c r="N2319" s="38"/>
      <c r="O2319" s="38"/>
      <c r="P2319" s="38"/>
      <c r="Q2319" s="38"/>
      <c r="R2319" s="38"/>
    </row>
    <row r="2320" spans="1:18" s="39" customFormat="1">
      <c r="A2320" s="46"/>
      <c r="B2320" s="47"/>
      <c r="C2320" s="47"/>
      <c r="D2320" s="48"/>
      <c r="E2320" s="46"/>
      <c r="F2320" s="46"/>
      <c r="G2320" s="46"/>
      <c r="H2320" s="49"/>
      <c r="I2320" s="54"/>
      <c r="K2320" s="38"/>
      <c r="L2320" s="38"/>
      <c r="M2320" s="38"/>
      <c r="N2320" s="38"/>
      <c r="O2320" s="38"/>
      <c r="P2320" s="38"/>
      <c r="Q2320" s="38"/>
      <c r="R2320" s="38"/>
    </row>
    <row r="2321" spans="1:18" s="39" customFormat="1">
      <c r="A2321" s="46"/>
      <c r="B2321" s="47"/>
      <c r="C2321" s="47"/>
      <c r="D2321" s="48"/>
      <c r="E2321" s="46"/>
      <c r="F2321" s="46"/>
      <c r="G2321" s="46"/>
      <c r="H2321" s="49"/>
      <c r="I2321" s="54"/>
      <c r="K2321" s="38"/>
      <c r="L2321" s="38"/>
      <c r="M2321" s="38"/>
      <c r="N2321" s="38"/>
      <c r="O2321" s="38"/>
      <c r="P2321" s="38"/>
      <c r="Q2321" s="38"/>
      <c r="R2321" s="38"/>
    </row>
    <row r="2322" spans="1:18" s="39" customFormat="1">
      <c r="A2322" s="46"/>
      <c r="B2322" s="47"/>
      <c r="C2322" s="47"/>
      <c r="D2322" s="48"/>
      <c r="E2322" s="46"/>
      <c r="F2322" s="46"/>
      <c r="G2322" s="46"/>
      <c r="H2322" s="49"/>
      <c r="I2322" s="54"/>
      <c r="K2322" s="38"/>
      <c r="L2322" s="38"/>
      <c r="M2322" s="38"/>
      <c r="N2322" s="38"/>
      <c r="O2322" s="38"/>
      <c r="P2322" s="38"/>
      <c r="Q2322" s="38"/>
      <c r="R2322" s="38"/>
    </row>
    <row r="2323" spans="1:18" s="39" customFormat="1">
      <c r="A2323" s="46"/>
      <c r="B2323" s="47"/>
      <c r="C2323" s="47"/>
      <c r="D2323" s="48"/>
      <c r="E2323" s="46"/>
      <c r="F2323" s="46"/>
      <c r="G2323" s="46"/>
      <c r="H2323" s="49"/>
      <c r="I2323" s="54"/>
      <c r="K2323" s="38"/>
      <c r="L2323" s="38"/>
      <c r="M2323" s="38"/>
      <c r="N2323" s="38"/>
      <c r="O2323" s="38"/>
      <c r="P2323" s="38"/>
      <c r="Q2323" s="38"/>
      <c r="R2323" s="38"/>
    </row>
    <row r="2324" spans="1:18" s="39" customFormat="1">
      <c r="A2324" s="46"/>
      <c r="B2324" s="47"/>
      <c r="C2324" s="47"/>
      <c r="D2324" s="48"/>
      <c r="E2324" s="46"/>
      <c r="F2324" s="46"/>
      <c r="G2324" s="46"/>
      <c r="H2324" s="49"/>
      <c r="I2324" s="54"/>
      <c r="K2324" s="38"/>
      <c r="L2324" s="38"/>
      <c r="M2324" s="38"/>
      <c r="N2324" s="38"/>
      <c r="O2324" s="38"/>
      <c r="P2324" s="38"/>
      <c r="Q2324" s="38"/>
      <c r="R2324" s="38"/>
    </row>
    <row r="2325" spans="1:18" s="39" customFormat="1">
      <c r="A2325" s="46"/>
      <c r="B2325" s="47"/>
      <c r="C2325" s="47"/>
      <c r="D2325" s="48"/>
      <c r="E2325" s="46"/>
      <c r="F2325" s="46"/>
      <c r="G2325" s="46"/>
      <c r="H2325" s="49"/>
      <c r="I2325" s="54"/>
      <c r="K2325" s="38"/>
      <c r="L2325" s="38"/>
      <c r="M2325" s="38"/>
      <c r="N2325" s="38"/>
      <c r="O2325" s="38"/>
      <c r="P2325" s="38"/>
      <c r="Q2325" s="38"/>
      <c r="R2325" s="38"/>
    </row>
    <row r="2326" spans="1:18" s="39" customFormat="1">
      <c r="A2326" s="46"/>
      <c r="B2326" s="47"/>
      <c r="C2326" s="47"/>
      <c r="D2326" s="48"/>
      <c r="E2326" s="46"/>
      <c r="F2326" s="46"/>
      <c r="G2326" s="46"/>
      <c r="H2326" s="49"/>
      <c r="I2326" s="54"/>
      <c r="K2326" s="38"/>
      <c r="L2326" s="38"/>
      <c r="M2326" s="38"/>
      <c r="N2326" s="38"/>
      <c r="O2326" s="38"/>
      <c r="P2326" s="38"/>
      <c r="Q2326" s="38"/>
      <c r="R2326" s="38"/>
    </row>
    <row r="2327" spans="1:18" s="39" customFormat="1">
      <c r="A2327" s="46"/>
      <c r="B2327" s="47"/>
      <c r="C2327" s="47"/>
      <c r="D2327" s="48"/>
      <c r="E2327" s="46"/>
      <c r="F2327" s="46"/>
      <c r="G2327" s="46"/>
      <c r="H2327" s="49"/>
      <c r="I2327" s="54"/>
      <c r="K2327" s="38"/>
      <c r="L2327" s="38"/>
      <c r="M2327" s="38"/>
      <c r="N2327" s="38"/>
      <c r="O2327" s="38"/>
      <c r="P2327" s="38"/>
      <c r="Q2327" s="38"/>
      <c r="R2327" s="38"/>
    </row>
    <row r="2328" spans="1:18" s="39" customFormat="1">
      <c r="A2328" s="46"/>
      <c r="B2328" s="47"/>
      <c r="C2328" s="47"/>
      <c r="D2328" s="48"/>
      <c r="E2328" s="46"/>
      <c r="F2328" s="46"/>
      <c r="G2328" s="46"/>
      <c r="H2328" s="49"/>
      <c r="I2328" s="54"/>
      <c r="K2328" s="38"/>
      <c r="L2328" s="38"/>
      <c r="M2328" s="38"/>
      <c r="N2328" s="38"/>
      <c r="O2328" s="38"/>
      <c r="P2328" s="38"/>
      <c r="Q2328" s="38"/>
      <c r="R2328" s="38"/>
    </row>
    <row r="2329" spans="1:18" s="39" customFormat="1">
      <c r="A2329" s="46"/>
      <c r="B2329" s="47"/>
      <c r="C2329" s="47"/>
      <c r="D2329" s="48"/>
      <c r="E2329" s="46"/>
      <c r="F2329" s="46"/>
      <c r="G2329" s="46"/>
      <c r="H2329" s="49"/>
      <c r="I2329" s="54"/>
      <c r="K2329" s="38"/>
      <c r="L2329" s="38"/>
      <c r="M2329" s="38"/>
      <c r="N2329" s="38"/>
      <c r="O2329" s="38"/>
      <c r="P2329" s="38"/>
      <c r="Q2329" s="38"/>
      <c r="R2329" s="38"/>
    </row>
    <row r="2330" spans="1:18" s="39" customFormat="1">
      <c r="A2330" s="46"/>
      <c r="B2330" s="47"/>
      <c r="C2330" s="47"/>
      <c r="D2330" s="48"/>
      <c r="E2330" s="46"/>
      <c r="F2330" s="46"/>
      <c r="G2330" s="46"/>
      <c r="H2330" s="49"/>
      <c r="I2330" s="54"/>
      <c r="K2330" s="38"/>
      <c r="L2330" s="38"/>
      <c r="M2330" s="38"/>
      <c r="N2330" s="38"/>
      <c r="O2330" s="38"/>
      <c r="P2330" s="38"/>
      <c r="Q2330" s="38"/>
      <c r="R2330" s="38"/>
    </row>
    <row r="2331" spans="1:18" s="39" customFormat="1">
      <c r="A2331" s="46"/>
      <c r="B2331" s="47"/>
      <c r="C2331" s="47"/>
      <c r="D2331" s="48"/>
      <c r="E2331" s="46"/>
      <c r="F2331" s="46"/>
      <c r="G2331" s="46"/>
      <c r="H2331" s="49"/>
      <c r="I2331" s="54"/>
      <c r="K2331" s="38"/>
      <c r="L2331" s="38"/>
      <c r="M2331" s="38"/>
      <c r="N2331" s="38"/>
      <c r="O2331" s="38"/>
      <c r="P2331" s="38"/>
      <c r="Q2331" s="38"/>
      <c r="R2331" s="38"/>
    </row>
    <row r="2332" spans="1:18" s="39" customFormat="1">
      <c r="A2332" s="46"/>
      <c r="B2332" s="47"/>
      <c r="C2332" s="47"/>
      <c r="D2332" s="48"/>
      <c r="E2332" s="46"/>
      <c r="F2332" s="46"/>
      <c r="G2332" s="46"/>
      <c r="H2332" s="49"/>
      <c r="I2332" s="54"/>
      <c r="K2332" s="38"/>
      <c r="L2332" s="38"/>
      <c r="M2332" s="38"/>
      <c r="N2332" s="38"/>
      <c r="O2332" s="38"/>
      <c r="P2332" s="38"/>
      <c r="Q2332" s="38"/>
      <c r="R2332" s="38"/>
    </row>
    <row r="2333" spans="1:18" s="39" customFormat="1">
      <c r="A2333" s="46"/>
      <c r="B2333" s="47"/>
      <c r="C2333" s="47"/>
      <c r="D2333" s="48"/>
      <c r="E2333" s="46"/>
      <c r="F2333" s="46"/>
      <c r="G2333" s="46"/>
      <c r="H2333" s="49"/>
      <c r="I2333" s="54"/>
      <c r="K2333" s="38"/>
      <c r="L2333" s="38"/>
      <c r="M2333" s="38"/>
      <c r="N2333" s="38"/>
      <c r="O2333" s="38"/>
      <c r="P2333" s="38"/>
      <c r="Q2333" s="38"/>
      <c r="R2333" s="38"/>
    </row>
    <row r="2334" spans="1:18" s="39" customFormat="1">
      <c r="A2334" s="46"/>
      <c r="B2334" s="47"/>
      <c r="C2334" s="47"/>
      <c r="D2334" s="48"/>
      <c r="E2334" s="46"/>
      <c r="F2334" s="46"/>
      <c r="G2334" s="46"/>
      <c r="H2334" s="49"/>
      <c r="I2334" s="54"/>
      <c r="K2334" s="38"/>
      <c r="L2334" s="38"/>
      <c r="M2334" s="38"/>
      <c r="N2334" s="38"/>
      <c r="O2334" s="38"/>
      <c r="P2334" s="38"/>
      <c r="Q2334" s="38"/>
      <c r="R2334" s="38"/>
    </row>
    <row r="2335" spans="1:18" s="39" customFormat="1">
      <c r="A2335" s="46"/>
      <c r="B2335" s="47"/>
      <c r="C2335" s="47"/>
      <c r="D2335" s="48"/>
      <c r="E2335" s="46"/>
      <c r="F2335" s="46"/>
      <c r="G2335" s="46"/>
      <c r="H2335" s="49"/>
      <c r="I2335" s="54"/>
      <c r="K2335" s="38"/>
      <c r="L2335" s="38"/>
      <c r="M2335" s="38"/>
      <c r="N2335" s="38"/>
      <c r="O2335" s="38"/>
      <c r="P2335" s="38"/>
      <c r="Q2335" s="38"/>
      <c r="R2335" s="38"/>
    </row>
    <row r="2336" spans="1:18" s="39" customFormat="1">
      <c r="A2336" s="46"/>
      <c r="B2336" s="47"/>
      <c r="C2336" s="47"/>
      <c r="D2336" s="48"/>
      <c r="E2336" s="46"/>
      <c r="F2336" s="46"/>
      <c r="G2336" s="46"/>
      <c r="H2336" s="49"/>
      <c r="I2336" s="54"/>
      <c r="K2336" s="38"/>
      <c r="L2336" s="38"/>
      <c r="M2336" s="38"/>
      <c r="N2336" s="38"/>
      <c r="O2336" s="38"/>
      <c r="P2336" s="38"/>
      <c r="Q2336" s="38"/>
      <c r="R2336" s="38"/>
    </row>
    <row r="2337" spans="1:18" s="39" customFormat="1">
      <c r="A2337" s="46"/>
      <c r="B2337" s="47"/>
      <c r="C2337" s="47"/>
      <c r="D2337" s="48"/>
      <c r="E2337" s="46"/>
      <c r="F2337" s="46"/>
      <c r="G2337" s="46"/>
      <c r="H2337" s="49"/>
      <c r="I2337" s="54"/>
      <c r="K2337" s="38"/>
      <c r="L2337" s="38"/>
      <c r="M2337" s="38"/>
      <c r="N2337" s="38"/>
      <c r="O2337" s="38"/>
      <c r="P2337" s="38"/>
      <c r="Q2337" s="38"/>
      <c r="R2337" s="38"/>
    </row>
    <row r="2338" spans="1:18" s="39" customFormat="1">
      <c r="A2338" s="46"/>
      <c r="B2338" s="47"/>
      <c r="C2338" s="47"/>
      <c r="D2338" s="48"/>
      <c r="E2338" s="46"/>
      <c r="F2338" s="46"/>
      <c r="G2338" s="46"/>
      <c r="H2338" s="49"/>
      <c r="I2338" s="54"/>
      <c r="K2338" s="38"/>
      <c r="L2338" s="38"/>
      <c r="M2338" s="38"/>
      <c r="N2338" s="38"/>
      <c r="O2338" s="38"/>
      <c r="P2338" s="38"/>
      <c r="Q2338" s="38"/>
      <c r="R2338" s="38"/>
    </row>
    <row r="2339" spans="1:18" s="39" customFormat="1">
      <c r="A2339" s="46"/>
      <c r="B2339" s="47"/>
      <c r="C2339" s="47"/>
      <c r="D2339" s="48"/>
      <c r="E2339" s="46"/>
      <c r="F2339" s="46"/>
      <c r="G2339" s="46"/>
      <c r="H2339" s="49"/>
      <c r="I2339" s="54"/>
      <c r="K2339" s="38"/>
      <c r="L2339" s="38"/>
      <c r="M2339" s="38"/>
      <c r="N2339" s="38"/>
      <c r="O2339" s="38"/>
      <c r="P2339" s="38"/>
      <c r="Q2339" s="38"/>
      <c r="R2339" s="38"/>
    </row>
    <row r="2340" spans="1:18" s="39" customFormat="1">
      <c r="A2340" s="46"/>
      <c r="B2340" s="47"/>
      <c r="C2340" s="47"/>
      <c r="D2340" s="48"/>
      <c r="E2340" s="46"/>
      <c r="F2340" s="46"/>
      <c r="G2340" s="46"/>
      <c r="H2340" s="49"/>
      <c r="I2340" s="54"/>
      <c r="K2340" s="38"/>
      <c r="L2340" s="38"/>
      <c r="M2340" s="38"/>
      <c r="N2340" s="38"/>
      <c r="O2340" s="38"/>
      <c r="P2340" s="38"/>
      <c r="Q2340" s="38"/>
      <c r="R2340" s="38"/>
    </row>
    <row r="2341" spans="1:18" s="39" customFormat="1">
      <c r="A2341" s="46"/>
      <c r="B2341" s="47"/>
      <c r="C2341" s="47"/>
      <c r="D2341" s="48"/>
      <c r="E2341" s="46"/>
      <c r="F2341" s="46"/>
      <c r="G2341" s="46"/>
      <c r="H2341" s="49"/>
      <c r="I2341" s="54"/>
      <c r="K2341" s="38"/>
      <c r="L2341" s="38"/>
      <c r="M2341" s="38"/>
      <c r="N2341" s="38"/>
      <c r="O2341" s="38"/>
      <c r="P2341" s="38"/>
      <c r="Q2341" s="38"/>
      <c r="R2341" s="38"/>
    </row>
    <row r="2342" spans="1:18" s="39" customFormat="1">
      <c r="A2342" s="46"/>
      <c r="B2342" s="47"/>
      <c r="C2342" s="47"/>
      <c r="D2342" s="48"/>
      <c r="E2342" s="46"/>
      <c r="F2342" s="46"/>
      <c r="G2342" s="46"/>
      <c r="H2342" s="49"/>
      <c r="I2342" s="54"/>
      <c r="K2342" s="38"/>
      <c r="L2342" s="38"/>
      <c r="M2342" s="38"/>
      <c r="N2342" s="38"/>
      <c r="O2342" s="38"/>
      <c r="P2342" s="38"/>
      <c r="Q2342" s="38"/>
      <c r="R2342" s="38"/>
    </row>
    <row r="2343" spans="1:18" s="39" customFormat="1">
      <c r="A2343" s="46"/>
      <c r="B2343" s="47"/>
      <c r="C2343" s="47"/>
      <c r="D2343" s="48"/>
      <c r="E2343" s="46"/>
      <c r="F2343" s="46"/>
      <c r="G2343" s="46"/>
      <c r="H2343" s="49"/>
      <c r="I2343" s="54"/>
      <c r="K2343" s="38"/>
      <c r="L2343" s="38"/>
      <c r="M2343" s="38"/>
      <c r="N2343" s="38"/>
      <c r="O2343" s="38"/>
      <c r="P2343" s="38"/>
      <c r="Q2343" s="38"/>
      <c r="R2343" s="38"/>
    </row>
    <row r="2344" spans="1:18" s="39" customFormat="1">
      <c r="A2344" s="46"/>
      <c r="B2344" s="47"/>
      <c r="C2344" s="47"/>
      <c r="D2344" s="48"/>
      <c r="E2344" s="46"/>
      <c r="F2344" s="46"/>
      <c r="G2344" s="46"/>
      <c r="H2344" s="49"/>
      <c r="I2344" s="54"/>
      <c r="K2344" s="38"/>
      <c r="L2344" s="38"/>
      <c r="M2344" s="38"/>
      <c r="N2344" s="38"/>
      <c r="O2344" s="38"/>
      <c r="P2344" s="38"/>
      <c r="Q2344" s="38"/>
      <c r="R2344" s="38"/>
    </row>
    <row r="2345" spans="1:18" s="39" customFormat="1">
      <c r="A2345" s="46"/>
      <c r="B2345" s="47"/>
      <c r="C2345" s="47"/>
      <c r="D2345" s="48"/>
      <c r="E2345" s="46"/>
      <c r="F2345" s="46"/>
      <c r="G2345" s="46"/>
      <c r="H2345" s="49"/>
      <c r="I2345" s="54"/>
      <c r="K2345" s="38"/>
      <c r="L2345" s="38"/>
      <c r="M2345" s="38"/>
      <c r="N2345" s="38"/>
      <c r="O2345" s="38"/>
      <c r="P2345" s="38"/>
      <c r="Q2345" s="38"/>
      <c r="R2345" s="38"/>
    </row>
    <row r="2346" spans="1:18" s="39" customFormat="1">
      <c r="A2346" s="46"/>
      <c r="B2346" s="47"/>
      <c r="C2346" s="47"/>
      <c r="D2346" s="48"/>
      <c r="E2346" s="46"/>
      <c r="F2346" s="46"/>
      <c r="G2346" s="46"/>
      <c r="H2346" s="49"/>
      <c r="I2346" s="54"/>
      <c r="K2346" s="38"/>
      <c r="L2346" s="38"/>
      <c r="M2346" s="38"/>
      <c r="N2346" s="38"/>
      <c r="O2346" s="38"/>
      <c r="P2346" s="38"/>
      <c r="Q2346" s="38"/>
      <c r="R2346" s="38"/>
    </row>
    <row r="2347" spans="1:18" s="39" customFormat="1">
      <c r="A2347" s="46"/>
      <c r="B2347" s="47"/>
      <c r="C2347" s="47"/>
      <c r="D2347" s="48"/>
      <c r="E2347" s="46"/>
      <c r="F2347" s="46"/>
      <c r="G2347" s="46"/>
      <c r="H2347" s="49"/>
      <c r="I2347" s="54"/>
      <c r="K2347" s="38"/>
      <c r="L2347" s="38"/>
      <c r="M2347" s="38"/>
      <c r="N2347" s="38"/>
      <c r="O2347" s="38"/>
      <c r="P2347" s="38"/>
      <c r="Q2347" s="38"/>
      <c r="R2347" s="38"/>
    </row>
    <row r="2348" spans="1:18" s="39" customFormat="1">
      <c r="A2348" s="46"/>
      <c r="B2348" s="47"/>
      <c r="C2348" s="47"/>
      <c r="D2348" s="48"/>
      <c r="E2348" s="46"/>
      <c r="F2348" s="46"/>
      <c r="G2348" s="46"/>
      <c r="H2348" s="49"/>
      <c r="I2348" s="54"/>
      <c r="K2348" s="38"/>
      <c r="L2348" s="38"/>
      <c r="M2348" s="38"/>
      <c r="N2348" s="38"/>
      <c r="O2348" s="38"/>
      <c r="P2348" s="38"/>
      <c r="Q2348" s="38"/>
      <c r="R2348" s="38"/>
    </row>
    <row r="2349" spans="1:18" s="39" customFormat="1">
      <c r="A2349" s="46"/>
      <c r="B2349" s="47"/>
      <c r="C2349" s="47"/>
      <c r="D2349" s="48"/>
      <c r="E2349" s="46"/>
      <c r="F2349" s="46"/>
      <c r="G2349" s="46"/>
      <c r="H2349" s="49"/>
      <c r="I2349" s="54"/>
      <c r="K2349" s="38"/>
      <c r="L2349" s="38"/>
      <c r="M2349" s="38"/>
      <c r="N2349" s="38"/>
      <c r="O2349" s="38"/>
      <c r="P2349" s="38"/>
      <c r="Q2349" s="38"/>
      <c r="R2349" s="38"/>
    </row>
    <row r="2350" spans="1:18" s="39" customFormat="1">
      <c r="A2350" s="46"/>
      <c r="B2350" s="47"/>
      <c r="C2350" s="47"/>
      <c r="D2350" s="48"/>
      <c r="E2350" s="46"/>
      <c r="F2350" s="46"/>
      <c r="G2350" s="46"/>
      <c r="H2350" s="49"/>
      <c r="I2350" s="54"/>
      <c r="K2350" s="38"/>
      <c r="L2350" s="38"/>
      <c r="M2350" s="38"/>
      <c r="N2350" s="38"/>
      <c r="O2350" s="38"/>
      <c r="P2350" s="38"/>
      <c r="Q2350" s="38"/>
      <c r="R2350" s="38"/>
    </row>
    <row r="2351" spans="1:18" s="39" customFormat="1">
      <c r="A2351" s="46"/>
      <c r="B2351" s="47"/>
      <c r="C2351" s="47"/>
      <c r="D2351" s="48"/>
      <c r="E2351" s="46"/>
      <c r="F2351" s="46"/>
      <c r="G2351" s="46"/>
      <c r="H2351" s="49"/>
      <c r="I2351" s="54"/>
      <c r="K2351" s="38"/>
      <c r="L2351" s="38"/>
      <c r="M2351" s="38"/>
      <c r="N2351" s="38"/>
      <c r="O2351" s="38"/>
      <c r="P2351" s="38"/>
      <c r="Q2351" s="38"/>
      <c r="R2351" s="38"/>
    </row>
    <row r="2352" spans="1:18" s="39" customFormat="1">
      <c r="A2352" s="46"/>
      <c r="B2352" s="47"/>
      <c r="C2352" s="47"/>
      <c r="D2352" s="48"/>
      <c r="E2352" s="46"/>
      <c r="F2352" s="46"/>
      <c r="G2352" s="46"/>
      <c r="H2352" s="49"/>
      <c r="I2352" s="54"/>
      <c r="K2352" s="38"/>
      <c r="L2352" s="38"/>
      <c r="M2352" s="38"/>
      <c r="N2352" s="38"/>
      <c r="O2352" s="38"/>
      <c r="P2352" s="38"/>
      <c r="Q2352" s="38"/>
      <c r="R2352" s="38"/>
    </row>
    <row r="2353" spans="1:18" s="39" customFormat="1">
      <c r="A2353" s="46"/>
      <c r="B2353" s="47"/>
      <c r="C2353" s="47"/>
      <c r="D2353" s="48"/>
      <c r="E2353" s="46"/>
      <c r="F2353" s="46"/>
      <c r="G2353" s="46"/>
      <c r="H2353" s="49"/>
      <c r="I2353" s="54"/>
      <c r="K2353" s="38"/>
      <c r="L2353" s="38"/>
      <c r="M2353" s="38"/>
      <c r="N2353" s="38"/>
      <c r="O2353" s="38"/>
      <c r="P2353" s="38"/>
      <c r="Q2353" s="38"/>
      <c r="R2353" s="38"/>
    </row>
    <row r="2354" spans="1:18" s="39" customFormat="1">
      <c r="A2354" s="46"/>
      <c r="B2354" s="47"/>
      <c r="C2354" s="47"/>
      <c r="D2354" s="48"/>
      <c r="E2354" s="46"/>
      <c r="F2354" s="46"/>
      <c r="G2354" s="46"/>
      <c r="H2354" s="49"/>
      <c r="I2354" s="54"/>
      <c r="K2354" s="38"/>
      <c r="L2354" s="38"/>
      <c r="M2354" s="38"/>
      <c r="N2354" s="38"/>
      <c r="O2354" s="38"/>
      <c r="P2354" s="38"/>
      <c r="Q2354" s="38"/>
      <c r="R2354" s="38"/>
    </row>
    <row r="2355" spans="1:18" s="39" customFormat="1">
      <c r="A2355" s="46"/>
      <c r="B2355" s="47"/>
      <c r="C2355" s="47"/>
      <c r="D2355" s="48"/>
      <c r="E2355" s="46"/>
      <c r="F2355" s="46"/>
      <c r="G2355" s="46"/>
      <c r="H2355" s="49"/>
      <c r="I2355" s="54"/>
      <c r="K2355" s="38"/>
      <c r="L2355" s="38"/>
      <c r="M2355" s="38"/>
      <c r="N2355" s="38"/>
      <c r="O2355" s="38"/>
      <c r="P2355" s="38"/>
      <c r="Q2355" s="38"/>
      <c r="R2355" s="38"/>
    </row>
    <row r="2356" spans="1:18" s="39" customFormat="1">
      <c r="A2356" s="46"/>
      <c r="B2356" s="47"/>
      <c r="C2356" s="47"/>
      <c r="D2356" s="48"/>
      <c r="E2356" s="46"/>
      <c r="F2356" s="46"/>
      <c r="G2356" s="46"/>
      <c r="H2356" s="49"/>
      <c r="I2356" s="54"/>
      <c r="K2356" s="38"/>
      <c r="L2356" s="38"/>
      <c r="M2356" s="38"/>
      <c r="N2356" s="38"/>
      <c r="O2356" s="38"/>
      <c r="P2356" s="38"/>
      <c r="Q2356" s="38"/>
      <c r="R2356" s="38"/>
    </row>
    <row r="2357" spans="1:18" s="39" customFormat="1">
      <c r="A2357" s="46"/>
      <c r="B2357" s="47"/>
      <c r="C2357" s="47"/>
      <c r="D2357" s="48"/>
      <c r="E2357" s="46"/>
      <c r="F2357" s="46"/>
      <c r="G2357" s="46"/>
      <c r="H2357" s="49"/>
      <c r="I2357" s="54"/>
      <c r="K2357" s="38"/>
      <c r="L2357" s="38"/>
      <c r="M2357" s="38"/>
      <c r="N2357" s="38"/>
      <c r="O2357" s="38"/>
      <c r="P2357" s="38"/>
      <c r="Q2357" s="38"/>
      <c r="R2357" s="38"/>
    </row>
    <row r="2358" spans="1:18" s="39" customFormat="1">
      <c r="A2358" s="46"/>
      <c r="B2358" s="47"/>
      <c r="C2358" s="47"/>
      <c r="D2358" s="48"/>
      <c r="E2358" s="46"/>
      <c r="F2358" s="46"/>
      <c r="G2358" s="46"/>
      <c r="H2358" s="49"/>
      <c r="I2358" s="54"/>
      <c r="K2358" s="38"/>
      <c r="L2358" s="38"/>
      <c r="M2358" s="38"/>
      <c r="N2358" s="38"/>
      <c r="O2358" s="38"/>
      <c r="P2358" s="38"/>
      <c r="Q2358" s="38"/>
      <c r="R2358" s="38"/>
    </row>
    <row r="2359" spans="1:18" s="39" customFormat="1">
      <c r="A2359" s="46"/>
      <c r="B2359" s="47"/>
      <c r="C2359" s="47"/>
      <c r="D2359" s="48"/>
      <c r="E2359" s="46"/>
      <c r="F2359" s="46"/>
      <c r="G2359" s="46"/>
      <c r="H2359" s="49"/>
      <c r="I2359" s="54"/>
      <c r="K2359" s="38"/>
      <c r="L2359" s="38"/>
      <c r="M2359" s="38"/>
      <c r="N2359" s="38"/>
      <c r="O2359" s="38"/>
      <c r="P2359" s="38"/>
      <c r="Q2359" s="38"/>
      <c r="R2359" s="38"/>
    </row>
    <row r="2360" spans="1:18" s="39" customFormat="1">
      <c r="A2360" s="46"/>
      <c r="B2360" s="47"/>
      <c r="C2360" s="47"/>
      <c r="D2360" s="48"/>
      <c r="E2360" s="46"/>
      <c r="F2360" s="46"/>
      <c r="G2360" s="46"/>
      <c r="H2360" s="49"/>
      <c r="I2360" s="54"/>
      <c r="K2360" s="38"/>
      <c r="L2360" s="38"/>
      <c r="M2360" s="38"/>
      <c r="N2360" s="38"/>
      <c r="O2360" s="38"/>
      <c r="P2360" s="38"/>
      <c r="Q2360" s="38"/>
      <c r="R2360" s="38"/>
    </row>
    <row r="2361" spans="1:18" s="39" customFormat="1">
      <c r="A2361" s="46"/>
      <c r="B2361" s="47"/>
      <c r="C2361" s="47"/>
      <c r="D2361" s="48"/>
      <c r="E2361" s="46"/>
      <c r="F2361" s="46"/>
      <c r="G2361" s="46"/>
      <c r="H2361" s="49"/>
      <c r="I2361" s="54"/>
      <c r="K2361" s="38"/>
      <c r="L2361" s="38"/>
      <c r="M2361" s="38"/>
      <c r="N2361" s="38"/>
      <c r="O2361" s="38"/>
      <c r="P2361" s="38"/>
      <c r="Q2361" s="38"/>
      <c r="R2361" s="38"/>
    </row>
    <row r="2362" spans="1:18" s="39" customFormat="1">
      <c r="A2362" s="46"/>
      <c r="B2362" s="47"/>
      <c r="C2362" s="47"/>
      <c r="D2362" s="48"/>
      <c r="E2362" s="46"/>
      <c r="F2362" s="46"/>
      <c r="G2362" s="46"/>
      <c r="H2362" s="49"/>
      <c r="I2362" s="54"/>
      <c r="K2362" s="38"/>
      <c r="L2362" s="38"/>
      <c r="M2362" s="38"/>
      <c r="N2362" s="38"/>
      <c r="O2362" s="38"/>
      <c r="P2362" s="38"/>
      <c r="Q2362" s="38"/>
      <c r="R2362" s="38"/>
    </row>
    <row r="2363" spans="1:18" s="39" customFormat="1">
      <c r="A2363" s="46"/>
      <c r="B2363" s="47"/>
      <c r="C2363" s="47"/>
      <c r="D2363" s="48"/>
      <c r="E2363" s="46"/>
      <c r="F2363" s="46"/>
      <c r="G2363" s="46"/>
      <c r="H2363" s="49"/>
      <c r="I2363" s="54"/>
      <c r="K2363" s="38"/>
      <c r="L2363" s="38"/>
      <c r="M2363" s="38"/>
      <c r="N2363" s="38"/>
      <c r="O2363" s="38"/>
      <c r="P2363" s="38"/>
      <c r="Q2363" s="38"/>
      <c r="R2363" s="38"/>
    </row>
    <row r="2364" spans="1:18" s="39" customFormat="1">
      <c r="A2364" s="46"/>
      <c r="B2364" s="47"/>
      <c r="C2364" s="47"/>
      <c r="D2364" s="48"/>
      <c r="E2364" s="46"/>
      <c r="F2364" s="46"/>
      <c r="G2364" s="46"/>
      <c r="H2364" s="49"/>
      <c r="I2364" s="54"/>
      <c r="K2364" s="38"/>
      <c r="L2364" s="38"/>
      <c r="M2364" s="38"/>
      <c r="N2364" s="38"/>
      <c r="O2364" s="38"/>
      <c r="P2364" s="38"/>
      <c r="Q2364" s="38"/>
      <c r="R2364" s="38"/>
    </row>
    <row r="2365" spans="1:18" s="39" customFormat="1">
      <c r="A2365" s="46"/>
      <c r="B2365" s="47"/>
      <c r="C2365" s="47"/>
      <c r="D2365" s="48"/>
      <c r="E2365" s="46"/>
      <c r="F2365" s="46"/>
      <c r="G2365" s="46"/>
      <c r="H2365" s="49"/>
      <c r="I2365" s="54"/>
      <c r="K2365" s="38"/>
      <c r="L2365" s="38"/>
      <c r="M2365" s="38"/>
      <c r="N2365" s="38"/>
      <c r="O2365" s="38"/>
      <c r="P2365" s="38"/>
      <c r="Q2365" s="38"/>
      <c r="R2365" s="38"/>
    </row>
    <row r="2366" spans="1:18" s="39" customFormat="1">
      <c r="A2366" s="46"/>
      <c r="B2366" s="47"/>
      <c r="C2366" s="47"/>
      <c r="D2366" s="48"/>
      <c r="E2366" s="46"/>
      <c r="F2366" s="46"/>
      <c r="G2366" s="46"/>
      <c r="H2366" s="49"/>
      <c r="I2366" s="54"/>
      <c r="K2366" s="38"/>
      <c r="L2366" s="38"/>
      <c r="M2366" s="38"/>
      <c r="N2366" s="38"/>
      <c r="O2366" s="38"/>
      <c r="P2366" s="38"/>
      <c r="Q2366" s="38"/>
      <c r="R2366" s="38"/>
    </row>
    <row r="2367" spans="1:18" s="39" customFormat="1">
      <c r="A2367" s="46"/>
      <c r="B2367" s="47"/>
      <c r="C2367" s="47"/>
      <c r="D2367" s="48"/>
      <c r="E2367" s="46"/>
      <c r="F2367" s="46"/>
      <c r="G2367" s="46"/>
      <c r="H2367" s="49"/>
      <c r="I2367" s="54"/>
      <c r="K2367" s="38"/>
      <c r="L2367" s="38"/>
      <c r="M2367" s="38"/>
      <c r="N2367" s="38"/>
      <c r="O2367" s="38"/>
      <c r="P2367" s="38"/>
      <c r="Q2367" s="38"/>
      <c r="R2367" s="38"/>
    </row>
    <row r="2368" spans="1:18" s="39" customFormat="1">
      <c r="A2368" s="46"/>
      <c r="B2368" s="47"/>
      <c r="C2368" s="47"/>
      <c r="D2368" s="48"/>
      <c r="E2368" s="46"/>
      <c r="F2368" s="46"/>
      <c r="G2368" s="46"/>
      <c r="H2368" s="49"/>
      <c r="I2368" s="54"/>
      <c r="K2368" s="38"/>
      <c r="L2368" s="38"/>
      <c r="M2368" s="38"/>
      <c r="N2368" s="38"/>
      <c r="O2368" s="38"/>
      <c r="P2368" s="38"/>
      <c r="Q2368" s="38"/>
      <c r="R2368" s="38"/>
    </row>
    <row r="2369" spans="1:18" s="39" customFormat="1">
      <c r="A2369" s="46"/>
      <c r="B2369" s="47"/>
      <c r="C2369" s="47"/>
      <c r="D2369" s="48"/>
      <c r="E2369" s="46"/>
      <c r="F2369" s="46"/>
      <c r="G2369" s="46"/>
      <c r="H2369" s="49"/>
      <c r="I2369" s="54"/>
      <c r="K2369" s="38"/>
      <c r="L2369" s="38"/>
      <c r="M2369" s="38"/>
      <c r="N2369" s="38"/>
      <c r="O2369" s="38"/>
      <c r="P2369" s="38"/>
      <c r="Q2369" s="38"/>
      <c r="R2369" s="38"/>
    </row>
    <row r="2370" spans="1:18" s="39" customFormat="1">
      <c r="A2370" s="46"/>
      <c r="B2370" s="47"/>
      <c r="C2370" s="47"/>
      <c r="D2370" s="48"/>
      <c r="E2370" s="46"/>
      <c r="F2370" s="46"/>
      <c r="G2370" s="46"/>
      <c r="H2370" s="49"/>
      <c r="I2370" s="54"/>
      <c r="K2370" s="38"/>
      <c r="L2370" s="38"/>
      <c r="M2370" s="38"/>
      <c r="N2370" s="38"/>
      <c r="O2370" s="38"/>
      <c r="P2370" s="38"/>
      <c r="Q2370" s="38"/>
      <c r="R2370" s="38"/>
    </row>
    <row r="2371" spans="1:18" s="39" customFormat="1">
      <c r="A2371" s="46"/>
      <c r="B2371" s="47"/>
      <c r="C2371" s="47"/>
      <c r="D2371" s="48"/>
      <c r="E2371" s="46"/>
      <c r="F2371" s="46"/>
      <c r="G2371" s="46"/>
      <c r="H2371" s="49"/>
      <c r="I2371" s="54"/>
      <c r="K2371" s="38"/>
      <c r="L2371" s="38"/>
      <c r="M2371" s="38"/>
      <c r="N2371" s="38"/>
      <c r="O2371" s="38"/>
      <c r="P2371" s="38"/>
      <c r="Q2371" s="38"/>
      <c r="R2371" s="38"/>
    </row>
    <row r="2372" spans="1:18" s="39" customFormat="1">
      <c r="A2372" s="46"/>
      <c r="B2372" s="47"/>
      <c r="C2372" s="47"/>
      <c r="D2372" s="48"/>
      <c r="E2372" s="46"/>
      <c r="F2372" s="46"/>
      <c r="G2372" s="46"/>
      <c r="H2372" s="49"/>
      <c r="I2372" s="54"/>
      <c r="K2372" s="38"/>
      <c r="L2372" s="38"/>
      <c r="M2372" s="38"/>
      <c r="N2372" s="38"/>
      <c r="O2372" s="38"/>
      <c r="P2372" s="38"/>
      <c r="Q2372" s="38"/>
      <c r="R2372" s="38"/>
    </row>
    <row r="2373" spans="1:18" s="39" customFormat="1">
      <c r="A2373" s="46"/>
      <c r="B2373" s="47"/>
      <c r="C2373" s="47"/>
      <c r="D2373" s="48"/>
      <c r="E2373" s="46"/>
      <c r="F2373" s="46"/>
      <c r="G2373" s="46"/>
      <c r="H2373" s="49"/>
      <c r="I2373" s="54"/>
      <c r="K2373" s="38"/>
      <c r="L2373" s="38"/>
      <c r="M2373" s="38"/>
      <c r="N2373" s="38"/>
      <c r="O2373" s="38"/>
      <c r="P2373" s="38"/>
      <c r="Q2373" s="38"/>
      <c r="R2373" s="38"/>
    </row>
    <row r="2374" spans="1:18" s="39" customFormat="1">
      <c r="A2374" s="46"/>
      <c r="B2374" s="47"/>
      <c r="C2374" s="47"/>
      <c r="D2374" s="48"/>
      <c r="E2374" s="46"/>
      <c r="F2374" s="46"/>
      <c r="G2374" s="46"/>
      <c r="H2374" s="49"/>
      <c r="I2374" s="54"/>
      <c r="K2374" s="38"/>
      <c r="L2374" s="38"/>
      <c r="M2374" s="38"/>
      <c r="N2374" s="38"/>
      <c r="O2374" s="38"/>
      <c r="P2374" s="38"/>
      <c r="Q2374" s="38"/>
      <c r="R2374" s="38"/>
    </row>
    <row r="2375" spans="1:18" s="39" customFormat="1">
      <c r="A2375" s="46"/>
      <c r="B2375" s="47"/>
      <c r="C2375" s="47"/>
      <c r="D2375" s="48"/>
      <c r="E2375" s="46"/>
      <c r="F2375" s="46"/>
      <c r="G2375" s="46"/>
      <c r="H2375" s="49"/>
      <c r="I2375" s="54"/>
      <c r="K2375" s="38"/>
      <c r="L2375" s="38"/>
      <c r="M2375" s="38"/>
      <c r="N2375" s="38"/>
      <c r="O2375" s="38"/>
      <c r="P2375" s="38"/>
      <c r="Q2375" s="38"/>
      <c r="R2375" s="38"/>
    </row>
    <row r="2376" spans="1:18" s="39" customFormat="1">
      <c r="A2376" s="46"/>
      <c r="B2376" s="47"/>
      <c r="C2376" s="47"/>
      <c r="D2376" s="48"/>
      <c r="E2376" s="46"/>
      <c r="F2376" s="46"/>
      <c r="G2376" s="46"/>
      <c r="H2376" s="49"/>
      <c r="I2376" s="54"/>
      <c r="K2376" s="38"/>
      <c r="L2376" s="38"/>
      <c r="M2376" s="38"/>
      <c r="N2376" s="38"/>
      <c r="O2376" s="38"/>
      <c r="P2376" s="38"/>
      <c r="Q2376" s="38"/>
      <c r="R2376" s="38"/>
    </row>
    <row r="2377" spans="1:18" s="39" customFormat="1">
      <c r="A2377" s="46"/>
      <c r="B2377" s="47"/>
      <c r="C2377" s="47"/>
      <c r="D2377" s="48"/>
      <c r="E2377" s="46"/>
      <c r="F2377" s="46"/>
      <c r="G2377" s="46"/>
      <c r="H2377" s="49"/>
      <c r="I2377" s="54"/>
      <c r="K2377" s="38"/>
      <c r="L2377" s="38"/>
      <c r="M2377" s="38"/>
      <c r="N2377" s="38"/>
      <c r="O2377" s="38"/>
      <c r="P2377" s="38"/>
      <c r="Q2377" s="38"/>
      <c r="R2377" s="38"/>
    </row>
    <row r="2378" spans="1:18" s="39" customFormat="1">
      <c r="A2378" s="46"/>
      <c r="B2378" s="47"/>
      <c r="C2378" s="47"/>
      <c r="D2378" s="48"/>
      <c r="E2378" s="46"/>
      <c r="F2378" s="46"/>
      <c r="G2378" s="46"/>
      <c r="H2378" s="49"/>
      <c r="I2378" s="54"/>
      <c r="K2378" s="38"/>
      <c r="L2378" s="38"/>
      <c r="M2378" s="38"/>
      <c r="N2378" s="38"/>
      <c r="O2378" s="38"/>
      <c r="P2378" s="38"/>
      <c r="Q2378" s="38"/>
      <c r="R2378" s="38"/>
    </row>
    <row r="2379" spans="1:18" s="39" customFormat="1">
      <c r="A2379" s="46"/>
      <c r="B2379" s="47"/>
      <c r="C2379" s="47"/>
      <c r="D2379" s="48"/>
      <c r="E2379" s="46"/>
      <c r="F2379" s="46"/>
      <c r="G2379" s="46"/>
      <c r="H2379" s="49"/>
      <c r="I2379" s="54"/>
      <c r="K2379" s="38"/>
      <c r="L2379" s="38"/>
      <c r="M2379" s="38"/>
      <c r="N2379" s="38"/>
      <c r="O2379" s="38"/>
      <c r="P2379" s="38"/>
      <c r="Q2379" s="38"/>
      <c r="R2379" s="38"/>
    </row>
    <row r="2380" spans="1:18" s="39" customFormat="1">
      <c r="A2380" s="46"/>
      <c r="B2380" s="47"/>
      <c r="C2380" s="47"/>
      <c r="D2380" s="48"/>
      <c r="E2380" s="46"/>
      <c r="F2380" s="46"/>
      <c r="G2380" s="46"/>
      <c r="H2380" s="49"/>
      <c r="I2380" s="54"/>
      <c r="K2380" s="38"/>
      <c r="L2380" s="38"/>
      <c r="M2380" s="38"/>
      <c r="N2380" s="38"/>
      <c r="O2380" s="38"/>
      <c r="P2380" s="38"/>
      <c r="Q2380" s="38"/>
      <c r="R2380" s="38"/>
    </row>
    <row r="2381" spans="1:18" s="39" customFormat="1">
      <c r="A2381" s="46"/>
      <c r="B2381" s="47"/>
      <c r="C2381" s="47"/>
      <c r="D2381" s="48"/>
      <c r="E2381" s="46"/>
      <c r="F2381" s="46"/>
      <c r="G2381" s="46"/>
      <c r="H2381" s="49"/>
      <c r="I2381" s="54"/>
      <c r="K2381" s="38"/>
      <c r="L2381" s="38"/>
      <c r="M2381" s="38"/>
      <c r="N2381" s="38"/>
      <c r="O2381" s="38"/>
      <c r="P2381" s="38"/>
      <c r="Q2381" s="38"/>
      <c r="R2381" s="38"/>
    </row>
    <row r="2382" spans="1:18" s="39" customFormat="1">
      <c r="A2382" s="46"/>
      <c r="B2382" s="47"/>
      <c r="C2382" s="47"/>
      <c r="D2382" s="48"/>
      <c r="E2382" s="46"/>
      <c r="F2382" s="46"/>
      <c r="G2382" s="46"/>
      <c r="H2382" s="49"/>
      <c r="I2382" s="54"/>
      <c r="K2382" s="38"/>
      <c r="L2382" s="38"/>
      <c r="M2382" s="38"/>
      <c r="N2382" s="38"/>
      <c r="O2382" s="38"/>
      <c r="P2382" s="38"/>
      <c r="Q2382" s="38"/>
      <c r="R2382" s="38"/>
    </row>
    <row r="2383" spans="1:18" s="39" customFormat="1">
      <c r="A2383" s="46"/>
      <c r="B2383" s="47"/>
      <c r="C2383" s="47"/>
      <c r="D2383" s="48"/>
      <c r="E2383" s="46"/>
      <c r="F2383" s="46"/>
      <c r="G2383" s="46"/>
      <c r="H2383" s="49"/>
      <c r="I2383" s="54"/>
      <c r="K2383" s="38"/>
      <c r="L2383" s="38"/>
      <c r="M2383" s="38"/>
      <c r="N2383" s="38"/>
      <c r="O2383" s="38"/>
      <c r="P2383" s="38"/>
      <c r="Q2383" s="38"/>
      <c r="R2383" s="38"/>
    </row>
    <row r="2384" spans="1:18" s="39" customFormat="1">
      <c r="A2384" s="46"/>
      <c r="B2384" s="47"/>
      <c r="C2384" s="47"/>
      <c r="D2384" s="48"/>
      <c r="E2384" s="46"/>
      <c r="F2384" s="46"/>
      <c r="G2384" s="46"/>
      <c r="H2384" s="49"/>
      <c r="I2384" s="54"/>
      <c r="K2384" s="38"/>
      <c r="L2384" s="38"/>
      <c r="M2384" s="38"/>
      <c r="N2384" s="38"/>
      <c r="O2384" s="38"/>
      <c r="P2384" s="38"/>
      <c r="Q2384" s="38"/>
      <c r="R2384" s="38"/>
    </row>
    <row r="2385" spans="1:18" s="39" customFormat="1">
      <c r="A2385" s="46"/>
      <c r="B2385" s="47"/>
      <c r="C2385" s="47"/>
      <c r="D2385" s="48"/>
      <c r="E2385" s="46"/>
      <c r="F2385" s="46"/>
      <c r="G2385" s="46"/>
      <c r="H2385" s="49"/>
      <c r="I2385" s="54"/>
      <c r="K2385" s="38"/>
      <c r="L2385" s="38"/>
      <c r="M2385" s="38"/>
      <c r="N2385" s="38"/>
      <c r="O2385" s="38"/>
      <c r="P2385" s="38"/>
      <c r="Q2385" s="38"/>
      <c r="R2385" s="38"/>
    </row>
    <row r="2386" spans="1:18" s="39" customFormat="1">
      <c r="A2386" s="46"/>
      <c r="B2386" s="47"/>
      <c r="C2386" s="47"/>
      <c r="D2386" s="48"/>
      <c r="E2386" s="46"/>
      <c r="F2386" s="46"/>
      <c r="G2386" s="46"/>
      <c r="H2386" s="49"/>
      <c r="I2386" s="54"/>
      <c r="K2386" s="38"/>
      <c r="L2386" s="38"/>
      <c r="M2386" s="38"/>
      <c r="N2386" s="38"/>
      <c r="O2386" s="38"/>
      <c r="P2386" s="38"/>
      <c r="Q2386" s="38"/>
      <c r="R2386" s="38"/>
    </row>
    <row r="2387" spans="1:18" s="39" customFormat="1">
      <c r="A2387" s="46"/>
      <c r="B2387" s="47"/>
      <c r="C2387" s="47"/>
      <c r="D2387" s="48"/>
      <c r="E2387" s="46"/>
      <c r="F2387" s="46"/>
      <c r="G2387" s="46"/>
      <c r="H2387" s="49"/>
      <c r="I2387" s="54"/>
      <c r="K2387" s="38"/>
      <c r="L2387" s="38"/>
      <c r="M2387" s="38"/>
      <c r="N2387" s="38"/>
      <c r="O2387" s="38"/>
      <c r="P2387" s="38"/>
      <c r="Q2387" s="38"/>
      <c r="R2387" s="38"/>
    </row>
    <row r="2388" spans="1:18" s="39" customFormat="1">
      <c r="A2388" s="46"/>
      <c r="B2388" s="47"/>
      <c r="C2388" s="47"/>
      <c r="D2388" s="48"/>
      <c r="E2388" s="46"/>
      <c r="F2388" s="46"/>
      <c r="G2388" s="46"/>
      <c r="H2388" s="49"/>
      <c r="I2388" s="54"/>
      <c r="K2388" s="38"/>
      <c r="L2388" s="38"/>
      <c r="M2388" s="38"/>
      <c r="N2388" s="38"/>
      <c r="O2388" s="38"/>
      <c r="P2388" s="38"/>
      <c r="Q2388" s="38"/>
      <c r="R2388" s="38"/>
    </row>
    <row r="2389" spans="1:18" s="39" customFormat="1">
      <c r="A2389" s="46"/>
      <c r="B2389" s="47"/>
      <c r="C2389" s="47"/>
      <c r="D2389" s="48"/>
      <c r="E2389" s="46"/>
      <c r="F2389" s="46"/>
      <c r="G2389" s="46"/>
      <c r="H2389" s="49"/>
      <c r="I2389" s="54"/>
      <c r="K2389" s="38"/>
      <c r="L2389" s="38"/>
      <c r="M2389" s="38"/>
      <c r="N2389" s="38"/>
      <c r="O2389" s="38"/>
      <c r="P2389" s="38"/>
      <c r="Q2389" s="38"/>
      <c r="R2389" s="38"/>
    </row>
    <row r="2390" spans="1:18" s="39" customFormat="1">
      <c r="A2390" s="46"/>
      <c r="B2390" s="47"/>
      <c r="C2390" s="47"/>
      <c r="D2390" s="48"/>
      <c r="E2390" s="46"/>
      <c r="F2390" s="46"/>
      <c r="G2390" s="46"/>
      <c r="H2390" s="49"/>
      <c r="I2390" s="54"/>
      <c r="K2390" s="38"/>
      <c r="L2390" s="38"/>
      <c r="M2390" s="38"/>
      <c r="N2390" s="38"/>
      <c r="O2390" s="38"/>
      <c r="P2390" s="38"/>
      <c r="Q2390" s="38"/>
      <c r="R2390" s="38"/>
    </row>
    <row r="2391" spans="1:18" s="39" customFormat="1">
      <c r="A2391" s="46"/>
      <c r="B2391" s="47"/>
      <c r="C2391" s="47"/>
      <c r="D2391" s="48"/>
      <c r="E2391" s="46"/>
      <c r="F2391" s="46"/>
      <c r="G2391" s="46"/>
      <c r="H2391" s="49"/>
      <c r="I2391" s="54"/>
      <c r="K2391" s="38"/>
      <c r="L2391" s="38"/>
      <c r="M2391" s="38"/>
      <c r="N2391" s="38"/>
      <c r="O2391" s="38"/>
      <c r="P2391" s="38"/>
      <c r="Q2391" s="38"/>
      <c r="R2391" s="38"/>
    </row>
    <row r="2392" spans="1:18" s="39" customFormat="1">
      <c r="A2392" s="46"/>
      <c r="B2392" s="47"/>
      <c r="C2392" s="47"/>
      <c r="D2392" s="48"/>
      <c r="E2392" s="46"/>
      <c r="F2392" s="46"/>
      <c r="G2392" s="46"/>
      <c r="H2392" s="49"/>
      <c r="I2392" s="54"/>
      <c r="K2392" s="38"/>
      <c r="L2392" s="38"/>
      <c r="M2392" s="38"/>
      <c r="N2392" s="38"/>
      <c r="O2392" s="38"/>
      <c r="P2392" s="38"/>
      <c r="Q2392" s="38"/>
      <c r="R2392" s="38"/>
    </row>
    <row r="2393" spans="1:18" s="39" customFormat="1">
      <c r="A2393" s="46"/>
      <c r="B2393" s="47"/>
      <c r="C2393" s="47"/>
      <c r="D2393" s="48"/>
      <c r="E2393" s="46"/>
      <c r="F2393" s="46"/>
      <c r="G2393" s="46"/>
      <c r="H2393" s="49"/>
      <c r="I2393" s="54"/>
      <c r="K2393" s="38"/>
      <c r="L2393" s="38"/>
      <c r="M2393" s="38"/>
      <c r="N2393" s="38"/>
      <c r="O2393" s="38"/>
      <c r="P2393" s="38"/>
      <c r="Q2393" s="38"/>
      <c r="R2393" s="38"/>
    </row>
    <row r="2394" spans="1:18" s="39" customFormat="1">
      <c r="A2394" s="46"/>
      <c r="B2394" s="47"/>
      <c r="C2394" s="47"/>
      <c r="D2394" s="48"/>
      <c r="E2394" s="46"/>
      <c r="F2394" s="46"/>
      <c r="G2394" s="46"/>
      <c r="H2394" s="49"/>
      <c r="I2394" s="54"/>
      <c r="K2394" s="38"/>
      <c r="L2394" s="38"/>
      <c r="M2394" s="38"/>
      <c r="N2394" s="38"/>
      <c r="O2394" s="38"/>
      <c r="P2394" s="38"/>
      <c r="Q2394" s="38"/>
      <c r="R2394" s="38"/>
    </row>
    <row r="2395" spans="1:18" s="39" customFormat="1">
      <c r="A2395" s="46"/>
      <c r="B2395" s="47"/>
      <c r="C2395" s="47"/>
      <c r="D2395" s="48"/>
      <c r="E2395" s="46"/>
      <c r="F2395" s="46"/>
      <c r="G2395" s="46"/>
      <c r="H2395" s="49"/>
      <c r="I2395" s="54"/>
      <c r="K2395" s="38"/>
      <c r="L2395" s="38"/>
      <c r="M2395" s="38"/>
      <c r="N2395" s="38"/>
      <c r="O2395" s="38"/>
      <c r="P2395" s="38"/>
      <c r="Q2395" s="38"/>
      <c r="R2395" s="38"/>
    </row>
    <row r="2396" spans="1:18" s="39" customFormat="1">
      <c r="A2396" s="46"/>
      <c r="B2396" s="47"/>
      <c r="C2396" s="47"/>
      <c r="D2396" s="48"/>
      <c r="E2396" s="46"/>
      <c r="F2396" s="46"/>
      <c r="G2396" s="46"/>
      <c r="H2396" s="49"/>
      <c r="I2396" s="54"/>
      <c r="K2396" s="38"/>
      <c r="L2396" s="38"/>
      <c r="M2396" s="38"/>
      <c r="N2396" s="38"/>
      <c r="O2396" s="38"/>
      <c r="P2396" s="38"/>
      <c r="Q2396" s="38"/>
      <c r="R2396" s="38"/>
    </row>
    <row r="2397" spans="1:18" s="39" customFormat="1">
      <c r="A2397" s="46"/>
      <c r="B2397" s="47"/>
      <c r="C2397" s="47"/>
      <c r="D2397" s="48"/>
      <c r="E2397" s="46"/>
      <c r="F2397" s="46"/>
      <c r="G2397" s="46"/>
      <c r="H2397" s="49"/>
      <c r="I2397" s="54"/>
      <c r="K2397" s="38"/>
      <c r="L2397" s="38"/>
      <c r="M2397" s="38"/>
      <c r="N2397" s="38"/>
      <c r="O2397" s="38"/>
      <c r="P2397" s="38"/>
      <c r="Q2397" s="38"/>
      <c r="R2397" s="38"/>
    </row>
    <row r="2398" spans="1:18" s="39" customFormat="1">
      <c r="A2398" s="46"/>
      <c r="B2398" s="47"/>
      <c r="C2398" s="47"/>
      <c r="D2398" s="48"/>
      <c r="E2398" s="46"/>
      <c r="F2398" s="46"/>
      <c r="G2398" s="46"/>
      <c r="H2398" s="49"/>
      <c r="I2398" s="54"/>
      <c r="K2398" s="38"/>
      <c r="L2398" s="38"/>
      <c r="M2398" s="38"/>
      <c r="N2398" s="38"/>
      <c r="O2398" s="38"/>
      <c r="P2398" s="38"/>
      <c r="Q2398" s="38"/>
      <c r="R2398" s="38"/>
    </row>
    <row r="2399" spans="1:18" s="39" customFormat="1">
      <c r="A2399" s="46"/>
      <c r="B2399" s="47"/>
      <c r="C2399" s="47"/>
      <c r="D2399" s="48"/>
      <c r="E2399" s="46"/>
      <c r="F2399" s="46"/>
      <c r="G2399" s="46"/>
      <c r="H2399" s="49"/>
      <c r="I2399" s="54"/>
      <c r="K2399" s="38"/>
      <c r="L2399" s="38"/>
      <c r="M2399" s="38"/>
      <c r="N2399" s="38"/>
      <c r="O2399" s="38"/>
      <c r="P2399" s="38"/>
      <c r="Q2399" s="38"/>
      <c r="R2399" s="38"/>
    </row>
    <row r="2400" spans="1:18" s="39" customFormat="1">
      <c r="A2400" s="46"/>
      <c r="B2400" s="47"/>
      <c r="C2400" s="47"/>
      <c r="D2400" s="48"/>
      <c r="E2400" s="46"/>
      <c r="F2400" s="46"/>
      <c r="G2400" s="46"/>
      <c r="H2400" s="49"/>
      <c r="I2400" s="54"/>
      <c r="K2400" s="38"/>
      <c r="L2400" s="38"/>
      <c r="M2400" s="38"/>
      <c r="N2400" s="38"/>
      <c r="O2400" s="38"/>
      <c r="P2400" s="38"/>
      <c r="Q2400" s="38"/>
      <c r="R2400" s="38"/>
    </row>
    <row r="2401" spans="1:18" s="39" customFormat="1">
      <c r="A2401" s="46"/>
      <c r="B2401" s="47"/>
      <c r="C2401" s="47"/>
      <c r="D2401" s="48"/>
      <c r="E2401" s="46"/>
      <c r="F2401" s="46"/>
      <c r="G2401" s="46"/>
      <c r="H2401" s="49"/>
      <c r="I2401" s="54"/>
      <c r="K2401" s="38"/>
      <c r="L2401" s="38"/>
      <c r="M2401" s="38"/>
      <c r="N2401" s="38"/>
      <c r="O2401" s="38"/>
      <c r="P2401" s="38"/>
      <c r="Q2401" s="38"/>
      <c r="R2401" s="38"/>
    </row>
    <row r="2402" spans="1:18" s="39" customFormat="1">
      <c r="A2402" s="46"/>
      <c r="B2402" s="47"/>
      <c r="C2402" s="47"/>
      <c r="D2402" s="48"/>
      <c r="E2402" s="46"/>
      <c r="F2402" s="46"/>
      <c r="G2402" s="46"/>
      <c r="H2402" s="49"/>
      <c r="I2402" s="54"/>
      <c r="K2402" s="38"/>
      <c r="L2402" s="38"/>
      <c r="M2402" s="38"/>
      <c r="N2402" s="38"/>
      <c r="O2402" s="38"/>
      <c r="P2402" s="38"/>
      <c r="Q2402" s="38"/>
      <c r="R2402" s="38"/>
    </row>
    <row r="2403" spans="1:18" s="39" customFormat="1">
      <c r="A2403" s="46"/>
      <c r="B2403" s="47"/>
      <c r="C2403" s="47"/>
      <c r="D2403" s="48"/>
      <c r="E2403" s="46"/>
      <c r="F2403" s="46"/>
      <c r="G2403" s="46"/>
      <c r="H2403" s="49"/>
      <c r="I2403" s="54"/>
      <c r="K2403" s="38"/>
      <c r="L2403" s="38"/>
      <c r="M2403" s="38"/>
      <c r="N2403" s="38"/>
      <c r="O2403" s="38"/>
      <c r="P2403" s="38"/>
      <c r="Q2403" s="38"/>
      <c r="R2403" s="38"/>
    </row>
    <row r="2404" spans="1:18" s="39" customFormat="1">
      <c r="A2404" s="46"/>
      <c r="B2404" s="47"/>
      <c r="C2404" s="47"/>
      <c r="D2404" s="48"/>
      <c r="E2404" s="46"/>
      <c r="F2404" s="46"/>
      <c r="G2404" s="46"/>
      <c r="H2404" s="49"/>
      <c r="I2404" s="54"/>
      <c r="K2404" s="38"/>
      <c r="L2404" s="38"/>
      <c r="M2404" s="38"/>
      <c r="N2404" s="38"/>
      <c r="O2404" s="38"/>
      <c r="P2404" s="38"/>
      <c r="Q2404" s="38"/>
      <c r="R2404" s="38"/>
    </row>
    <row r="2405" spans="1:18" s="39" customFormat="1">
      <c r="A2405" s="46"/>
      <c r="B2405" s="47"/>
      <c r="C2405" s="47"/>
      <c r="D2405" s="48"/>
      <c r="E2405" s="46"/>
      <c r="F2405" s="46"/>
      <c r="G2405" s="46"/>
      <c r="H2405" s="49"/>
      <c r="I2405" s="54"/>
      <c r="K2405" s="38"/>
      <c r="L2405" s="38"/>
      <c r="M2405" s="38"/>
      <c r="N2405" s="38"/>
      <c r="O2405" s="38"/>
      <c r="P2405" s="38"/>
      <c r="Q2405" s="38"/>
      <c r="R2405" s="38"/>
    </row>
    <row r="2406" spans="1:18" s="39" customFormat="1">
      <c r="A2406" s="46"/>
      <c r="B2406" s="47"/>
      <c r="C2406" s="47"/>
      <c r="D2406" s="48"/>
      <c r="E2406" s="46"/>
      <c r="F2406" s="46"/>
      <c r="G2406" s="46"/>
      <c r="H2406" s="49"/>
      <c r="I2406" s="54"/>
      <c r="K2406" s="38"/>
      <c r="L2406" s="38"/>
      <c r="M2406" s="38"/>
      <c r="N2406" s="38"/>
      <c r="O2406" s="38"/>
      <c r="P2406" s="38"/>
      <c r="Q2406" s="38"/>
      <c r="R2406" s="38"/>
    </row>
    <row r="2407" spans="1:18" s="39" customFormat="1">
      <c r="A2407" s="46"/>
      <c r="B2407" s="47"/>
      <c r="C2407" s="47"/>
      <c r="D2407" s="48"/>
      <c r="E2407" s="46"/>
      <c r="F2407" s="46"/>
      <c r="G2407" s="46"/>
      <c r="H2407" s="49"/>
      <c r="I2407" s="54"/>
      <c r="K2407" s="38"/>
      <c r="L2407" s="38"/>
      <c r="M2407" s="38"/>
      <c r="N2407" s="38"/>
      <c r="O2407" s="38"/>
      <c r="P2407" s="38"/>
      <c r="Q2407" s="38"/>
      <c r="R2407" s="38"/>
    </row>
    <row r="2408" spans="1:18" s="39" customFormat="1">
      <c r="A2408" s="46"/>
      <c r="B2408" s="47"/>
      <c r="C2408" s="47"/>
      <c r="D2408" s="48"/>
      <c r="E2408" s="46"/>
      <c r="F2408" s="46"/>
      <c r="G2408" s="46"/>
      <c r="H2408" s="49"/>
      <c r="I2408" s="54"/>
      <c r="K2408" s="38"/>
      <c r="L2408" s="38"/>
      <c r="M2408" s="38"/>
      <c r="N2408" s="38"/>
      <c r="O2408" s="38"/>
      <c r="P2408" s="38"/>
      <c r="Q2408" s="38"/>
      <c r="R2408" s="38"/>
    </row>
    <row r="2409" spans="1:18" s="39" customFormat="1">
      <c r="A2409" s="46"/>
      <c r="B2409" s="47"/>
      <c r="C2409" s="47"/>
      <c r="D2409" s="48"/>
      <c r="E2409" s="46"/>
      <c r="F2409" s="46"/>
      <c r="G2409" s="46"/>
      <c r="H2409" s="49"/>
      <c r="I2409" s="54"/>
      <c r="K2409" s="38"/>
      <c r="L2409" s="38"/>
      <c r="M2409" s="38"/>
      <c r="N2409" s="38"/>
      <c r="O2409" s="38"/>
      <c r="P2409" s="38"/>
      <c r="Q2409" s="38"/>
      <c r="R2409" s="38"/>
    </row>
    <row r="2410" spans="1:18" s="39" customFormat="1">
      <c r="A2410" s="46"/>
      <c r="B2410" s="47"/>
      <c r="C2410" s="47"/>
      <c r="D2410" s="48"/>
      <c r="E2410" s="46"/>
      <c r="F2410" s="46"/>
      <c r="G2410" s="46"/>
      <c r="H2410" s="49"/>
      <c r="I2410" s="54"/>
      <c r="K2410" s="38"/>
      <c r="L2410" s="38"/>
      <c r="M2410" s="38"/>
      <c r="N2410" s="38"/>
      <c r="O2410" s="38"/>
      <c r="P2410" s="38"/>
      <c r="Q2410" s="38"/>
      <c r="R2410" s="38"/>
    </row>
    <row r="2411" spans="1:18" s="39" customFormat="1">
      <c r="A2411" s="46"/>
      <c r="B2411" s="47"/>
      <c r="C2411" s="47"/>
      <c r="D2411" s="48"/>
      <c r="E2411" s="46"/>
      <c r="F2411" s="46"/>
      <c r="G2411" s="46"/>
      <c r="H2411" s="49"/>
      <c r="I2411" s="54"/>
      <c r="K2411" s="38"/>
      <c r="L2411" s="38"/>
      <c r="M2411" s="38"/>
      <c r="N2411" s="38"/>
      <c r="O2411" s="38"/>
      <c r="P2411" s="38"/>
      <c r="Q2411" s="38"/>
      <c r="R2411" s="38"/>
    </row>
    <row r="2412" spans="1:18" s="39" customFormat="1">
      <c r="A2412" s="46"/>
      <c r="B2412" s="47"/>
      <c r="C2412" s="47"/>
      <c r="D2412" s="48"/>
      <c r="E2412" s="46"/>
      <c r="F2412" s="46"/>
      <c r="G2412" s="46"/>
      <c r="H2412" s="49"/>
      <c r="I2412" s="54"/>
      <c r="K2412" s="38"/>
      <c r="L2412" s="38"/>
      <c r="M2412" s="38"/>
      <c r="N2412" s="38"/>
      <c r="O2412" s="38"/>
      <c r="P2412" s="38"/>
      <c r="Q2412" s="38"/>
      <c r="R2412" s="38"/>
    </row>
    <row r="2413" spans="1:18" s="39" customFormat="1">
      <c r="A2413" s="46"/>
      <c r="B2413" s="47"/>
      <c r="C2413" s="47"/>
      <c r="D2413" s="48"/>
      <c r="E2413" s="46"/>
      <c r="F2413" s="46"/>
      <c r="G2413" s="46"/>
      <c r="H2413" s="49"/>
      <c r="I2413" s="54"/>
      <c r="K2413" s="38"/>
      <c r="L2413" s="38"/>
      <c r="M2413" s="38"/>
      <c r="N2413" s="38"/>
      <c r="O2413" s="38"/>
      <c r="P2413" s="38"/>
      <c r="Q2413" s="38"/>
      <c r="R2413" s="38"/>
    </row>
    <row r="2414" spans="1:18" s="39" customFormat="1">
      <c r="A2414" s="46"/>
      <c r="B2414" s="47"/>
      <c r="C2414" s="47"/>
      <c r="D2414" s="48"/>
      <c r="E2414" s="46"/>
      <c r="F2414" s="46"/>
      <c r="G2414" s="46"/>
      <c r="H2414" s="49"/>
      <c r="I2414" s="54"/>
      <c r="K2414" s="38"/>
      <c r="L2414" s="38"/>
      <c r="M2414" s="38"/>
      <c r="N2414" s="38"/>
      <c r="O2414" s="38"/>
      <c r="P2414" s="38"/>
      <c r="Q2414" s="38"/>
      <c r="R2414" s="38"/>
    </row>
    <row r="2415" spans="1:18" s="39" customFormat="1">
      <c r="A2415" s="46"/>
      <c r="B2415" s="47"/>
      <c r="C2415" s="47"/>
      <c r="D2415" s="48"/>
      <c r="E2415" s="46"/>
      <c r="F2415" s="46"/>
      <c r="G2415" s="46"/>
      <c r="H2415" s="49"/>
      <c r="I2415" s="54"/>
      <c r="K2415" s="38"/>
      <c r="L2415" s="38"/>
      <c r="M2415" s="38"/>
      <c r="N2415" s="38"/>
      <c r="O2415" s="38"/>
      <c r="P2415" s="38"/>
      <c r="Q2415" s="38"/>
      <c r="R2415" s="38"/>
    </row>
    <row r="2416" spans="1:18" s="39" customFormat="1">
      <c r="A2416" s="46"/>
      <c r="B2416" s="47"/>
      <c r="C2416" s="47"/>
      <c r="D2416" s="48"/>
      <c r="E2416" s="46"/>
      <c r="F2416" s="46"/>
      <c r="G2416" s="46"/>
      <c r="H2416" s="49"/>
      <c r="I2416" s="54"/>
      <c r="K2416" s="38"/>
      <c r="L2416" s="38"/>
      <c r="M2416" s="38"/>
      <c r="N2416" s="38"/>
      <c r="O2416" s="38"/>
      <c r="P2416" s="38"/>
      <c r="Q2416" s="38"/>
      <c r="R2416" s="38"/>
    </row>
    <row r="2417" spans="1:18" s="39" customFormat="1">
      <c r="A2417" s="46"/>
      <c r="B2417" s="47"/>
      <c r="C2417" s="47"/>
      <c r="D2417" s="48"/>
      <c r="E2417" s="46"/>
      <c r="F2417" s="46"/>
      <c r="G2417" s="46"/>
      <c r="H2417" s="49"/>
      <c r="I2417" s="54"/>
      <c r="K2417" s="38"/>
      <c r="L2417" s="38"/>
      <c r="M2417" s="38"/>
      <c r="N2417" s="38"/>
      <c r="O2417" s="38"/>
      <c r="P2417" s="38"/>
      <c r="Q2417" s="38"/>
      <c r="R2417" s="38"/>
    </row>
    <row r="2418" spans="1:18" s="39" customFormat="1">
      <c r="A2418" s="46"/>
      <c r="B2418" s="47"/>
      <c r="C2418" s="47"/>
      <c r="D2418" s="48"/>
      <c r="E2418" s="46"/>
      <c r="F2418" s="46"/>
      <c r="G2418" s="46"/>
      <c r="H2418" s="49"/>
      <c r="I2418" s="54"/>
      <c r="K2418" s="38"/>
      <c r="L2418" s="38"/>
      <c r="M2418" s="38"/>
      <c r="N2418" s="38"/>
      <c r="O2418" s="38"/>
      <c r="P2418" s="38"/>
      <c r="Q2418" s="38"/>
      <c r="R2418" s="38"/>
    </row>
    <row r="2419" spans="1:18" s="39" customFormat="1">
      <c r="A2419" s="46"/>
      <c r="B2419" s="47"/>
      <c r="C2419" s="47"/>
      <c r="D2419" s="48"/>
      <c r="E2419" s="46"/>
      <c r="F2419" s="46"/>
      <c r="G2419" s="46"/>
      <c r="H2419" s="49"/>
      <c r="I2419" s="54"/>
      <c r="K2419" s="38"/>
      <c r="L2419" s="38"/>
      <c r="M2419" s="38"/>
      <c r="N2419" s="38"/>
      <c r="O2419" s="38"/>
      <c r="P2419" s="38"/>
      <c r="Q2419" s="38"/>
      <c r="R2419" s="38"/>
    </row>
    <row r="2420" spans="1:18" s="39" customFormat="1">
      <c r="A2420" s="46"/>
      <c r="B2420" s="47"/>
      <c r="C2420" s="47"/>
      <c r="D2420" s="48"/>
      <c r="E2420" s="46"/>
      <c r="F2420" s="46"/>
      <c r="G2420" s="46"/>
      <c r="H2420" s="49"/>
      <c r="I2420" s="54"/>
      <c r="K2420" s="38"/>
      <c r="L2420" s="38"/>
      <c r="M2420" s="38"/>
      <c r="N2420" s="38"/>
      <c r="O2420" s="38"/>
      <c r="P2420" s="38"/>
      <c r="Q2420" s="38"/>
      <c r="R2420" s="38"/>
    </row>
    <row r="2421" spans="1:18" s="39" customFormat="1">
      <c r="A2421" s="46"/>
      <c r="B2421" s="47"/>
      <c r="C2421" s="47"/>
      <c r="D2421" s="48"/>
      <c r="E2421" s="46"/>
      <c r="F2421" s="46"/>
      <c r="G2421" s="46"/>
      <c r="H2421" s="49"/>
      <c r="I2421" s="54"/>
      <c r="K2421" s="38"/>
      <c r="L2421" s="38"/>
      <c r="M2421" s="38"/>
      <c r="N2421" s="38"/>
      <c r="O2421" s="38"/>
      <c r="P2421" s="38"/>
      <c r="Q2421" s="38"/>
      <c r="R2421" s="38"/>
    </row>
    <row r="2422" spans="1:18" s="39" customFormat="1">
      <c r="A2422" s="46"/>
      <c r="B2422" s="47"/>
      <c r="C2422" s="47"/>
      <c r="D2422" s="48"/>
      <c r="E2422" s="46"/>
      <c r="F2422" s="46"/>
      <c r="G2422" s="46"/>
      <c r="H2422" s="49"/>
      <c r="I2422" s="54"/>
      <c r="K2422" s="38"/>
      <c r="L2422" s="38"/>
      <c r="M2422" s="38"/>
      <c r="N2422" s="38"/>
      <c r="O2422" s="38"/>
      <c r="P2422" s="38"/>
      <c r="Q2422" s="38"/>
      <c r="R2422" s="38"/>
    </row>
    <row r="2423" spans="1:18" s="39" customFormat="1">
      <c r="A2423" s="46"/>
      <c r="B2423" s="47"/>
      <c r="C2423" s="47"/>
      <c r="D2423" s="48"/>
      <c r="E2423" s="46"/>
      <c r="F2423" s="46"/>
      <c r="G2423" s="46"/>
      <c r="H2423" s="49"/>
      <c r="I2423" s="54"/>
      <c r="K2423" s="38"/>
      <c r="L2423" s="38"/>
      <c r="M2423" s="38"/>
      <c r="N2423" s="38"/>
      <c r="O2423" s="38"/>
      <c r="P2423" s="38"/>
      <c r="Q2423" s="38"/>
      <c r="R2423" s="38"/>
    </row>
    <row r="2424" spans="1:18" s="39" customFormat="1">
      <c r="A2424" s="46"/>
      <c r="B2424" s="47"/>
      <c r="C2424" s="47"/>
      <c r="D2424" s="48"/>
      <c r="E2424" s="46"/>
      <c r="F2424" s="46"/>
      <c r="G2424" s="46"/>
      <c r="H2424" s="49"/>
      <c r="I2424" s="54"/>
      <c r="K2424" s="38"/>
      <c r="L2424" s="38"/>
      <c r="M2424" s="38"/>
      <c r="N2424" s="38"/>
      <c r="O2424" s="38"/>
      <c r="P2424" s="38"/>
      <c r="Q2424" s="38"/>
      <c r="R2424" s="38"/>
    </row>
    <row r="2425" spans="1:18" s="39" customFormat="1">
      <c r="A2425" s="46"/>
      <c r="B2425" s="47"/>
      <c r="C2425" s="47"/>
      <c r="D2425" s="48"/>
      <c r="E2425" s="46"/>
      <c r="F2425" s="46"/>
      <c r="G2425" s="46"/>
      <c r="H2425" s="49"/>
      <c r="I2425" s="54"/>
      <c r="K2425" s="38"/>
      <c r="L2425" s="38"/>
      <c r="M2425" s="38"/>
      <c r="N2425" s="38"/>
      <c r="O2425" s="38"/>
      <c r="P2425" s="38"/>
      <c r="Q2425" s="38"/>
      <c r="R2425" s="38"/>
    </row>
    <row r="2426" spans="1:18" s="39" customFormat="1">
      <c r="A2426" s="46"/>
      <c r="B2426" s="47"/>
      <c r="C2426" s="47"/>
      <c r="D2426" s="48"/>
      <c r="E2426" s="46"/>
      <c r="F2426" s="46"/>
      <c r="G2426" s="46"/>
      <c r="H2426" s="49"/>
      <c r="I2426" s="54"/>
      <c r="K2426" s="38"/>
      <c r="L2426" s="38"/>
      <c r="M2426" s="38"/>
      <c r="N2426" s="38"/>
      <c r="O2426" s="38"/>
      <c r="P2426" s="38"/>
      <c r="Q2426" s="38"/>
      <c r="R2426" s="38"/>
    </row>
    <row r="2427" spans="1:18" s="39" customFormat="1">
      <c r="A2427" s="46"/>
      <c r="B2427" s="47"/>
      <c r="C2427" s="47"/>
      <c r="D2427" s="48"/>
      <c r="E2427" s="46"/>
      <c r="F2427" s="46"/>
      <c r="G2427" s="46"/>
      <c r="H2427" s="49"/>
      <c r="I2427" s="54"/>
      <c r="K2427" s="38"/>
      <c r="L2427" s="38"/>
      <c r="M2427" s="38"/>
      <c r="N2427" s="38"/>
      <c r="O2427" s="38"/>
      <c r="P2427" s="38"/>
      <c r="Q2427" s="38"/>
      <c r="R2427" s="38"/>
    </row>
    <row r="2428" spans="1:18" s="39" customFormat="1">
      <c r="A2428" s="46"/>
      <c r="B2428" s="47"/>
      <c r="C2428" s="47"/>
      <c r="D2428" s="48"/>
      <c r="E2428" s="46"/>
      <c r="F2428" s="46"/>
      <c r="G2428" s="46"/>
      <c r="H2428" s="49"/>
      <c r="I2428" s="54"/>
      <c r="K2428" s="38"/>
      <c r="L2428" s="38"/>
      <c r="M2428" s="38"/>
      <c r="N2428" s="38"/>
      <c r="O2428" s="38"/>
      <c r="P2428" s="38"/>
      <c r="Q2428" s="38"/>
      <c r="R2428" s="38"/>
    </row>
    <row r="2429" spans="1:18" s="39" customFormat="1">
      <c r="A2429" s="46"/>
      <c r="B2429" s="47"/>
      <c r="C2429" s="47"/>
      <c r="D2429" s="48"/>
      <c r="E2429" s="46"/>
      <c r="F2429" s="46"/>
      <c r="G2429" s="46"/>
      <c r="H2429" s="49"/>
      <c r="I2429" s="54"/>
      <c r="K2429" s="38"/>
      <c r="L2429" s="38"/>
      <c r="M2429" s="38"/>
      <c r="N2429" s="38"/>
      <c r="O2429" s="38"/>
      <c r="P2429" s="38"/>
      <c r="Q2429" s="38"/>
      <c r="R2429" s="38"/>
    </row>
    <row r="2430" spans="1:18" s="39" customFormat="1">
      <c r="A2430" s="46"/>
      <c r="B2430" s="47"/>
      <c r="C2430" s="47"/>
      <c r="D2430" s="48"/>
      <c r="E2430" s="46"/>
      <c r="F2430" s="46"/>
      <c r="G2430" s="46"/>
      <c r="H2430" s="49"/>
      <c r="I2430" s="54"/>
      <c r="K2430" s="38"/>
      <c r="L2430" s="38"/>
      <c r="M2430" s="38"/>
      <c r="N2430" s="38"/>
      <c r="O2430" s="38"/>
      <c r="P2430" s="38"/>
      <c r="Q2430" s="38"/>
      <c r="R2430" s="38"/>
    </row>
    <row r="2431" spans="1:18" s="39" customFormat="1">
      <c r="A2431" s="46"/>
      <c r="B2431" s="47"/>
      <c r="C2431" s="47"/>
      <c r="D2431" s="48"/>
      <c r="E2431" s="46"/>
      <c r="F2431" s="46"/>
      <c r="G2431" s="46"/>
      <c r="H2431" s="49"/>
      <c r="I2431" s="54"/>
      <c r="K2431" s="38"/>
      <c r="L2431" s="38"/>
      <c r="M2431" s="38"/>
      <c r="N2431" s="38"/>
      <c r="O2431" s="38"/>
      <c r="P2431" s="38"/>
      <c r="Q2431" s="38"/>
      <c r="R2431" s="38"/>
    </row>
    <row r="2432" spans="1:18" s="39" customFormat="1">
      <c r="A2432" s="46"/>
      <c r="B2432" s="47"/>
      <c r="C2432" s="47"/>
      <c r="D2432" s="48"/>
      <c r="E2432" s="46"/>
      <c r="F2432" s="46"/>
      <c r="G2432" s="46"/>
      <c r="H2432" s="49"/>
      <c r="I2432" s="54"/>
      <c r="K2432" s="38"/>
      <c r="L2432" s="38"/>
      <c r="M2432" s="38"/>
      <c r="N2432" s="38"/>
      <c r="O2432" s="38"/>
      <c r="P2432" s="38"/>
      <c r="Q2432" s="38"/>
      <c r="R2432" s="38"/>
    </row>
    <row r="2433" spans="1:18" s="39" customFormat="1">
      <c r="A2433" s="46"/>
      <c r="B2433" s="47"/>
      <c r="C2433" s="47"/>
      <c r="D2433" s="48"/>
      <c r="E2433" s="46"/>
      <c r="F2433" s="46"/>
      <c r="G2433" s="46"/>
      <c r="H2433" s="49"/>
      <c r="I2433" s="54"/>
      <c r="K2433" s="38"/>
      <c r="L2433" s="38"/>
      <c r="M2433" s="38"/>
      <c r="N2433" s="38"/>
      <c r="O2433" s="38"/>
      <c r="P2433" s="38"/>
      <c r="Q2433" s="38"/>
      <c r="R2433" s="38"/>
    </row>
    <row r="2434" spans="1:18" s="39" customFormat="1">
      <c r="A2434" s="46"/>
      <c r="B2434" s="47"/>
      <c r="C2434" s="47"/>
      <c r="D2434" s="48"/>
      <c r="E2434" s="46"/>
      <c r="F2434" s="46"/>
      <c r="G2434" s="46"/>
      <c r="H2434" s="49"/>
      <c r="I2434" s="54"/>
      <c r="K2434" s="38"/>
      <c r="L2434" s="38"/>
      <c r="M2434" s="38"/>
      <c r="N2434" s="38"/>
      <c r="O2434" s="38"/>
      <c r="P2434" s="38"/>
      <c r="Q2434" s="38"/>
      <c r="R2434" s="38"/>
    </row>
    <row r="2435" spans="1:18" s="39" customFormat="1">
      <c r="A2435" s="46"/>
      <c r="B2435" s="47"/>
      <c r="C2435" s="47"/>
      <c r="D2435" s="48"/>
      <c r="E2435" s="46"/>
      <c r="F2435" s="46"/>
      <c r="G2435" s="46"/>
      <c r="H2435" s="49"/>
      <c r="I2435" s="54"/>
      <c r="K2435" s="38"/>
      <c r="L2435" s="38"/>
      <c r="M2435" s="38"/>
      <c r="N2435" s="38"/>
      <c r="O2435" s="38"/>
      <c r="P2435" s="38"/>
      <c r="Q2435" s="38"/>
      <c r="R2435" s="38"/>
    </row>
    <row r="2436" spans="1:18" s="39" customFormat="1">
      <c r="A2436" s="46"/>
      <c r="B2436" s="47"/>
      <c r="C2436" s="47"/>
      <c r="D2436" s="48"/>
      <c r="E2436" s="46"/>
      <c r="F2436" s="46"/>
      <c r="G2436" s="46"/>
      <c r="H2436" s="49"/>
      <c r="I2436" s="54"/>
      <c r="K2436" s="38"/>
      <c r="L2436" s="38"/>
      <c r="M2436" s="38"/>
      <c r="N2436" s="38"/>
      <c r="O2436" s="38"/>
      <c r="P2436" s="38"/>
      <c r="Q2436" s="38"/>
      <c r="R2436" s="38"/>
    </row>
    <row r="2437" spans="1:18" s="39" customFormat="1">
      <c r="A2437" s="46"/>
      <c r="B2437" s="47"/>
      <c r="C2437" s="47"/>
      <c r="D2437" s="48"/>
      <c r="E2437" s="46"/>
      <c r="F2437" s="46"/>
      <c r="G2437" s="46"/>
      <c r="H2437" s="49"/>
      <c r="I2437" s="54"/>
      <c r="K2437" s="38"/>
      <c r="L2437" s="38"/>
      <c r="M2437" s="38"/>
      <c r="N2437" s="38"/>
      <c r="O2437" s="38"/>
      <c r="P2437" s="38"/>
      <c r="Q2437" s="38"/>
      <c r="R2437" s="38"/>
    </row>
    <row r="2438" spans="1:18" s="39" customFormat="1">
      <c r="A2438" s="46"/>
      <c r="B2438" s="47"/>
      <c r="C2438" s="47"/>
      <c r="D2438" s="48"/>
      <c r="E2438" s="46"/>
      <c r="F2438" s="46"/>
      <c r="G2438" s="46"/>
      <c r="H2438" s="49"/>
      <c r="I2438" s="54"/>
      <c r="K2438" s="38"/>
      <c r="L2438" s="38"/>
      <c r="M2438" s="38"/>
      <c r="N2438" s="38"/>
      <c r="O2438" s="38"/>
      <c r="P2438" s="38"/>
      <c r="Q2438" s="38"/>
      <c r="R2438" s="38"/>
    </row>
    <row r="2439" spans="1:18" s="39" customFormat="1">
      <c r="A2439" s="46"/>
      <c r="B2439" s="47"/>
      <c r="C2439" s="47"/>
      <c r="D2439" s="48"/>
      <c r="E2439" s="46"/>
      <c r="F2439" s="46"/>
      <c r="G2439" s="46"/>
      <c r="H2439" s="49"/>
      <c r="I2439" s="54"/>
      <c r="K2439" s="38"/>
      <c r="L2439" s="38"/>
      <c r="M2439" s="38"/>
      <c r="N2439" s="38"/>
      <c r="O2439" s="38"/>
      <c r="P2439" s="38"/>
      <c r="Q2439" s="38"/>
      <c r="R2439" s="38"/>
    </row>
    <row r="2440" spans="1:18" s="39" customFormat="1">
      <c r="A2440" s="46"/>
      <c r="B2440" s="47"/>
      <c r="C2440" s="47"/>
      <c r="D2440" s="48"/>
      <c r="E2440" s="46"/>
      <c r="F2440" s="46"/>
      <c r="G2440" s="46"/>
      <c r="H2440" s="49"/>
      <c r="I2440" s="54"/>
      <c r="K2440" s="38"/>
      <c r="L2440" s="38"/>
      <c r="M2440" s="38"/>
      <c r="N2440" s="38"/>
      <c r="O2440" s="38"/>
      <c r="P2440" s="38"/>
      <c r="Q2440" s="38"/>
      <c r="R2440" s="38"/>
    </row>
    <row r="2441" spans="1:18" s="39" customFormat="1">
      <c r="A2441" s="46"/>
      <c r="B2441" s="47"/>
      <c r="C2441" s="47"/>
      <c r="D2441" s="48"/>
      <c r="E2441" s="46"/>
      <c r="F2441" s="46"/>
      <c r="G2441" s="46"/>
      <c r="H2441" s="49"/>
      <c r="I2441" s="54"/>
      <c r="K2441" s="38"/>
      <c r="L2441" s="38"/>
      <c r="M2441" s="38"/>
      <c r="N2441" s="38"/>
      <c r="O2441" s="38"/>
      <c r="P2441" s="38"/>
      <c r="Q2441" s="38"/>
      <c r="R2441" s="38"/>
    </row>
    <row r="2442" spans="1:18" s="39" customFormat="1">
      <c r="A2442" s="46"/>
      <c r="B2442" s="47"/>
      <c r="C2442" s="47"/>
      <c r="D2442" s="48"/>
      <c r="E2442" s="46"/>
      <c r="F2442" s="46"/>
      <c r="G2442" s="46"/>
      <c r="H2442" s="49"/>
      <c r="I2442" s="54"/>
      <c r="K2442" s="38"/>
      <c r="L2442" s="38"/>
      <c r="M2442" s="38"/>
      <c r="N2442" s="38"/>
      <c r="O2442" s="38"/>
      <c r="P2442" s="38"/>
      <c r="Q2442" s="38"/>
      <c r="R2442" s="38"/>
    </row>
    <row r="2443" spans="1:18" s="39" customFormat="1">
      <c r="A2443" s="46"/>
      <c r="B2443" s="47"/>
      <c r="C2443" s="47"/>
      <c r="D2443" s="48"/>
      <c r="E2443" s="46"/>
      <c r="F2443" s="46"/>
      <c r="G2443" s="46"/>
      <c r="H2443" s="49"/>
      <c r="I2443" s="54"/>
      <c r="K2443" s="38"/>
      <c r="L2443" s="38"/>
      <c r="M2443" s="38"/>
      <c r="N2443" s="38"/>
      <c r="O2443" s="38"/>
      <c r="P2443" s="38"/>
      <c r="Q2443" s="38"/>
      <c r="R2443" s="38"/>
    </row>
    <row r="2444" spans="1:18" s="39" customFormat="1">
      <c r="A2444" s="46"/>
      <c r="B2444" s="47"/>
      <c r="C2444" s="47"/>
      <c r="D2444" s="48"/>
      <c r="E2444" s="46"/>
      <c r="F2444" s="46"/>
      <c r="G2444" s="46"/>
      <c r="H2444" s="49"/>
      <c r="I2444" s="54"/>
      <c r="K2444" s="38"/>
      <c r="L2444" s="38"/>
      <c r="M2444" s="38"/>
      <c r="N2444" s="38"/>
      <c r="O2444" s="38"/>
      <c r="P2444" s="38"/>
      <c r="Q2444" s="38"/>
      <c r="R2444" s="38"/>
    </row>
    <row r="2445" spans="1:18" s="39" customFormat="1">
      <c r="A2445" s="46"/>
      <c r="B2445" s="47"/>
      <c r="C2445" s="47"/>
      <c r="D2445" s="48"/>
      <c r="E2445" s="46"/>
      <c r="F2445" s="46"/>
      <c r="G2445" s="46"/>
      <c r="H2445" s="49"/>
      <c r="I2445" s="54"/>
      <c r="K2445" s="38"/>
      <c r="L2445" s="38"/>
      <c r="M2445" s="38"/>
      <c r="N2445" s="38"/>
      <c r="O2445" s="38"/>
      <c r="P2445" s="38"/>
      <c r="Q2445" s="38"/>
      <c r="R2445" s="38"/>
    </row>
    <row r="2446" spans="1:18" s="39" customFormat="1">
      <c r="A2446" s="46"/>
      <c r="B2446" s="47"/>
      <c r="C2446" s="47"/>
      <c r="D2446" s="48"/>
      <c r="E2446" s="46"/>
      <c r="F2446" s="46"/>
      <c r="G2446" s="46"/>
      <c r="H2446" s="49"/>
      <c r="I2446" s="54"/>
      <c r="K2446" s="38"/>
      <c r="L2446" s="38"/>
      <c r="M2446" s="38"/>
      <c r="N2446" s="38"/>
      <c r="O2446" s="38"/>
      <c r="P2446" s="38"/>
      <c r="Q2446" s="38"/>
      <c r="R2446" s="38"/>
    </row>
    <row r="2447" spans="1:18" s="39" customFormat="1">
      <c r="A2447" s="46"/>
      <c r="B2447" s="47"/>
      <c r="C2447" s="47"/>
      <c r="D2447" s="48"/>
      <c r="E2447" s="46"/>
      <c r="F2447" s="46"/>
      <c r="G2447" s="46"/>
      <c r="H2447" s="49"/>
      <c r="I2447" s="54"/>
      <c r="K2447" s="38"/>
      <c r="L2447" s="38"/>
      <c r="M2447" s="38"/>
      <c r="N2447" s="38"/>
      <c r="O2447" s="38"/>
      <c r="P2447" s="38"/>
      <c r="Q2447" s="38"/>
      <c r="R2447" s="38"/>
    </row>
    <row r="2448" spans="1:18" s="39" customFormat="1">
      <c r="A2448" s="46"/>
      <c r="B2448" s="47"/>
      <c r="C2448" s="47"/>
      <c r="D2448" s="48"/>
      <c r="E2448" s="46"/>
      <c r="F2448" s="46"/>
      <c r="G2448" s="46"/>
      <c r="H2448" s="49"/>
      <c r="I2448" s="54"/>
      <c r="K2448" s="38"/>
      <c r="L2448" s="38"/>
      <c r="M2448" s="38"/>
      <c r="N2448" s="38"/>
      <c r="O2448" s="38"/>
      <c r="P2448" s="38"/>
      <c r="Q2448" s="38"/>
      <c r="R2448" s="38"/>
    </row>
    <row r="2449" spans="1:18" s="39" customFormat="1">
      <c r="A2449" s="46"/>
      <c r="B2449" s="47"/>
      <c r="C2449" s="47"/>
      <c r="D2449" s="48"/>
      <c r="E2449" s="46"/>
      <c r="F2449" s="46"/>
      <c r="G2449" s="46"/>
      <c r="H2449" s="49"/>
      <c r="I2449" s="54"/>
      <c r="K2449" s="38"/>
      <c r="L2449" s="38"/>
      <c r="M2449" s="38"/>
      <c r="N2449" s="38"/>
      <c r="O2449" s="38"/>
      <c r="P2449" s="38"/>
      <c r="Q2449" s="38"/>
      <c r="R2449" s="38"/>
    </row>
    <row r="2450" spans="1:18" s="39" customFormat="1">
      <c r="A2450" s="46"/>
      <c r="B2450" s="47"/>
      <c r="C2450" s="47"/>
      <c r="D2450" s="48"/>
      <c r="E2450" s="46"/>
      <c r="F2450" s="46"/>
      <c r="G2450" s="46"/>
      <c r="H2450" s="49"/>
      <c r="I2450" s="54"/>
      <c r="K2450" s="38"/>
      <c r="L2450" s="38"/>
      <c r="M2450" s="38"/>
      <c r="N2450" s="38"/>
      <c r="O2450" s="38"/>
      <c r="P2450" s="38"/>
      <c r="Q2450" s="38"/>
      <c r="R2450" s="38"/>
    </row>
    <row r="2451" spans="1:18" s="39" customFormat="1">
      <c r="A2451" s="46"/>
      <c r="B2451" s="47"/>
      <c r="C2451" s="47"/>
      <c r="D2451" s="48"/>
      <c r="E2451" s="46"/>
      <c r="F2451" s="46"/>
      <c r="G2451" s="46"/>
      <c r="H2451" s="49"/>
      <c r="I2451" s="54"/>
      <c r="K2451" s="38"/>
      <c r="L2451" s="38"/>
      <c r="M2451" s="38"/>
      <c r="N2451" s="38"/>
      <c r="O2451" s="38"/>
      <c r="P2451" s="38"/>
      <c r="Q2451" s="38"/>
      <c r="R2451" s="38"/>
    </row>
    <row r="2452" spans="1:18" s="39" customFormat="1">
      <c r="A2452" s="46"/>
      <c r="B2452" s="47"/>
      <c r="C2452" s="47"/>
      <c r="D2452" s="48"/>
      <c r="E2452" s="46"/>
      <c r="F2452" s="46"/>
      <c r="G2452" s="46"/>
      <c r="H2452" s="49"/>
      <c r="I2452" s="54"/>
      <c r="K2452" s="38"/>
      <c r="L2452" s="38"/>
      <c r="M2452" s="38"/>
      <c r="N2452" s="38"/>
      <c r="O2452" s="38"/>
      <c r="P2452" s="38"/>
      <c r="Q2452" s="38"/>
      <c r="R2452" s="38"/>
    </row>
    <row r="2453" spans="1:18" s="39" customFormat="1">
      <c r="A2453" s="46"/>
      <c r="B2453" s="47"/>
      <c r="C2453" s="47"/>
      <c r="D2453" s="48"/>
      <c r="E2453" s="46"/>
      <c r="F2453" s="46"/>
      <c r="G2453" s="46"/>
      <c r="H2453" s="49"/>
      <c r="I2453" s="54"/>
      <c r="K2453" s="38"/>
      <c r="L2453" s="38"/>
      <c r="M2453" s="38"/>
      <c r="N2453" s="38"/>
      <c r="O2453" s="38"/>
      <c r="P2453" s="38"/>
      <c r="Q2453" s="38"/>
      <c r="R2453" s="38"/>
    </row>
    <row r="2454" spans="1:18" s="39" customFormat="1">
      <c r="A2454" s="46"/>
      <c r="B2454" s="47"/>
      <c r="C2454" s="47"/>
      <c r="D2454" s="48"/>
      <c r="E2454" s="46"/>
      <c r="F2454" s="46"/>
      <c r="G2454" s="46"/>
      <c r="H2454" s="49"/>
      <c r="I2454" s="54"/>
      <c r="K2454" s="38"/>
      <c r="L2454" s="38"/>
      <c r="M2454" s="38"/>
      <c r="N2454" s="38"/>
      <c r="O2454" s="38"/>
      <c r="P2454" s="38"/>
      <c r="Q2454" s="38"/>
      <c r="R2454" s="38"/>
    </row>
    <row r="2455" spans="1:18" s="39" customFormat="1">
      <c r="A2455" s="46"/>
      <c r="B2455" s="47"/>
      <c r="C2455" s="47"/>
      <c r="D2455" s="48"/>
      <c r="E2455" s="46"/>
      <c r="F2455" s="46"/>
      <c r="G2455" s="46"/>
      <c r="H2455" s="49"/>
      <c r="I2455" s="54"/>
      <c r="K2455" s="38"/>
      <c r="L2455" s="38"/>
      <c r="M2455" s="38"/>
      <c r="N2455" s="38"/>
      <c r="O2455" s="38"/>
      <c r="P2455" s="38"/>
      <c r="Q2455" s="38"/>
      <c r="R2455" s="38"/>
    </row>
    <row r="2456" spans="1:18" s="39" customFormat="1">
      <c r="A2456" s="46"/>
      <c r="B2456" s="47"/>
      <c r="C2456" s="47"/>
      <c r="D2456" s="48"/>
      <c r="E2456" s="46"/>
      <c r="F2456" s="46"/>
      <c r="G2456" s="46"/>
      <c r="H2456" s="49"/>
      <c r="I2456" s="54"/>
      <c r="K2456" s="38"/>
      <c r="L2456" s="38"/>
      <c r="M2456" s="38"/>
      <c r="N2456" s="38"/>
      <c r="O2456" s="38"/>
      <c r="P2456" s="38"/>
      <c r="Q2456" s="38"/>
      <c r="R2456" s="38"/>
    </row>
    <row r="2457" spans="1:18" s="39" customFormat="1">
      <c r="A2457" s="46"/>
      <c r="B2457" s="47"/>
      <c r="C2457" s="47"/>
      <c r="D2457" s="48"/>
      <c r="E2457" s="46"/>
      <c r="F2457" s="46"/>
      <c r="G2457" s="46"/>
      <c r="H2457" s="49"/>
      <c r="I2457" s="54"/>
      <c r="K2457" s="38"/>
      <c r="L2457" s="38"/>
      <c r="M2457" s="38"/>
      <c r="N2457" s="38"/>
      <c r="O2457" s="38"/>
      <c r="P2457" s="38"/>
      <c r="Q2457" s="38"/>
      <c r="R2457" s="38"/>
    </row>
    <row r="2458" spans="1:18" s="39" customFormat="1">
      <c r="A2458" s="46"/>
      <c r="B2458" s="47"/>
      <c r="C2458" s="47"/>
      <c r="D2458" s="48"/>
      <c r="E2458" s="46"/>
      <c r="F2458" s="46"/>
      <c r="G2458" s="46"/>
      <c r="H2458" s="49"/>
      <c r="I2458" s="54"/>
      <c r="K2458" s="38"/>
      <c r="L2458" s="38"/>
      <c r="M2458" s="38"/>
      <c r="N2458" s="38"/>
      <c r="O2458" s="38"/>
      <c r="P2458" s="38"/>
      <c r="Q2458" s="38"/>
      <c r="R2458" s="38"/>
    </row>
    <row r="2459" spans="1:18" s="39" customFormat="1">
      <c r="A2459" s="46"/>
      <c r="B2459" s="47"/>
      <c r="C2459" s="47"/>
      <c r="D2459" s="48"/>
      <c r="E2459" s="46"/>
      <c r="F2459" s="46"/>
      <c r="G2459" s="46"/>
      <c r="H2459" s="49"/>
      <c r="I2459" s="54"/>
      <c r="K2459" s="38"/>
      <c r="L2459" s="38"/>
      <c r="M2459" s="38"/>
      <c r="N2459" s="38"/>
      <c r="O2459" s="38"/>
      <c r="P2459" s="38"/>
      <c r="Q2459" s="38"/>
      <c r="R2459" s="38"/>
    </row>
    <row r="2460" spans="1:18" s="39" customFormat="1">
      <c r="A2460" s="46"/>
      <c r="B2460" s="47"/>
      <c r="C2460" s="47"/>
      <c r="D2460" s="48"/>
      <c r="E2460" s="46"/>
      <c r="F2460" s="46"/>
      <c r="G2460" s="46"/>
      <c r="H2460" s="49"/>
      <c r="I2460" s="54"/>
      <c r="K2460" s="38"/>
      <c r="L2460" s="38"/>
      <c r="M2460" s="38"/>
      <c r="N2460" s="38"/>
      <c r="O2460" s="38"/>
      <c r="P2460" s="38"/>
      <c r="Q2460" s="38"/>
      <c r="R2460" s="38"/>
    </row>
    <row r="2461" spans="1:18" s="39" customFormat="1">
      <c r="A2461" s="46"/>
      <c r="B2461" s="47"/>
      <c r="C2461" s="47"/>
      <c r="D2461" s="48"/>
      <c r="E2461" s="46"/>
      <c r="F2461" s="46"/>
      <c r="G2461" s="46"/>
      <c r="H2461" s="49"/>
      <c r="I2461" s="54"/>
      <c r="K2461" s="38"/>
      <c r="L2461" s="38"/>
      <c r="M2461" s="38"/>
      <c r="N2461" s="38"/>
      <c r="O2461" s="38"/>
      <c r="P2461" s="38"/>
      <c r="Q2461" s="38"/>
      <c r="R2461" s="38"/>
    </row>
    <row r="2462" spans="1:18" s="39" customFormat="1">
      <c r="A2462" s="46"/>
      <c r="B2462" s="47"/>
      <c r="C2462" s="47"/>
      <c r="D2462" s="48"/>
      <c r="E2462" s="46"/>
      <c r="F2462" s="46"/>
      <c r="G2462" s="46"/>
      <c r="H2462" s="49"/>
      <c r="I2462" s="54"/>
      <c r="K2462" s="38"/>
      <c r="L2462" s="38"/>
      <c r="M2462" s="38"/>
      <c r="N2462" s="38"/>
      <c r="O2462" s="38"/>
      <c r="P2462" s="38"/>
      <c r="Q2462" s="38"/>
      <c r="R2462" s="38"/>
    </row>
    <row r="2463" spans="1:18" s="39" customFormat="1">
      <c r="A2463" s="46"/>
      <c r="B2463" s="47"/>
      <c r="C2463" s="47"/>
      <c r="D2463" s="48"/>
      <c r="E2463" s="46"/>
      <c r="F2463" s="46"/>
      <c r="G2463" s="46"/>
      <c r="H2463" s="49"/>
      <c r="I2463" s="54"/>
      <c r="K2463" s="38"/>
      <c r="L2463" s="38"/>
      <c r="M2463" s="38"/>
      <c r="N2463" s="38"/>
      <c r="O2463" s="38"/>
      <c r="P2463" s="38"/>
      <c r="Q2463" s="38"/>
      <c r="R2463" s="38"/>
    </row>
    <row r="2464" spans="1:18" s="39" customFormat="1">
      <c r="A2464" s="46"/>
      <c r="B2464" s="47"/>
      <c r="C2464" s="47"/>
      <c r="D2464" s="48"/>
      <c r="E2464" s="46"/>
      <c r="F2464" s="46"/>
      <c r="G2464" s="46"/>
      <c r="H2464" s="49"/>
      <c r="I2464" s="54"/>
      <c r="K2464" s="38"/>
      <c r="L2464" s="38"/>
      <c r="M2464" s="38"/>
      <c r="N2464" s="38"/>
      <c r="O2464" s="38"/>
      <c r="P2464" s="38"/>
      <c r="Q2464" s="38"/>
      <c r="R2464" s="38"/>
    </row>
    <row r="2465" spans="1:18" s="39" customFormat="1">
      <c r="A2465" s="46"/>
      <c r="B2465" s="47"/>
      <c r="C2465" s="47"/>
      <c r="D2465" s="48"/>
      <c r="E2465" s="46"/>
      <c r="F2465" s="46"/>
      <c r="G2465" s="46"/>
      <c r="H2465" s="49"/>
      <c r="I2465" s="54"/>
      <c r="K2465" s="38"/>
      <c r="L2465" s="38"/>
      <c r="M2465" s="38"/>
      <c r="N2465" s="38"/>
      <c r="O2465" s="38"/>
      <c r="P2465" s="38"/>
      <c r="Q2465" s="38"/>
      <c r="R2465" s="38"/>
    </row>
    <row r="2466" spans="1:18" s="39" customFormat="1">
      <c r="A2466" s="46"/>
      <c r="B2466" s="47"/>
      <c r="C2466" s="47"/>
      <c r="D2466" s="48"/>
      <c r="E2466" s="46"/>
      <c r="F2466" s="46"/>
      <c r="G2466" s="46"/>
      <c r="H2466" s="49"/>
      <c r="I2466" s="54"/>
      <c r="K2466" s="38"/>
      <c r="L2466" s="38"/>
      <c r="M2466" s="38"/>
      <c r="N2466" s="38"/>
      <c r="O2466" s="38"/>
      <c r="P2466" s="38"/>
      <c r="Q2466" s="38"/>
      <c r="R2466" s="38"/>
    </row>
    <row r="2467" spans="1:18" s="39" customFormat="1">
      <c r="A2467" s="46"/>
      <c r="B2467" s="47"/>
      <c r="C2467" s="47"/>
      <c r="D2467" s="48"/>
      <c r="E2467" s="46"/>
      <c r="F2467" s="46"/>
      <c r="G2467" s="46"/>
      <c r="H2467" s="49"/>
      <c r="I2467" s="54"/>
      <c r="K2467" s="38"/>
      <c r="L2467" s="38"/>
      <c r="M2467" s="38"/>
      <c r="N2467" s="38"/>
      <c r="O2467" s="38"/>
      <c r="P2467" s="38"/>
      <c r="Q2467" s="38"/>
      <c r="R2467" s="38"/>
    </row>
    <row r="2468" spans="1:18" s="39" customFormat="1">
      <c r="A2468" s="46"/>
      <c r="B2468" s="47"/>
      <c r="C2468" s="47"/>
      <c r="D2468" s="48"/>
      <c r="E2468" s="46"/>
      <c r="F2468" s="46"/>
      <c r="G2468" s="46"/>
      <c r="H2468" s="49"/>
      <c r="I2468" s="54"/>
      <c r="K2468" s="38"/>
      <c r="L2468" s="38"/>
      <c r="M2468" s="38"/>
      <c r="N2468" s="38"/>
      <c r="O2468" s="38"/>
      <c r="P2468" s="38"/>
      <c r="Q2468" s="38"/>
      <c r="R2468" s="38"/>
    </row>
    <row r="2469" spans="1:18" s="39" customFormat="1">
      <c r="A2469" s="46"/>
      <c r="B2469" s="47"/>
      <c r="C2469" s="47"/>
      <c r="D2469" s="48"/>
      <c r="E2469" s="46"/>
      <c r="F2469" s="46"/>
      <c r="G2469" s="46"/>
      <c r="H2469" s="49"/>
      <c r="I2469" s="54"/>
      <c r="K2469" s="38"/>
      <c r="L2469" s="38"/>
      <c r="M2469" s="38"/>
      <c r="N2469" s="38"/>
      <c r="O2469" s="38"/>
      <c r="P2469" s="38"/>
      <c r="Q2469" s="38"/>
      <c r="R2469" s="38"/>
    </row>
    <row r="2470" spans="1:18" s="39" customFormat="1">
      <c r="A2470" s="46"/>
      <c r="B2470" s="47"/>
      <c r="C2470" s="47"/>
      <c r="D2470" s="48"/>
      <c r="E2470" s="46"/>
      <c r="F2470" s="46"/>
      <c r="G2470" s="46"/>
      <c r="H2470" s="49"/>
      <c r="I2470" s="54"/>
      <c r="K2470" s="38"/>
      <c r="L2470" s="38"/>
      <c r="M2470" s="38"/>
      <c r="N2470" s="38"/>
      <c r="O2470" s="38"/>
      <c r="P2470" s="38"/>
      <c r="Q2470" s="38"/>
      <c r="R2470" s="38"/>
    </row>
    <row r="2471" spans="1:18" s="39" customFormat="1">
      <c r="A2471" s="46"/>
      <c r="B2471" s="47"/>
      <c r="C2471" s="47"/>
      <c r="D2471" s="48"/>
      <c r="E2471" s="46"/>
      <c r="F2471" s="46"/>
      <c r="G2471" s="46"/>
      <c r="H2471" s="49"/>
      <c r="I2471" s="54"/>
      <c r="K2471" s="38"/>
      <c r="L2471" s="38"/>
      <c r="M2471" s="38"/>
      <c r="N2471" s="38"/>
      <c r="O2471" s="38"/>
      <c r="P2471" s="38"/>
      <c r="Q2471" s="38"/>
      <c r="R2471" s="38"/>
    </row>
    <row r="2472" spans="1:18" s="39" customFormat="1">
      <c r="A2472" s="46"/>
      <c r="B2472" s="47"/>
      <c r="C2472" s="47"/>
      <c r="D2472" s="48"/>
      <c r="E2472" s="46"/>
      <c r="F2472" s="46"/>
      <c r="G2472" s="46"/>
      <c r="H2472" s="49"/>
      <c r="I2472" s="54"/>
      <c r="K2472" s="38"/>
      <c r="L2472" s="38"/>
      <c r="M2472" s="38"/>
      <c r="N2472" s="38"/>
      <c r="O2472" s="38"/>
      <c r="P2472" s="38"/>
      <c r="Q2472" s="38"/>
      <c r="R2472" s="38"/>
    </row>
    <row r="2473" spans="1:18" s="39" customFormat="1">
      <c r="A2473" s="46"/>
      <c r="B2473" s="47"/>
      <c r="C2473" s="47"/>
      <c r="D2473" s="48"/>
      <c r="E2473" s="46"/>
      <c r="F2473" s="46"/>
      <c r="G2473" s="46"/>
      <c r="H2473" s="49"/>
      <c r="I2473" s="54"/>
      <c r="K2473" s="38"/>
      <c r="L2473" s="38"/>
      <c r="M2473" s="38"/>
      <c r="N2473" s="38"/>
      <c r="O2473" s="38"/>
      <c r="P2473" s="38"/>
      <c r="Q2473" s="38"/>
      <c r="R2473" s="38"/>
    </row>
    <row r="2474" spans="1:18" s="39" customFormat="1">
      <c r="A2474" s="46"/>
      <c r="B2474" s="47"/>
      <c r="C2474" s="47"/>
      <c r="D2474" s="48"/>
      <c r="E2474" s="46"/>
      <c r="F2474" s="46"/>
      <c r="G2474" s="46"/>
      <c r="H2474" s="49"/>
      <c r="I2474" s="54"/>
      <c r="K2474" s="38"/>
      <c r="L2474" s="38"/>
      <c r="M2474" s="38"/>
      <c r="N2474" s="38"/>
      <c r="O2474" s="38"/>
      <c r="P2474" s="38"/>
      <c r="Q2474" s="38"/>
      <c r="R2474" s="38"/>
    </row>
    <row r="2475" spans="1:18" s="39" customFormat="1">
      <c r="A2475" s="46"/>
      <c r="B2475" s="47"/>
      <c r="C2475" s="47"/>
      <c r="D2475" s="48"/>
      <c r="E2475" s="46"/>
      <c r="F2475" s="46"/>
      <c r="G2475" s="46"/>
      <c r="H2475" s="49"/>
      <c r="I2475" s="54"/>
      <c r="K2475" s="38"/>
      <c r="L2475" s="38"/>
      <c r="M2475" s="38"/>
      <c r="N2475" s="38"/>
      <c r="O2475" s="38"/>
      <c r="P2475" s="38"/>
      <c r="Q2475" s="38"/>
      <c r="R2475" s="38"/>
    </row>
    <row r="2476" spans="1:18" s="39" customFormat="1">
      <c r="A2476" s="46"/>
      <c r="B2476" s="47"/>
      <c r="C2476" s="47"/>
      <c r="D2476" s="48"/>
      <c r="E2476" s="46"/>
      <c r="F2476" s="46"/>
      <c r="G2476" s="46"/>
      <c r="H2476" s="49"/>
      <c r="I2476" s="54"/>
      <c r="K2476" s="38"/>
      <c r="L2476" s="38"/>
      <c r="M2476" s="38"/>
      <c r="N2476" s="38"/>
      <c r="O2476" s="38"/>
      <c r="P2476" s="38"/>
      <c r="Q2476" s="38"/>
      <c r="R2476" s="38"/>
    </row>
    <row r="2477" spans="1:18" s="39" customFormat="1">
      <c r="A2477" s="46"/>
      <c r="B2477" s="47"/>
      <c r="C2477" s="47"/>
      <c r="D2477" s="48"/>
      <c r="E2477" s="46"/>
      <c r="F2477" s="46"/>
      <c r="G2477" s="46"/>
      <c r="H2477" s="49"/>
      <c r="I2477" s="54"/>
      <c r="K2477" s="38"/>
      <c r="L2477" s="38"/>
      <c r="M2477" s="38"/>
      <c r="N2477" s="38"/>
      <c r="O2477" s="38"/>
      <c r="P2477" s="38"/>
      <c r="Q2477" s="38"/>
      <c r="R2477" s="38"/>
    </row>
    <row r="2478" spans="1:18" s="39" customFormat="1">
      <c r="A2478" s="46"/>
      <c r="B2478" s="47"/>
      <c r="C2478" s="47"/>
      <c r="D2478" s="48"/>
      <c r="E2478" s="46"/>
      <c r="F2478" s="46"/>
      <c r="G2478" s="46"/>
      <c r="H2478" s="49"/>
      <c r="I2478" s="54"/>
      <c r="K2478" s="38"/>
      <c r="L2478" s="38"/>
      <c r="M2478" s="38"/>
      <c r="N2478" s="38"/>
      <c r="O2478" s="38"/>
      <c r="P2478" s="38"/>
      <c r="Q2478" s="38"/>
      <c r="R2478" s="38"/>
    </row>
    <row r="2479" spans="1:18" s="39" customFormat="1">
      <c r="A2479" s="46"/>
      <c r="B2479" s="47"/>
      <c r="C2479" s="47"/>
      <c r="D2479" s="48"/>
      <c r="E2479" s="46"/>
      <c r="F2479" s="46"/>
      <c r="G2479" s="46"/>
      <c r="H2479" s="49"/>
      <c r="I2479" s="54"/>
      <c r="K2479" s="38"/>
      <c r="L2479" s="38"/>
      <c r="M2479" s="38"/>
      <c r="N2479" s="38"/>
      <c r="O2479" s="38"/>
      <c r="P2479" s="38"/>
      <c r="Q2479" s="38"/>
      <c r="R2479" s="38"/>
    </row>
    <row r="2480" spans="1:18" s="39" customFormat="1">
      <c r="A2480" s="46"/>
      <c r="B2480" s="47"/>
      <c r="C2480" s="47"/>
      <c r="D2480" s="48"/>
      <c r="E2480" s="46"/>
      <c r="F2480" s="46"/>
      <c r="G2480" s="46"/>
      <c r="H2480" s="49"/>
      <c r="I2480" s="54"/>
      <c r="K2480" s="38"/>
      <c r="L2480" s="38"/>
      <c r="M2480" s="38"/>
      <c r="N2480" s="38"/>
      <c r="O2480" s="38"/>
      <c r="P2480" s="38"/>
      <c r="Q2480" s="38"/>
      <c r="R2480" s="38"/>
    </row>
    <row r="2481" spans="1:18" s="39" customFormat="1">
      <c r="A2481" s="46"/>
      <c r="B2481" s="47"/>
      <c r="C2481" s="47"/>
      <c r="D2481" s="48"/>
      <c r="E2481" s="46"/>
      <c r="F2481" s="46"/>
      <c r="G2481" s="46"/>
      <c r="H2481" s="49"/>
      <c r="I2481" s="54"/>
      <c r="K2481" s="38"/>
      <c r="L2481" s="38"/>
      <c r="M2481" s="38"/>
      <c r="N2481" s="38"/>
      <c r="O2481" s="38"/>
      <c r="P2481" s="38"/>
      <c r="Q2481" s="38"/>
      <c r="R2481" s="38"/>
    </row>
    <row r="2482" spans="1:18" s="39" customFormat="1">
      <c r="A2482" s="46"/>
      <c r="B2482" s="47"/>
      <c r="C2482" s="47"/>
      <c r="D2482" s="48"/>
      <c r="E2482" s="46"/>
      <c r="F2482" s="46"/>
      <c r="G2482" s="46"/>
      <c r="H2482" s="49"/>
      <c r="I2482" s="54"/>
      <c r="K2482" s="38"/>
      <c r="L2482" s="38"/>
      <c r="M2482" s="38"/>
      <c r="N2482" s="38"/>
      <c r="O2482" s="38"/>
      <c r="P2482" s="38"/>
      <c r="Q2482" s="38"/>
      <c r="R2482" s="38"/>
    </row>
    <row r="2483" spans="1:18" s="39" customFormat="1">
      <c r="A2483" s="46"/>
      <c r="B2483" s="47"/>
      <c r="C2483" s="47"/>
      <c r="D2483" s="48"/>
      <c r="E2483" s="46"/>
      <c r="F2483" s="46"/>
      <c r="G2483" s="46"/>
      <c r="H2483" s="49"/>
      <c r="I2483" s="54"/>
      <c r="K2483" s="38"/>
      <c r="L2483" s="38"/>
      <c r="M2483" s="38"/>
      <c r="N2483" s="38"/>
      <c r="O2483" s="38"/>
      <c r="P2483" s="38"/>
      <c r="Q2483" s="38"/>
      <c r="R2483" s="38"/>
    </row>
    <row r="2484" spans="1:18" s="39" customFormat="1">
      <c r="A2484" s="46"/>
      <c r="B2484" s="47"/>
      <c r="C2484" s="47"/>
      <c r="D2484" s="48"/>
      <c r="E2484" s="46"/>
      <c r="F2484" s="46"/>
      <c r="G2484" s="46"/>
      <c r="H2484" s="49"/>
      <c r="I2484" s="54"/>
      <c r="K2484" s="38"/>
      <c r="L2484" s="38"/>
      <c r="M2484" s="38"/>
      <c r="N2484" s="38"/>
      <c r="O2484" s="38"/>
      <c r="P2484" s="38"/>
      <c r="Q2484" s="38"/>
      <c r="R2484" s="38"/>
    </row>
    <row r="2485" spans="1:18" s="39" customFormat="1">
      <c r="A2485" s="46"/>
      <c r="B2485" s="47"/>
      <c r="C2485" s="47"/>
      <c r="D2485" s="48"/>
      <c r="E2485" s="46"/>
      <c r="F2485" s="46"/>
      <c r="G2485" s="46"/>
      <c r="H2485" s="49"/>
      <c r="I2485" s="54"/>
      <c r="K2485" s="38"/>
      <c r="L2485" s="38"/>
      <c r="M2485" s="38"/>
      <c r="N2485" s="38"/>
      <c r="O2485" s="38"/>
      <c r="P2485" s="38"/>
      <c r="Q2485" s="38"/>
      <c r="R2485" s="38"/>
    </row>
    <row r="2486" spans="1:18" s="39" customFormat="1">
      <c r="A2486" s="46"/>
      <c r="B2486" s="47"/>
      <c r="C2486" s="47"/>
      <c r="D2486" s="48"/>
      <c r="E2486" s="46"/>
      <c r="F2486" s="46"/>
      <c r="G2486" s="46"/>
      <c r="H2486" s="49"/>
      <c r="I2486" s="54"/>
      <c r="K2486" s="38"/>
      <c r="L2486" s="38"/>
      <c r="M2486" s="38"/>
      <c r="N2486" s="38"/>
      <c r="O2486" s="38"/>
      <c r="P2486" s="38"/>
      <c r="Q2486" s="38"/>
      <c r="R2486" s="38"/>
    </row>
    <row r="2487" spans="1:18" s="39" customFormat="1">
      <c r="A2487" s="46"/>
      <c r="B2487" s="47"/>
      <c r="C2487" s="47"/>
      <c r="D2487" s="48"/>
      <c r="E2487" s="46"/>
      <c r="F2487" s="46"/>
      <c r="G2487" s="46"/>
      <c r="H2487" s="49"/>
      <c r="I2487" s="54"/>
      <c r="K2487" s="38"/>
      <c r="L2487" s="38"/>
      <c r="M2487" s="38"/>
      <c r="N2487" s="38"/>
      <c r="O2487" s="38"/>
      <c r="P2487" s="38"/>
      <c r="Q2487" s="38"/>
      <c r="R2487" s="38"/>
    </row>
    <row r="2488" spans="1:18" s="39" customFormat="1">
      <c r="A2488" s="46"/>
      <c r="B2488" s="47"/>
      <c r="C2488" s="47"/>
      <c r="D2488" s="48"/>
      <c r="E2488" s="46"/>
      <c r="F2488" s="46"/>
      <c r="G2488" s="46"/>
      <c r="H2488" s="49"/>
      <c r="I2488" s="54"/>
      <c r="K2488" s="38"/>
      <c r="L2488" s="38"/>
      <c r="M2488" s="38"/>
      <c r="N2488" s="38"/>
      <c r="O2488" s="38"/>
      <c r="P2488" s="38"/>
      <c r="Q2488" s="38"/>
      <c r="R2488" s="38"/>
    </row>
    <row r="2489" spans="1:18" s="39" customFormat="1">
      <c r="A2489" s="46"/>
      <c r="B2489" s="47"/>
      <c r="C2489" s="47"/>
      <c r="D2489" s="48"/>
      <c r="E2489" s="46"/>
      <c r="F2489" s="46"/>
      <c r="G2489" s="46"/>
      <c r="H2489" s="49"/>
      <c r="I2489" s="54"/>
      <c r="K2489" s="38"/>
      <c r="L2489" s="38"/>
      <c r="M2489" s="38"/>
      <c r="N2489" s="38"/>
      <c r="O2489" s="38"/>
      <c r="P2489" s="38"/>
      <c r="Q2489" s="38"/>
      <c r="R2489" s="38"/>
    </row>
    <row r="2490" spans="1:18" s="39" customFormat="1">
      <c r="A2490" s="46"/>
      <c r="B2490" s="47"/>
      <c r="C2490" s="47"/>
      <c r="D2490" s="48"/>
      <c r="E2490" s="46"/>
      <c r="F2490" s="46"/>
      <c r="G2490" s="46"/>
      <c r="H2490" s="49"/>
      <c r="I2490" s="54"/>
      <c r="K2490" s="38"/>
      <c r="L2490" s="38"/>
      <c r="M2490" s="38"/>
      <c r="N2490" s="38"/>
      <c r="O2490" s="38"/>
      <c r="P2490" s="38"/>
      <c r="Q2490" s="38"/>
      <c r="R2490" s="38"/>
    </row>
    <row r="2491" spans="1:18" s="39" customFormat="1">
      <c r="A2491" s="46"/>
      <c r="B2491" s="47"/>
      <c r="C2491" s="47"/>
      <c r="D2491" s="48"/>
      <c r="E2491" s="46"/>
      <c r="F2491" s="46"/>
      <c r="G2491" s="46"/>
      <c r="H2491" s="49"/>
      <c r="I2491" s="54"/>
      <c r="K2491" s="38"/>
      <c r="L2491" s="38"/>
      <c r="M2491" s="38"/>
      <c r="N2491" s="38"/>
      <c r="O2491" s="38"/>
      <c r="P2491" s="38"/>
      <c r="Q2491" s="38"/>
      <c r="R2491" s="38"/>
    </row>
    <row r="2492" spans="1:18" s="39" customFormat="1">
      <c r="A2492" s="46"/>
      <c r="B2492" s="47"/>
      <c r="C2492" s="47"/>
      <c r="D2492" s="48"/>
      <c r="E2492" s="46"/>
      <c r="F2492" s="46"/>
      <c r="G2492" s="46"/>
      <c r="H2492" s="49"/>
      <c r="I2492" s="54"/>
      <c r="K2492" s="38"/>
      <c r="L2492" s="38"/>
      <c r="M2492" s="38"/>
      <c r="N2492" s="38"/>
      <c r="O2492" s="38"/>
      <c r="P2492" s="38"/>
      <c r="Q2492" s="38"/>
      <c r="R2492" s="38"/>
    </row>
    <row r="2493" spans="1:18" s="39" customFormat="1">
      <c r="A2493" s="46"/>
      <c r="B2493" s="47"/>
      <c r="C2493" s="47"/>
      <c r="D2493" s="48"/>
      <c r="E2493" s="46"/>
      <c r="F2493" s="46"/>
      <c r="G2493" s="46"/>
      <c r="H2493" s="49"/>
      <c r="I2493" s="54"/>
      <c r="K2493" s="38"/>
      <c r="L2493" s="38"/>
      <c r="M2493" s="38"/>
      <c r="N2493" s="38"/>
      <c r="O2493" s="38"/>
      <c r="P2493" s="38"/>
      <c r="Q2493" s="38"/>
      <c r="R2493" s="38"/>
    </row>
    <row r="2494" spans="1:18" s="39" customFormat="1">
      <c r="A2494" s="46"/>
      <c r="B2494" s="47"/>
      <c r="C2494" s="47"/>
      <c r="D2494" s="48"/>
      <c r="E2494" s="46"/>
      <c r="F2494" s="46"/>
      <c r="G2494" s="46"/>
      <c r="H2494" s="49"/>
      <c r="I2494" s="54"/>
      <c r="K2494" s="38"/>
      <c r="L2494" s="38"/>
      <c r="M2494" s="38"/>
      <c r="N2494" s="38"/>
      <c r="O2494" s="38"/>
      <c r="P2494" s="38"/>
      <c r="Q2494" s="38"/>
      <c r="R2494" s="38"/>
    </row>
    <row r="2495" spans="1:18" s="39" customFormat="1">
      <c r="A2495" s="46"/>
      <c r="B2495" s="47"/>
      <c r="C2495" s="47"/>
      <c r="D2495" s="48"/>
      <c r="E2495" s="46"/>
      <c r="F2495" s="46"/>
      <c r="G2495" s="46"/>
      <c r="H2495" s="49"/>
      <c r="I2495" s="54"/>
      <c r="K2495" s="38"/>
      <c r="L2495" s="38"/>
      <c r="M2495" s="38"/>
      <c r="N2495" s="38"/>
      <c r="O2495" s="38"/>
      <c r="P2495" s="38"/>
      <c r="Q2495" s="38"/>
      <c r="R2495" s="38"/>
    </row>
    <row r="2496" spans="1:18" s="39" customFormat="1">
      <c r="A2496" s="46"/>
      <c r="B2496" s="47"/>
      <c r="C2496" s="47"/>
      <c r="D2496" s="48"/>
      <c r="E2496" s="46"/>
      <c r="F2496" s="46"/>
      <c r="G2496" s="46"/>
      <c r="H2496" s="49"/>
      <c r="I2496" s="54"/>
      <c r="K2496" s="38"/>
      <c r="L2496" s="38"/>
      <c r="M2496" s="38"/>
      <c r="N2496" s="38"/>
      <c r="O2496" s="38"/>
      <c r="P2496" s="38"/>
      <c r="Q2496" s="38"/>
      <c r="R2496" s="38"/>
    </row>
    <row r="2497" spans="1:18" s="39" customFormat="1">
      <c r="A2497" s="46"/>
      <c r="B2497" s="47"/>
      <c r="C2497" s="47"/>
      <c r="D2497" s="48"/>
      <c r="E2497" s="46"/>
      <c r="F2497" s="46"/>
      <c r="G2497" s="46"/>
      <c r="H2497" s="49"/>
      <c r="I2497" s="54"/>
      <c r="K2497" s="38"/>
      <c r="L2497" s="38"/>
      <c r="M2497" s="38"/>
      <c r="N2497" s="38"/>
      <c r="O2497" s="38"/>
      <c r="P2497" s="38"/>
      <c r="Q2497" s="38"/>
      <c r="R2497" s="38"/>
    </row>
    <row r="2498" spans="1:18" s="39" customFormat="1">
      <c r="A2498" s="46"/>
      <c r="B2498" s="47"/>
      <c r="C2498" s="47"/>
      <c r="D2498" s="48"/>
      <c r="E2498" s="46"/>
      <c r="F2498" s="46"/>
      <c r="G2498" s="46"/>
      <c r="H2498" s="49"/>
      <c r="I2498" s="54"/>
      <c r="K2498" s="38"/>
      <c r="L2498" s="38"/>
      <c r="M2498" s="38"/>
      <c r="N2498" s="38"/>
      <c r="O2498" s="38"/>
      <c r="P2498" s="38"/>
      <c r="Q2498" s="38"/>
      <c r="R2498" s="38"/>
    </row>
    <row r="2499" spans="1:18" s="39" customFormat="1">
      <c r="A2499" s="46"/>
      <c r="B2499" s="47"/>
      <c r="C2499" s="47"/>
      <c r="D2499" s="48"/>
      <c r="E2499" s="46"/>
      <c r="F2499" s="46"/>
      <c r="G2499" s="46"/>
      <c r="H2499" s="49"/>
      <c r="I2499" s="54"/>
      <c r="K2499" s="38"/>
      <c r="L2499" s="38"/>
      <c r="M2499" s="38"/>
      <c r="N2499" s="38"/>
      <c r="O2499" s="38"/>
      <c r="P2499" s="38"/>
      <c r="Q2499" s="38"/>
      <c r="R2499" s="38"/>
    </row>
    <row r="2500" spans="1:18" s="39" customFormat="1">
      <c r="A2500" s="46"/>
      <c r="B2500" s="47"/>
      <c r="C2500" s="47"/>
      <c r="D2500" s="48"/>
      <c r="E2500" s="46"/>
      <c r="F2500" s="46"/>
      <c r="G2500" s="46"/>
      <c r="H2500" s="49"/>
      <c r="I2500" s="54"/>
      <c r="K2500" s="38"/>
      <c r="L2500" s="38"/>
      <c r="M2500" s="38"/>
      <c r="N2500" s="38"/>
      <c r="O2500" s="38"/>
      <c r="P2500" s="38"/>
      <c r="Q2500" s="38"/>
      <c r="R2500" s="38"/>
    </row>
    <row r="2501" spans="1:18" s="39" customFormat="1">
      <c r="A2501" s="46"/>
      <c r="B2501" s="47"/>
      <c r="C2501" s="47"/>
      <c r="D2501" s="48"/>
      <c r="E2501" s="46"/>
      <c r="F2501" s="46"/>
      <c r="G2501" s="46"/>
      <c r="H2501" s="49"/>
      <c r="I2501" s="54"/>
      <c r="K2501" s="38"/>
      <c r="L2501" s="38"/>
      <c r="M2501" s="38"/>
      <c r="N2501" s="38"/>
      <c r="O2501" s="38"/>
      <c r="P2501" s="38"/>
      <c r="Q2501" s="38"/>
      <c r="R2501" s="38"/>
    </row>
    <row r="2502" spans="1:18" s="39" customFormat="1">
      <c r="A2502" s="46"/>
      <c r="B2502" s="47"/>
      <c r="C2502" s="47"/>
      <c r="D2502" s="48"/>
      <c r="E2502" s="46"/>
      <c r="F2502" s="46"/>
      <c r="G2502" s="46"/>
      <c r="H2502" s="49"/>
      <c r="I2502" s="54"/>
      <c r="K2502" s="38"/>
      <c r="L2502" s="38"/>
      <c r="M2502" s="38"/>
      <c r="N2502" s="38"/>
      <c r="O2502" s="38"/>
      <c r="P2502" s="38"/>
      <c r="Q2502" s="38"/>
      <c r="R2502" s="38"/>
    </row>
    <row r="2503" spans="1:18" s="39" customFormat="1">
      <c r="A2503" s="46"/>
      <c r="B2503" s="47"/>
      <c r="C2503" s="47"/>
      <c r="D2503" s="48"/>
      <c r="E2503" s="46"/>
      <c r="F2503" s="46"/>
      <c r="G2503" s="46"/>
      <c r="H2503" s="49"/>
      <c r="I2503" s="54"/>
      <c r="K2503" s="38"/>
      <c r="L2503" s="38"/>
      <c r="M2503" s="38"/>
      <c r="N2503" s="38"/>
      <c r="O2503" s="38"/>
      <c r="P2503" s="38"/>
      <c r="Q2503" s="38"/>
      <c r="R2503" s="38"/>
    </row>
    <row r="2504" spans="1:18" s="39" customFormat="1">
      <c r="A2504" s="46"/>
      <c r="B2504" s="47"/>
      <c r="C2504" s="47"/>
      <c r="D2504" s="48"/>
      <c r="E2504" s="46"/>
      <c r="F2504" s="46"/>
      <c r="G2504" s="46"/>
      <c r="H2504" s="49"/>
      <c r="I2504" s="54"/>
      <c r="K2504" s="38"/>
      <c r="L2504" s="38"/>
      <c r="M2504" s="38"/>
      <c r="N2504" s="38"/>
      <c r="O2504" s="38"/>
      <c r="P2504" s="38"/>
      <c r="Q2504" s="38"/>
      <c r="R2504" s="38"/>
    </row>
    <row r="2505" spans="1:18" s="39" customFormat="1">
      <c r="A2505" s="46"/>
      <c r="B2505" s="47"/>
      <c r="C2505" s="47"/>
      <c r="D2505" s="48"/>
      <c r="E2505" s="46"/>
      <c r="F2505" s="46"/>
      <c r="G2505" s="46"/>
      <c r="H2505" s="49"/>
      <c r="I2505" s="54"/>
      <c r="K2505" s="38"/>
      <c r="L2505" s="38"/>
      <c r="M2505" s="38"/>
      <c r="N2505" s="38"/>
      <c r="O2505" s="38"/>
      <c r="P2505" s="38"/>
      <c r="Q2505" s="38"/>
      <c r="R2505" s="38"/>
    </row>
    <row r="2506" spans="1:18" s="39" customFormat="1">
      <c r="A2506" s="46"/>
      <c r="B2506" s="47"/>
      <c r="C2506" s="47"/>
      <c r="D2506" s="48"/>
      <c r="E2506" s="46"/>
      <c r="F2506" s="46"/>
      <c r="G2506" s="46"/>
      <c r="H2506" s="49"/>
      <c r="I2506" s="54"/>
      <c r="K2506" s="38"/>
      <c r="L2506" s="38"/>
      <c r="M2506" s="38"/>
      <c r="N2506" s="38"/>
      <c r="O2506" s="38"/>
      <c r="P2506" s="38"/>
      <c r="Q2506" s="38"/>
      <c r="R2506" s="38"/>
    </row>
    <row r="2507" spans="1:18" s="39" customFormat="1">
      <c r="A2507" s="46"/>
      <c r="B2507" s="47"/>
      <c r="C2507" s="47"/>
      <c r="D2507" s="48"/>
      <c r="E2507" s="46"/>
      <c r="F2507" s="46"/>
      <c r="G2507" s="46"/>
      <c r="H2507" s="49"/>
      <c r="I2507" s="54"/>
      <c r="K2507" s="38"/>
      <c r="L2507" s="38"/>
      <c r="M2507" s="38"/>
      <c r="N2507" s="38"/>
      <c r="O2507" s="38"/>
      <c r="P2507" s="38"/>
      <c r="Q2507" s="38"/>
      <c r="R2507" s="38"/>
    </row>
    <row r="2508" spans="1:18" s="39" customFormat="1">
      <c r="A2508" s="46"/>
      <c r="B2508" s="47"/>
      <c r="C2508" s="47"/>
      <c r="D2508" s="48"/>
      <c r="E2508" s="46"/>
      <c r="F2508" s="46"/>
      <c r="G2508" s="46"/>
      <c r="H2508" s="49"/>
      <c r="I2508" s="54"/>
      <c r="K2508" s="38"/>
      <c r="L2508" s="38"/>
      <c r="M2508" s="38"/>
      <c r="N2508" s="38"/>
      <c r="O2508" s="38"/>
      <c r="P2508" s="38"/>
      <c r="Q2508" s="38"/>
      <c r="R2508" s="38"/>
    </row>
    <row r="2509" spans="1:18" s="39" customFormat="1">
      <c r="A2509" s="46"/>
      <c r="B2509" s="47"/>
      <c r="C2509" s="47"/>
      <c r="D2509" s="48"/>
      <c r="E2509" s="46"/>
      <c r="F2509" s="46"/>
      <c r="G2509" s="46"/>
      <c r="H2509" s="49"/>
      <c r="I2509" s="54"/>
      <c r="K2509" s="38"/>
      <c r="L2509" s="38"/>
      <c r="M2509" s="38"/>
      <c r="N2509" s="38"/>
      <c r="O2509" s="38"/>
      <c r="P2509" s="38"/>
      <c r="Q2509" s="38"/>
      <c r="R2509" s="38"/>
    </row>
    <row r="2510" spans="1:18" s="39" customFormat="1">
      <c r="A2510" s="46"/>
      <c r="B2510" s="47"/>
      <c r="C2510" s="47"/>
      <c r="D2510" s="48"/>
      <c r="E2510" s="46"/>
      <c r="F2510" s="46"/>
      <c r="G2510" s="46"/>
      <c r="H2510" s="49"/>
      <c r="I2510" s="54"/>
      <c r="K2510" s="38"/>
      <c r="L2510" s="38"/>
      <c r="M2510" s="38"/>
      <c r="N2510" s="38"/>
      <c r="O2510" s="38"/>
      <c r="P2510" s="38"/>
      <c r="Q2510" s="38"/>
      <c r="R2510" s="38"/>
    </row>
    <row r="2511" spans="1:18" s="39" customFormat="1">
      <c r="A2511" s="46"/>
      <c r="B2511" s="47"/>
      <c r="C2511" s="47"/>
      <c r="D2511" s="48"/>
      <c r="E2511" s="46"/>
      <c r="F2511" s="46"/>
      <c r="G2511" s="46"/>
      <c r="H2511" s="49"/>
      <c r="I2511" s="54"/>
      <c r="K2511" s="38"/>
      <c r="L2511" s="38"/>
      <c r="M2511" s="38"/>
      <c r="N2511" s="38"/>
      <c r="O2511" s="38"/>
      <c r="P2511" s="38"/>
      <c r="Q2511" s="38"/>
      <c r="R2511" s="38"/>
    </row>
    <row r="2512" spans="1:18" s="39" customFormat="1">
      <c r="A2512" s="46"/>
      <c r="B2512" s="47"/>
      <c r="C2512" s="47"/>
      <c r="D2512" s="48"/>
      <c r="E2512" s="46"/>
      <c r="F2512" s="46"/>
      <c r="G2512" s="46"/>
      <c r="H2512" s="49"/>
      <c r="I2512" s="54"/>
      <c r="K2512" s="38"/>
      <c r="L2512" s="38"/>
      <c r="M2512" s="38"/>
      <c r="N2512" s="38"/>
      <c r="O2512" s="38"/>
      <c r="P2512" s="38"/>
      <c r="Q2512" s="38"/>
      <c r="R2512" s="38"/>
    </row>
    <row r="2513" spans="1:18" s="39" customFormat="1">
      <c r="A2513" s="46"/>
      <c r="B2513" s="47"/>
      <c r="C2513" s="47"/>
      <c r="D2513" s="48"/>
      <c r="E2513" s="46"/>
      <c r="F2513" s="46"/>
      <c r="G2513" s="46"/>
      <c r="H2513" s="49"/>
      <c r="I2513" s="54"/>
      <c r="K2513" s="38"/>
      <c r="L2513" s="38"/>
      <c r="M2513" s="38"/>
      <c r="N2513" s="38"/>
      <c r="O2513" s="38"/>
      <c r="P2513" s="38"/>
      <c r="Q2513" s="38"/>
      <c r="R2513" s="38"/>
    </row>
    <row r="2514" spans="1:18" s="39" customFormat="1">
      <c r="A2514" s="46"/>
      <c r="B2514" s="47"/>
      <c r="C2514" s="47"/>
      <c r="D2514" s="48"/>
      <c r="E2514" s="46"/>
      <c r="F2514" s="46"/>
      <c r="G2514" s="46"/>
      <c r="H2514" s="49"/>
      <c r="I2514" s="54"/>
      <c r="K2514" s="38"/>
      <c r="L2514" s="38"/>
      <c r="M2514" s="38"/>
      <c r="N2514" s="38"/>
      <c r="O2514" s="38"/>
      <c r="P2514" s="38"/>
      <c r="Q2514" s="38"/>
      <c r="R2514" s="38"/>
    </row>
    <row r="2515" spans="1:18" s="39" customFormat="1">
      <c r="A2515" s="46"/>
      <c r="B2515" s="47"/>
      <c r="C2515" s="47"/>
      <c r="D2515" s="48"/>
      <c r="E2515" s="46"/>
      <c r="F2515" s="46"/>
      <c r="G2515" s="46"/>
      <c r="H2515" s="49"/>
      <c r="I2515" s="54"/>
      <c r="K2515" s="38"/>
      <c r="L2515" s="38"/>
      <c r="M2515" s="38"/>
      <c r="N2515" s="38"/>
      <c r="O2515" s="38"/>
      <c r="P2515" s="38"/>
      <c r="Q2515" s="38"/>
      <c r="R2515" s="38"/>
    </row>
    <row r="2516" spans="1:18" s="39" customFormat="1">
      <c r="A2516" s="46"/>
      <c r="B2516" s="47"/>
      <c r="C2516" s="47"/>
      <c r="D2516" s="48"/>
      <c r="E2516" s="46"/>
      <c r="F2516" s="46"/>
      <c r="G2516" s="46"/>
      <c r="H2516" s="49"/>
      <c r="I2516" s="54"/>
      <c r="K2516" s="38"/>
      <c r="L2516" s="38"/>
      <c r="M2516" s="38"/>
      <c r="N2516" s="38"/>
      <c r="O2516" s="38"/>
      <c r="P2516" s="38"/>
      <c r="Q2516" s="38"/>
      <c r="R2516" s="38"/>
    </row>
    <row r="2517" spans="1:18" s="39" customFormat="1">
      <c r="A2517" s="46"/>
      <c r="B2517" s="47"/>
      <c r="C2517" s="47"/>
      <c r="D2517" s="48"/>
      <c r="E2517" s="46"/>
      <c r="F2517" s="46"/>
      <c r="G2517" s="46"/>
      <c r="H2517" s="49"/>
      <c r="I2517" s="54"/>
      <c r="K2517" s="38"/>
      <c r="L2517" s="38"/>
      <c r="M2517" s="38"/>
      <c r="N2517" s="38"/>
      <c r="O2517" s="38"/>
      <c r="P2517" s="38"/>
      <c r="Q2517" s="38"/>
      <c r="R2517" s="38"/>
    </row>
    <row r="2518" spans="1:18" s="39" customFormat="1">
      <c r="A2518" s="46"/>
      <c r="B2518" s="47"/>
      <c r="C2518" s="47"/>
      <c r="D2518" s="48"/>
      <c r="E2518" s="46"/>
      <c r="F2518" s="46"/>
      <c r="G2518" s="46"/>
      <c r="H2518" s="49"/>
      <c r="I2518" s="54"/>
      <c r="K2518" s="38"/>
      <c r="L2518" s="38"/>
      <c r="M2518" s="38"/>
      <c r="N2518" s="38"/>
      <c r="O2518" s="38"/>
      <c r="P2518" s="38"/>
      <c r="Q2518" s="38"/>
      <c r="R2518" s="38"/>
    </row>
    <row r="2519" spans="1:18" s="39" customFormat="1">
      <c r="A2519" s="46"/>
      <c r="B2519" s="47"/>
      <c r="C2519" s="47"/>
      <c r="D2519" s="48"/>
      <c r="E2519" s="46"/>
      <c r="F2519" s="46"/>
      <c r="G2519" s="46"/>
      <c r="H2519" s="49"/>
      <c r="I2519" s="54"/>
      <c r="K2519" s="38"/>
      <c r="L2519" s="38"/>
      <c r="M2519" s="38"/>
      <c r="N2519" s="38"/>
      <c r="O2519" s="38"/>
      <c r="P2519" s="38"/>
      <c r="Q2519" s="38"/>
      <c r="R2519" s="38"/>
    </row>
    <row r="2520" spans="1:18" s="39" customFormat="1">
      <c r="A2520" s="46"/>
      <c r="B2520" s="47"/>
      <c r="C2520" s="47"/>
      <c r="D2520" s="48"/>
      <c r="E2520" s="46"/>
      <c r="F2520" s="46"/>
      <c r="G2520" s="46"/>
      <c r="H2520" s="49"/>
      <c r="I2520" s="54"/>
      <c r="K2520" s="38"/>
      <c r="L2520" s="38"/>
      <c r="M2520" s="38"/>
      <c r="N2520" s="38"/>
      <c r="O2520" s="38"/>
      <c r="P2520" s="38"/>
      <c r="Q2520" s="38"/>
      <c r="R2520" s="38"/>
    </row>
    <row r="2521" spans="1:18" s="39" customFormat="1">
      <c r="A2521" s="46"/>
      <c r="B2521" s="47"/>
      <c r="C2521" s="47"/>
      <c r="D2521" s="48"/>
      <c r="E2521" s="46"/>
      <c r="F2521" s="46"/>
      <c r="G2521" s="46"/>
      <c r="H2521" s="49"/>
      <c r="I2521" s="54"/>
      <c r="K2521" s="38"/>
      <c r="L2521" s="38"/>
      <c r="M2521" s="38"/>
      <c r="N2521" s="38"/>
      <c r="O2521" s="38"/>
      <c r="P2521" s="38"/>
      <c r="Q2521" s="38"/>
      <c r="R2521" s="38"/>
    </row>
    <row r="2522" spans="1:18" s="39" customFormat="1">
      <c r="A2522" s="46"/>
      <c r="B2522" s="47"/>
      <c r="C2522" s="47"/>
      <c r="D2522" s="48"/>
      <c r="E2522" s="46"/>
      <c r="F2522" s="46"/>
      <c r="G2522" s="46"/>
      <c r="H2522" s="49"/>
      <c r="I2522" s="54"/>
      <c r="K2522" s="38"/>
      <c r="L2522" s="38"/>
      <c r="M2522" s="38"/>
      <c r="N2522" s="38"/>
      <c r="O2522" s="38"/>
      <c r="P2522" s="38"/>
      <c r="Q2522" s="38"/>
      <c r="R2522" s="38"/>
    </row>
    <row r="2523" spans="1:18" s="39" customFormat="1">
      <c r="A2523" s="46"/>
      <c r="B2523" s="47"/>
      <c r="C2523" s="47"/>
      <c r="D2523" s="48"/>
      <c r="E2523" s="46"/>
      <c r="F2523" s="46"/>
      <c r="G2523" s="46"/>
      <c r="H2523" s="49"/>
      <c r="I2523" s="54"/>
      <c r="K2523" s="38"/>
      <c r="L2523" s="38"/>
      <c r="M2523" s="38"/>
      <c r="N2523" s="38"/>
      <c r="O2523" s="38"/>
      <c r="P2523" s="38"/>
      <c r="Q2523" s="38"/>
      <c r="R2523" s="38"/>
    </row>
    <row r="2524" spans="1:18" s="39" customFormat="1">
      <c r="A2524" s="46"/>
      <c r="B2524" s="47"/>
      <c r="C2524" s="47"/>
      <c r="D2524" s="48"/>
      <c r="E2524" s="46"/>
      <c r="F2524" s="46"/>
      <c r="G2524" s="46"/>
      <c r="H2524" s="49"/>
      <c r="I2524" s="54"/>
      <c r="K2524" s="38"/>
      <c r="L2524" s="38"/>
      <c r="M2524" s="38"/>
      <c r="N2524" s="38"/>
      <c r="O2524" s="38"/>
      <c r="P2524" s="38"/>
      <c r="Q2524" s="38"/>
      <c r="R2524" s="38"/>
    </row>
    <row r="2525" spans="1:18" s="39" customFormat="1">
      <c r="A2525" s="46"/>
      <c r="B2525" s="47"/>
      <c r="C2525" s="47"/>
      <c r="D2525" s="48"/>
      <c r="E2525" s="46"/>
      <c r="F2525" s="46"/>
      <c r="G2525" s="46"/>
      <c r="H2525" s="49"/>
      <c r="I2525" s="54"/>
      <c r="K2525" s="38"/>
      <c r="L2525" s="38"/>
      <c r="M2525" s="38"/>
      <c r="N2525" s="38"/>
      <c r="O2525" s="38"/>
      <c r="P2525" s="38"/>
      <c r="Q2525" s="38"/>
      <c r="R2525" s="38"/>
    </row>
    <row r="2526" spans="1:18" s="39" customFormat="1">
      <c r="A2526" s="46"/>
      <c r="B2526" s="47"/>
      <c r="C2526" s="47"/>
      <c r="D2526" s="48"/>
      <c r="E2526" s="46"/>
      <c r="F2526" s="46"/>
      <c r="G2526" s="46"/>
      <c r="H2526" s="49"/>
      <c r="I2526" s="54"/>
      <c r="K2526" s="38"/>
      <c r="L2526" s="38"/>
      <c r="M2526" s="38"/>
      <c r="N2526" s="38"/>
      <c r="O2526" s="38"/>
      <c r="P2526" s="38"/>
      <c r="Q2526" s="38"/>
      <c r="R2526" s="38"/>
    </row>
    <row r="2527" spans="1:18" s="39" customFormat="1">
      <c r="A2527" s="46"/>
      <c r="B2527" s="47"/>
      <c r="C2527" s="47"/>
      <c r="D2527" s="48"/>
      <c r="E2527" s="46"/>
      <c r="F2527" s="46"/>
      <c r="G2527" s="46"/>
      <c r="H2527" s="49"/>
      <c r="I2527" s="54"/>
      <c r="K2527" s="38"/>
      <c r="L2527" s="38"/>
      <c r="M2527" s="38"/>
      <c r="N2527" s="38"/>
      <c r="O2527" s="38"/>
      <c r="P2527" s="38"/>
      <c r="Q2527" s="38"/>
      <c r="R2527" s="38"/>
    </row>
    <row r="2528" spans="1:18" s="39" customFormat="1">
      <c r="A2528" s="46"/>
      <c r="B2528" s="47"/>
      <c r="C2528" s="47"/>
      <c r="D2528" s="48"/>
      <c r="E2528" s="46"/>
      <c r="F2528" s="46"/>
      <c r="G2528" s="46"/>
      <c r="H2528" s="49"/>
      <c r="I2528" s="54"/>
      <c r="K2528" s="38"/>
      <c r="L2528" s="38"/>
      <c r="M2528" s="38"/>
      <c r="N2528" s="38"/>
      <c r="O2528" s="38"/>
      <c r="P2528" s="38"/>
      <c r="Q2528" s="38"/>
      <c r="R2528" s="38"/>
    </row>
    <row r="2529" spans="1:18" s="39" customFormat="1">
      <c r="A2529" s="46"/>
      <c r="B2529" s="47"/>
      <c r="C2529" s="47"/>
      <c r="D2529" s="48"/>
      <c r="E2529" s="46"/>
      <c r="F2529" s="46"/>
      <c r="G2529" s="46"/>
      <c r="H2529" s="49"/>
      <c r="I2529" s="54"/>
      <c r="K2529" s="38"/>
      <c r="L2529" s="38"/>
      <c r="M2529" s="38"/>
      <c r="N2529" s="38"/>
      <c r="O2529" s="38"/>
      <c r="P2529" s="38"/>
      <c r="Q2529" s="38"/>
      <c r="R2529" s="38"/>
    </row>
    <row r="2530" spans="1:18" s="39" customFormat="1">
      <c r="A2530" s="46"/>
      <c r="B2530" s="47"/>
      <c r="C2530" s="47"/>
      <c r="D2530" s="48"/>
      <c r="E2530" s="46"/>
      <c r="F2530" s="46"/>
      <c r="G2530" s="46"/>
      <c r="H2530" s="49"/>
      <c r="I2530" s="54"/>
      <c r="K2530" s="38"/>
      <c r="L2530" s="38"/>
      <c r="M2530" s="38"/>
      <c r="N2530" s="38"/>
      <c r="O2530" s="38"/>
      <c r="P2530" s="38"/>
      <c r="Q2530" s="38"/>
      <c r="R2530" s="38"/>
    </row>
    <row r="2531" spans="1:18" s="39" customFormat="1">
      <c r="A2531" s="46"/>
      <c r="B2531" s="47"/>
      <c r="C2531" s="47"/>
      <c r="D2531" s="48"/>
      <c r="E2531" s="46"/>
      <c r="F2531" s="46"/>
      <c r="G2531" s="46"/>
      <c r="H2531" s="49"/>
      <c r="I2531" s="54"/>
      <c r="K2531" s="38"/>
      <c r="L2531" s="38"/>
      <c r="M2531" s="38"/>
      <c r="N2531" s="38"/>
      <c r="O2531" s="38"/>
      <c r="P2531" s="38"/>
      <c r="Q2531" s="38"/>
      <c r="R2531" s="38"/>
    </row>
    <row r="2532" spans="1:18" s="39" customFormat="1">
      <c r="A2532" s="46"/>
      <c r="B2532" s="47"/>
      <c r="C2532" s="47"/>
      <c r="D2532" s="48"/>
      <c r="E2532" s="46"/>
      <c r="F2532" s="46"/>
      <c r="G2532" s="46"/>
      <c r="H2532" s="49"/>
      <c r="I2532" s="54"/>
      <c r="K2532" s="38"/>
      <c r="L2532" s="38"/>
      <c r="M2532" s="38"/>
      <c r="N2532" s="38"/>
      <c r="O2532" s="38"/>
      <c r="P2532" s="38"/>
      <c r="Q2532" s="38"/>
      <c r="R2532" s="38"/>
    </row>
    <row r="2533" spans="1:18" s="39" customFormat="1">
      <c r="A2533" s="46"/>
      <c r="B2533" s="47"/>
      <c r="C2533" s="47"/>
      <c r="D2533" s="48"/>
      <c r="E2533" s="46"/>
      <c r="F2533" s="46"/>
      <c r="G2533" s="46"/>
      <c r="H2533" s="49"/>
      <c r="I2533" s="54"/>
      <c r="K2533" s="38"/>
      <c r="L2533" s="38"/>
      <c r="M2533" s="38"/>
      <c r="N2533" s="38"/>
      <c r="O2533" s="38"/>
      <c r="P2533" s="38"/>
      <c r="Q2533" s="38"/>
      <c r="R2533" s="38"/>
    </row>
    <row r="2534" spans="1:18" s="39" customFormat="1">
      <c r="A2534" s="46"/>
      <c r="B2534" s="47"/>
      <c r="C2534" s="47"/>
      <c r="D2534" s="48"/>
      <c r="E2534" s="46"/>
      <c r="F2534" s="46"/>
      <c r="G2534" s="46"/>
      <c r="H2534" s="49"/>
      <c r="I2534" s="54"/>
      <c r="K2534" s="38"/>
      <c r="L2534" s="38"/>
      <c r="M2534" s="38"/>
      <c r="N2534" s="38"/>
      <c r="O2534" s="38"/>
      <c r="P2534" s="38"/>
      <c r="Q2534" s="38"/>
      <c r="R2534" s="38"/>
    </row>
    <row r="2535" spans="1:18" s="39" customFormat="1">
      <c r="A2535" s="46"/>
      <c r="B2535" s="47"/>
      <c r="C2535" s="47"/>
      <c r="D2535" s="48"/>
      <c r="E2535" s="46"/>
      <c r="F2535" s="46"/>
      <c r="G2535" s="46"/>
      <c r="H2535" s="49"/>
      <c r="I2535" s="54"/>
      <c r="K2535" s="38"/>
      <c r="L2535" s="38"/>
      <c r="M2535" s="38"/>
      <c r="N2535" s="38"/>
      <c r="O2535" s="38"/>
      <c r="P2535" s="38"/>
      <c r="Q2535" s="38"/>
      <c r="R2535" s="38"/>
    </row>
    <row r="2536" spans="1:18" s="39" customFormat="1">
      <c r="A2536" s="46"/>
      <c r="B2536" s="47"/>
      <c r="C2536" s="47"/>
      <c r="D2536" s="48"/>
      <c r="E2536" s="46"/>
      <c r="F2536" s="46"/>
      <c r="G2536" s="46"/>
      <c r="H2536" s="49"/>
      <c r="I2536" s="54"/>
      <c r="K2536" s="38"/>
      <c r="L2536" s="38"/>
      <c r="M2536" s="38"/>
      <c r="N2536" s="38"/>
      <c r="O2536" s="38"/>
      <c r="P2536" s="38"/>
      <c r="Q2536" s="38"/>
      <c r="R2536" s="38"/>
    </row>
    <row r="2537" spans="1:18" s="39" customFormat="1">
      <c r="A2537" s="46"/>
      <c r="B2537" s="47"/>
      <c r="C2537" s="47"/>
      <c r="D2537" s="48"/>
      <c r="E2537" s="46"/>
      <c r="F2537" s="46"/>
      <c r="G2537" s="46"/>
      <c r="H2537" s="49"/>
      <c r="I2537" s="54"/>
      <c r="K2537" s="38"/>
      <c r="L2537" s="38"/>
      <c r="M2537" s="38"/>
      <c r="N2537" s="38"/>
      <c r="O2537" s="38"/>
      <c r="P2537" s="38"/>
      <c r="Q2537" s="38"/>
      <c r="R2537" s="38"/>
    </row>
    <row r="2538" spans="1:18" s="39" customFormat="1">
      <c r="A2538" s="46"/>
      <c r="B2538" s="47"/>
      <c r="C2538" s="47"/>
      <c r="D2538" s="48"/>
      <c r="E2538" s="46"/>
      <c r="F2538" s="46"/>
      <c r="G2538" s="46"/>
      <c r="H2538" s="49"/>
      <c r="I2538" s="54"/>
      <c r="K2538" s="38"/>
      <c r="L2538" s="38"/>
      <c r="M2538" s="38"/>
      <c r="N2538" s="38"/>
      <c r="O2538" s="38"/>
      <c r="P2538" s="38"/>
      <c r="Q2538" s="38"/>
      <c r="R2538" s="38"/>
    </row>
    <row r="2539" spans="1:18" s="39" customFormat="1">
      <c r="A2539" s="46"/>
      <c r="B2539" s="47"/>
      <c r="C2539" s="47"/>
      <c r="D2539" s="48"/>
      <c r="E2539" s="46"/>
      <c r="F2539" s="46"/>
      <c r="G2539" s="46"/>
      <c r="H2539" s="49"/>
      <c r="I2539" s="54"/>
      <c r="K2539" s="38"/>
      <c r="L2539" s="38"/>
      <c r="M2539" s="38"/>
      <c r="N2539" s="38"/>
      <c r="O2539" s="38"/>
      <c r="P2539" s="38"/>
      <c r="Q2539" s="38"/>
      <c r="R2539" s="38"/>
    </row>
    <row r="2540" spans="1:18" s="39" customFormat="1">
      <c r="A2540" s="46"/>
      <c r="B2540" s="47"/>
      <c r="C2540" s="47"/>
      <c r="D2540" s="48"/>
      <c r="E2540" s="46"/>
      <c r="F2540" s="46"/>
      <c r="G2540" s="46"/>
      <c r="H2540" s="49"/>
      <c r="I2540" s="54"/>
      <c r="K2540" s="38"/>
      <c r="L2540" s="38"/>
      <c r="M2540" s="38"/>
      <c r="N2540" s="38"/>
      <c r="O2540" s="38"/>
      <c r="P2540" s="38"/>
      <c r="Q2540" s="38"/>
      <c r="R2540" s="38"/>
    </row>
    <row r="2541" spans="1:18" s="39" customFormat="1">
      <c r="A2541" s="46"/>
      <c r="B2541" s="47"/>
      <c r="C2541" s="47"/>
      <c r="D2541" s="48"/>
      <c r="E2541" s="46"/>
      <c r="F2541" s="46"/>
      <c r="G2541" s="46"/>
      <c r="H2541" s="49"/>
      <c r="I2541" s="54"/>
      <c r="K2541" s="38"/>
      <c r="L2541" s="38"/>
      <c r="M2541" s="38"/>
      <c r="N2541" s="38"/>
      <c r="O2541" s="38"/>
      <c r="P2541" s="38"/>
      <c r="Q2541" s="38"/>
      <c r="R2541" s="38"/>
    </row>
    <row r="2542" spans="1:18" s="39" customFormat="1">
      <c r="A2542" s="46"/>
      <c r="B2542" s="47"/>
      <c r="C2542" s="47"/>
      <c r="D2542" s="48"/>
      <c r="E2542" s="46"/>
      <c r="F2542" s="46"/>
      <c r="G2542" s="46"/>
      <c r="H2542" s="49"/>
      <c r="I2542" s="54"/>
      <c r="K2542" s="38"/>
      <c r="L2542" s="38"/>
      <c r="M2542" s="38"/>
      <c r="N2542" s="38"/>
      <c r="O2542" s="38"/>
      <c r="P2542" s="38"/>
      <c r="Q2542" s="38"/>
      <c r="R2542" s="38"/>
    </row>
    <row r="2543" spans="1:18" s="39" customFormat="1">
      <c r="A2543" s="46"/>
      <c r="B2543" s="47"/>
      <c r="C2543" s="47"/>
      <c r="D2543" s="48"/>
      <c r="E2543" s="46"/>
      <c r="F2543" s="46"/>
      <c r="G2543" s="46"/>
      <c r="H2543" s="49"/>
      <c r="I2543" s="54"/>
      <c r="K2543" s="38"/>
      <c r="L2543" s="38"/>
      <c r="M2543" s="38"/>
      <c r="N2543" s="38"/>
      <c r="O2543" s="38"/>
      <c r="P2543" s="38"/>
      <c r="Q2543" s="38"/>
      <c r="R2543" s="38"/>
    </row>
    <row r="2544" spans="1:18" s="39" customFormat="1">
      <c r="A2544" s="46"/>
      <c r="B2544" s="47"/>
      <c r="C2544" s="47"/>
      <c r="D2544" s="48"/>
      <c r="E2544" s="46"/>
      <c r="F2544" s="46"/>
      <c r="G2544" s="46"/>
      <c r="H2544" s="49"/>
      <c r="I2544" s="54"/>
      <c r="K2544" s="38"/>
      <c r="L2544" s="38"/>
      <c r="M2544" s="38"/>
      <c r="N2544" s="38"/>
      <c r="O2544" s="38"/>
      <c r="P2544" s="38"/>
      <c r="Q2544" s="38"/>
      <c r="R2544" s="38"/>
    </row>
    <row r="2545" spans="1:18" s="39" customFormat="1">
      <c r="A2545" s="46"/>
      <c r="B2545" s="47"/>
      <c r="C2545" s="47"/>
      <c r="D2545" s="48"/>
      <c r="E2545" s="46"/>
      <c r="F2545" s="46"/>
      <c r="G2545" s="46"/>
      <c r="H2545" s="49"/>
      <c r="I2545" s="54"/>
      <c r="K2545" s="38"/>
      <c r="L2545" s="38"/>
      <c r="M2545" s="38"/>
      <c r="N2545" s="38"/>
      <c r="O2545" s="38"/>
      <c r="P2545" s="38"/>
      <c r="Q2545" s="38"/>
      <c r="R2545" s="38"/>
    </row>
    <row r="2546" spans="1:18" s="39" customFormat="1">
      <c r="A2546" s="46"/>
      <c r="B2546" s="47"/>
      <c r="C2546" s="47"/>
      <c r="D2546" s="48"/>
      <c r="E2546" s="46"/>
      <c r="F2546" s="46"/>
      <c r="G2546" s="46"/>
      <c r="H2546" s="49"/>
      <c r="I2546" s="54"/>
      <c r="K2546" s="38"/>
      <c r="L2546" s="38"/>
      <c r="M2546" s="38"/>
      <c r="N2546" s="38"/>
      <c r="O2546" s="38"/>
      <c r="P2546" s="38"/>
      <c r="Q2546" s="38"/>
      <c r="R2546" s="38"/>
    </row>
    <row r="2547" spans="1:18" s="39" customFormat="1">
      <c r="A2547" s="46"/>
      <c r="B2547" s="47"/>
      <c r="C2547" s="47"/>
      <c r="D2547" s="48"/>
      <c r="E2547" s="46"/>
      <c r="F2547" s="46"/>
      <c r="G2547" s="46"/>
      <c r="H2547" s="49"/>
      <c r="I2547" s="54"/>
      <c r="K2547" s="38"/>
      <c r="L2547" s="38"/>
      <c r="M2547" s="38"/>
      <c r="N2547" s="38"/>
      <c r="O2547" s="38"/>
      <c r="P2547" s="38"/>
      <c r="Q2547" s="38"/>
      <c r="R2547" s="38"/>
    </row>
    <row r="2548" spans="1:18" s="39" customFormat="1">
      <c r="A2548" s="46"/>
      <c r="B2548" s="47"/>
      <c r="C2548" s="47"/>
      <c r="D2548" s="48"/>
      <c r="E2548" s="46"/>
      <c r="F2548" s="46"/>
      <c r="G2548" s="46"/>
      <c r="H2548" s="49"/>
      <c r="I2548" s="54"/>
      <c r="K2548" s="38"/>
      <c r="L2548" s="38"/>
      <c r="M2548" s="38"/>
      <c r="N2548" s="38"/>
      <c r="O2548" s="38"/>
      <c r="P2548" s="38"/>
      <c r="Q2548" s="38"/>
      <c r="R2548" s="38"/>
    </row>
    <row r="2549" spans="1:18" s="39" customFormat="1">
      <c r="A2549" s="46"/>
      <c r="B2549" s="47"/>
      <c r="C2549" s="47"/>
      <c r="D2549" s="48"/>
      <c r="E2549" s="46"/>
      <c r="F2549" s="46"/>
      <c r="G2549" s="46"/>
      <c r="H2549" s="49"/>
      <c r="I2549" s="54"/>
      <c r="K2549" s="38"/>
      <c r="L2549" s="38"/>
      <c r="M2549" s="38"/>
      <c r="N2549" s="38"/>
      <c r="O2549" s="38"/>
      <c r="P2549" s="38"/>
      <c r="Q2549" s="38"/>
      <c r="R2549" s="38"/>
    </row>
    <row r="2550" spans="1:18" s="39" customFormat="1">
      <c r="A2550" s="46"/>
      <c r="B2550" s="47"/>
      <c r="C2550" s="47"/>
      <c r="D2550" s="48"/>
      <c r="E2550" s="46"/>
      <c r="F2550" s="46"/>
      <c r="G2550" s="46"/>
      <c r="H2550" s="49"/>
      <c r="I2550" s="54"/>
      <c r="K2550" s="38"/>
      <c r="L2550" s="38"/>
      <c r="M2550" s="38"/>
      <c r="N2550" s="38"/>
      <c r="O2550" s="38"/>
      <c r="P2550" s="38"/>
      <c r="Q2550" s="38"/>
      <c r="R2550" s="38"/>
    </row>
    <row r="2551" spans="1:18" s="39" customFormat="1">
      <c r="A2551" s="46"/>
      <c r="B2551" s="47"/>
      <c r="C2551" s="47"/>
      <c r="D2551" s="48"/>
      <c r="E2551" s="46"/>
      <c r="F2551" s="46"/>
      <c r="G2551" s="46"/>
      <c r="H2551" s="49"/>
      <c r="I2551" s="54"/>
      <c r="K2551" s="38"/>
      <c r="L2551" s="38"/>
      <c r="M2551" s="38"/>
      <c r="N2551" s="38"/>
      <c r="O2551" s="38"/>
      <c r="P2551" s="38"/>
      <c r="Q2551" s="38"/>
      <c r="R2551" s="38"/>
    </row>
    <row r="2552" spans="1:18" s="39" customFormat="1">
      <c r="A2552" s="46"/>
      <c r="B2552" s="47"/>
      <c r="C2552" s="47"/>
      <c r="D2552" s="48"/>
      <c r="E2552" s="46"/>
      <c r="F2552" s="46"/>
      <c r="G2552" s="46"/>
      <c r="H2552" s="49"/>
      <c r="I2552" s="54"/>
      <c r="K2552" s="38"/>
      <c r="L2552" s="38"/>
      <c r="M2552" s="38"/>
      <c r="N2552" s="38"/>
      <c r="O2552" s="38"/>
      <c r="P2552" s="38"/>
      <c r="Q2552" s="38"/>
      <c r="R2552" s="38"/>
    </row>
    <row r="2553" spans="1:18" s="39" customFormat="1">
      <c r="A2553" s="46"/>
      <c r="B2553" s="47"/>
      <c r="C2553" s="47"/>
      <c r="D2553" s="48"/>
      <c r="E2553" s="46"/>
      <c r="F2553" s="46"/>
      <c r="G2553" s="46"/>
      <c r="H2553" s="49"/>
      <c r="I2553" s="54"/>
      <c r="K2553" s="38"/>
      <c r="L2553" s="38"/>
      <c r="M2553" s="38"/>
      <c r="N2553" s="38"/>
      <c r="O2553" s="38"/>
      <c r="P2553" s="38"/>
      <c r="Q2553" s="38"/>
      <c r="R2553" s="38"/>
    </row>
    <row r="2554" spans="1:18" s="39" customFormat="1">
      <c r="A2554" s="46"/>
      <c r="B2554" s="47"/>
      <c r="C2554" s="47"/>
      <c r="D2554" s="48"/>
      <c r="E2554" s="46"/>
      <c r="F2554" s="46"/>
      <c r="G2554" s="46"/>
      <c r="H2554" s="49"/>
      <c r="I2554" s="54"/>
      <c r="K2554" s="38"/>
      <c r="L2554" s="38"/>
      <c r="M2554" s="38"/>
      <c r="N2554" s="38"/>
      <c r="O2554" s="38"/>
      <c r="P2554" s="38"/>
      <c r="Q2554" s="38"/>
      <c r="R2554" s="38"/>
    </row>
    <row r="2555" spans="1:18" s="39" customFormat="1">
      <c r="A2555" s="46"/>
      <c r="B2555" s="47"/>
      <c r="C2555" s="47"/>
      <c r="D2555" s="48"/>
      <c r="E2555" s="46"/>
      <c r="F2555" s="46"/>
      <c r="G2555" s="46"/>
      <c r="H2555" s="49"/>
      <c r="I2555" s="54"/>
      <c r="K2555" s="38"/>
      <c r="L2555" s="38"/>
      <c r="M2555" s="38"/>
      <c r="N2555" s="38"/>
      <c r="O2555" s="38"/>
      <c r="P2555" s="38"/>
      <c r="Q2555" s="38"/>
      <c r="R2555" s="38"/>
    </row>
    <row r="2556" spans="1:18" s="39" customFormat="1">
      <c r="A2556" s="46"/>
      <c r="B2556" s="47"/>
      <c r="C2556" s="47"/>
      <c r="D2556" s="48"/>
      <c r="E2556" s="46"/>
      <c r="F2556" s="46"/>
      <c r="G2556" s="46"/>
      <c r="H2556" s="49"/>
      <c r="I2556" s="54"/>
      <c r="K2556" s="38"/>
      <c r="L2556" s="38"/>
      <c r="M2556" s="38"/>
      <c r="N2556" s="38"/>
      <c r="O2556" s="38"/>
      <c r="P2556" s="38"/>
      <c r="Q2556" s="38"/>
      <c r="R2556" s="38"/>
    </row>
    <row r="2557" spans="1:18" s="39" customFormat="1">
      <c r="A2557" s="46"/>
      <c r="B2557" s="47"/>
      <c r="C2557" s="47"/>
      <c r="D2557" s="48"/>
      <c r="E2557" s="46"/>
      <c r="F2557" s="46"/>
      <c r="G2557" s="46"/>
      <c r="H2557" s="49"/>
      <c r="I2557" s="54"/>
      <c r="K2557" s="38"/>
      <c r="L2557" s="38"/>
      <c r="M2557" s="38"/>
      <c r="N2557" s="38"/>
      <c r="O2557" s="38"/>
      <c r="P2557" s="38"/>
      <c r="Q2557" s="38"/>
      <c r="R2557" s="38"/>
    </row>
    <row r="2558" spans="1:18" s="39" customFormat="1">
      <c r="A2558" s="46"/>
      <c r="B2558" s="47"/>
      <c r="C2558" s="47"/>
      <c r="D2558" s="48"/>
      <c r="E2558" s="46"/>
      <c r="F2558" s="46"/>
      <c r="G2558" s="46"/>
      <c r="H2558" s="49"/>
      <c r="I2558" s="54"/>
      <c r="K2558" s="38"/>
      <c r="L2558" s="38"/>
      <c r="M2558" s="38"/>
      <c r="N2558" s="38"/>
      <c r="O2558" s="38"/>
      <c r="P2558" s="38"/>
      <c r="Q2558" s="38"/>
      <c r="R2558" s="38"/>
    </row>
    <row r="2559" spans="1:18" s="39" customFormat="1">
      <c r="A2559" s="46"/>
      <c r="B2559" s="47"/>
      <c r="C2559" s="47"/>
      <c r="D2559" s="48"/>
      <c r="E2559" s="46"/>
      <c r="F2559" s="46"/>
      <c r="G2559" s="46"/>
      <c r="H2559" s="49"/>
      <c r="I2559" s="54"/>
      <c r="K2559" s="38"/>
      <c r="L2559" s="38"/>
      <c r="M2559" s="38"/>
      <c r="N2559" s="38"/>
      <c r="O2559" s="38"/>
      <c r="P2559" s="38"/>
      <c r="Q2559" s="38"/>
      <c r="R2559" s="38"/>
    </row>
    <row r="2560" spans="1:18" s="39" customFormat="1">
      <c r="A2560" s="46"/>
      <c r="B2560" s="47"/>
      <c r="C2560" s="47"/>
      <c r="D2560" s="48"/>
      <c r="E2560" s="46"/>
      <c r="F2560" s="46"/>
      <c r="G2560" s="46"/>
      <c r="H2560" s="49"/>
      <c r="I2560" s="54"/>
      <c r="K2560" s="38"/>
      <c r="L2560" s="38"/>
      <c r="M2560" s="38"/>
      <c r="N2560" s="38"/>
      <c r="O2560" s="38"/>
      <c r="P2560" s="38"/>
      <c r="Q2560" s="38"/>
      <c r="R2560" s="38"/>
    </row>
    <row r="2561" spans="1:18" s="39" customFormat="1">
      <c r="A2561" s="46"/>
      <c r="B2561" s="47"/>
      <c r="C2561" s="47"/>
      <c r="D2561" s="48"/>
      <c r="E2561" s="46"/>
      <c r="F2561" s="46"/>
      <c r="G2561" s="46"/>
      <c r="H2561" s="49"/>
      <c r="I2561" s="54"/>
      <c r="K2561" s="38"/>
      <c r="L2561" s="38"/>
      <c r="M2561" s="38"/>
      <c r="N2561" s="38"/>
      <c r="O2561" s="38"/>
      <c r="P2561" s="38"/>
      <c r="Q2561" s="38"/>
      <c r="R2561" s="38"/>
    </row>
    <row r="2562" spans="1:18" s="39" customFormat="1">
      <c r="A2562" s="46"/>
      <c r="B2562" s="47"/>
      <c r="C2562" s="47"/>
      <c r="D2562" s="48"/>
      <c r="E2562" s="46"/>
      <c r="F2562" s="46"/>
      <c r="G2562" s="46"/>
      <c r="H2562" s="49"/>
      <c r="I2562" s="54"/>
      <c r="K2562" s="38"/>
      <c r="L2562" s="38"/>
      <c r="M2562" s="38"/>
      <c r="N2562" s="38"/>
      <c r="O2562" s="38"/>
      <c r="P2562" s="38"/>
      <c r="Q2562" s="38"/>
      <c r="R2562" s="38"/>
    </row>
    <row r="2563" spans="1:18" s="39" customFormat="1">
      <c r="A2563" s="46"/>
      <c r="B2563" s="47"/>
      <c r="C2563" s="47"/>
      <c r="D2563" s="48"/>
      <c r="E2563" s="46"/>
      <c r="F2563" s="46"/>
      <c r="G2563" s="46"/>
      <c r="H2563" s="49"/>
      <c r="I2563" s="54"/>
      <c r="K2563" s="38"/>
      <c r="L2563" s="38"/>
      <c r="M2563" s="38"/>
      <c r="N2563" s="38"/>
      <c r="O2563" s="38"/>
      <c r="P2563" s="38"/>
      <c r="Q2563" s="38"/>
      <c r="R2563" s="38"/>
    </row>
    <row r="2564" spans="1:18" s="39" customFormat="1">
      <c r="A2564" s="46"/>
      <c r="B2564" s="47"/>
      <c r="C2564" s="47"/>
      <c r="D2564" s="48"/>
      <c r="E2564" s="46"/>
      <c r="F2564" s="46"/>
      <c r="G2564" s="46"/>
      <c r="H2564" s="49"/>
      <c r="I2564" s="54"/>
      <c r="K2564" s="38"/>
      <c r="L2564" s="38"/>
      <c r="M2564" s="38"/>
      <c r="N2564" s="38"/>
      <c r="O2564" s="38"/>
      <c r="P2564" s="38"/>
      <c r="Q2564" s="38"/>
      <c r="R2564" s="38"/>
    </row>
    <row r="2565" spans="1:18" s="39" customFormat="1">
      <c r="A2565" s="46"/>
      <c r="B2565" s="47"/>
      <c r="C2565" s="47"/>
      <c r="D2565" s="48"/>
      <c r="E2565" s="46"/>
      <c r="F2565" s="46"/>
      <c r="G2565" s="46"/>
      <c r="H2565" s="49"/>
      <c r="I2565" s="54"/>
      <c r="K2565" s="38"/>
      <c r="L2565" s="38"/>
      <c r="M2565" s="38"/>
      <c r="N2565" s="38"/>
      <c r="O2565" s="38"/>
      <c r="P2565" s="38"/>
      <c r="Q2565" s="38"/>
      <c r="R2565" s="38"/>
    </row>
    <row r="2566" spans="1:18" s="39" customFormat="1">
      <c r="A2566" s="46"/>
      <c r="B2566" s="47"/>
      <c r="C2566" s="47"/>
      <c r="D2566" s="48"/>
      <c r="E2566" s="46"/>
      <c r="F2566" s="46"/>
      <c r="G2566" s="46"/>
      <c r="H2566" s="49"/>
      <c r="I2566" s="54"/>
      <c r="K2566" s="38"/>
      <c r="L2566" s="38"/>
      <c r="M2566" s="38"/>
      <c r="N2566" s="38"/>
      <c r="O2566" s="38"/>
      <c r="P2566" s="38"/>
      <c r="Q2566" s="38"/>
      <c r="R2566" s="38"/>
    </row>
    <row r="2567" spans="1:18" s="39" customFormat="1">
      <c r="A2567" s="46"/>
      <c r="B2567" s="47"/>
      <c r="C2567" s="47"/>
      <c r="D2567" s="48"/>
      <c r="E2567" s="46"/>
      <c r="F2567" s="46"/>
      <c r="G2567" s="46"/>
      <c r="H2567" s="49"/>
      <c r="I2567" s="54"/>
      <c r="K2567" s="38"/>
      <c r="L2567" s="38"/>
      <c r="M2567" s="38"/>
      <c r="N2567" s="38"/>
      <c r="O2567" s="38"/>
      <c r="P2567" s="38"/>
      <c r="Q2567" s="38"/>
      <c r="R2567" s="38"/>
    </row>
    <row r="2568" spans="1:18" s="39" customFormat="1">
      <c r="A2568" s="46"/>
      <c r="B2568" s="47"/>
      <c r="C2568" s="47"/>
      <c r="D2568" s="48"/>
      <c r="E2568" s="46"/>
      <c r="F2568" s="46"/>
      <c r="G2568" s="46"/>
      <c r="H2568" s="49"/>
      <c r="I2568" s="54"/>
      <c r="K2568" s="38"/>
      <c r="L2568" s="38"/>
      <c r="M2568" s="38"/>
      <c r="N2568" s="38"/>
      <c r="O2568" s="38"/>
      <c r="P2568" s="38"/>
      <c r="Q2568" s="38"/>
      <c r="R2568" s="38"/>
    </row>
    <row r="2569" spans="1:18" s="39" customFormat="1">
      <c r="A2569" s="46"/>
      <c r="B2569" s="47"/>
      <c r="C2569" s="47"/>
      <c r="D2569" s="48"/>
      <c r="E2569" s="46"/>
      <c r="F2569" s="46"/>
      <c r="G2569" s="46"/>
      <c r="H2569" s="49"/>
      <c r="I2569" s="54"/>
      <c r="K2569" s="38"/>
      <c r="L2569" s="38"/>
      <c r="M2569" s="38"/>
      <c r="N2569" s="38"/>
      <c r="O2569" s="38"/>
      <c r="P2569" s="38"/>
      <c r="Q2569" s="38"/>
      <c r="R2569" s="38"/>
    </row>
    <row r="2570" spans="1:18" s="39" customFormat="1">
      <c r="A2570" s="46"/>
      <c r="B2570" s="47"/>
      <c r="C2570" s="47"/>
      <c r="D2570" s="48"/>
      <c r="E2570" s="46"/>
      <c r="F2570" s="46"/>
      <c r="G2570" s="46"/>
      <c r="H2570" s="49"/>
      <c r="I2570" s="54"/>
      <c r="K2570" s="38"/>
      <c r="L2570" s="38"/>
      <c r="M2570" s="38"/>
      <c r="N2570" s="38"/>
      <c r="O2570" s="38"/>
      <c r="P2570" s="38"/>
      <c r="Q2570" s="38"/>
      <c r="R2570" s="38"/>
    </row>
    <row r="2571" spans="1:18" s="39" customFormat="1">
      <c r="A2571" s="46"/>
      <c r="B2571" s="47"/>
      <c r="C2571" s="47"/>
      <c r="D2571" s="48"/>
      <c r="E2571" s="46"/>
      <c r="F2571" s="46"/>
      <c r="G2571" s="46"/>
      <c r="H2571" s="49"/>
      <c r="I2571" s="54"/>
      <c r="K2571" s="38"/>
      <c r="L2571" s="38"/>
      <c r="M2571" s="38"/>
      <c r="N2571" s="38"/>
      <c r="O2571" s="38"/>
      <c r="P2571" s="38"/>
      <c r="Q2571" s="38"/>
      <c r="R2571" s="38"/>
    </row>
    <row r="2572" spans="1:18" s="39" customFormat="1">
      <c r="A2572" s="46"/>
      <c r="B2572" s="47"/>
      <c r="C2572" s="47"/>
      <c r="D2572" s="48"/>
      <c r="E2572" s="46"/>
      <c r="F2572" s="46"/>
      <c r="G2572" s="46"/>
      <c r="H2572" s="49"/>
      <c r="I2572" s="54"/>
      <c r="K2572" s="38"/>
      <c r="L2572" s="38"/>
      <c r="M2572" s="38"/>
      <c r="N2572" s="38"/>
      <c r="O2572" s="38"/>
      <c r="P2572" s="38"/>
      <c r="Q2572" s="38"/>
      <c r="R2572" s="38"/>
    </row>
    <row r="2573" spans="1:18" s="39" customFormat="1">
      <c r="A2573" s="46"/>
      <c r="B2573" s="47"/>
      <c r="C2573" s="47"/>
      <c r="D2573" s="48"/>
      <c r="E2573" s="46"/>
      <c r="F2573" s="46"/>
      <c r="G2573" s="46"/>
      <c r="H2573" s="49"/>
      <c r="I2573" s="54"/>
      <c r="K2573" s="38"/>
      <c r="L2573" s="38"/>
      <c r="M2573" s="38"/>
      <c r="N2573" s="38"/>
      <c r="O2573" s="38"/>
      <c r="P2573" s="38"/>
      <c r="Q2573" s="38"/>
      <c r="R2573" s="38"/>
    </row>
    <row r="2574" spans="1:18" s="39" customFormat="1">
      <c r="A2574" s="46"/>
      <c r="B2574" s="47"/>
      <c r="C2574" s="47"/>
      <c r="D2574" s="48"/>
      <c r="E2574" s="46"/>
      <c r="F2574" s="46"/>
      <c r="G2574" s="46"/>
      <c r="H2574" s="49"/>
      <c r="I2574" s="54"/>
      <c r="K2574" s="38"/>
      <c r="L2574" s="38"/>
      <c r="M2574" s="38"/>
      <c r="N2574" s="38"/>
      <c r="O2574" s="38"/>
      <c r="P2574" s="38"/>
      <c r="Q2574" s="38"/>
      <c r="R2574" s="38"/>
    </row>
    <row r="2575" spans="1:18" s="39" customFormat="1">
      <c r="A2575" s="46"/>
      <c r="B2575" s="47"/>
      <c r="C2575" s="47"/>
      <c r="D2575" s="48"/>
      <c r="E2575" s="46"/>
      <c r="F2575" s="46"/>
      <c r="G2575" s="46"/>
      <c r="H2575" s="49"/>
      <c r="I2575" s="54"/>
      <c r="K2575" s="38"/>
      <c r="L2575" s="38"/>
      <c r="M2575" s="38"/>
      <c r="N2575" s="38"/>
      <c r="O2575" s="38"/>
      <c r="P2575" s="38"/>
      <c r="Q2575" s="38"/>
      <c r="R2575" s="38"/>
    </row>
    <row r="2576" spans="1:18" s="39" customFormat="1">
      <c r="A2576" s="46"/>
      <c r="B2576" s="47"/>
      <c r="C2576" s="47"/>
      <c r="D2576" s="48"/>
      <c r="E2576" s="46"/>
      <c r="F2576" s="46"/>
      <c r="G2576" s="46"/>
      <c r="H2576" s="49"/>
      <c r="I2576" s="54"/>
      <c r="K2576" s="38"/>
      <c r="L2576" s="38"/>
      <c r="M2576" s="38"/>
      <c r="N2576" s="38"/>
      <c r="O2576" s="38"/>
      <c r="P2576" s="38"/>
      <c r="Q2576" s="38"/>
      <c r="R2576" s="38"/>
    </row>
    <row r="2577" spans="1:18" s="39" customFormat="1">
      <c r="A2577" s="46"/>
      <c r="B2577" s="47"/>
      <c r="C2577" s="47"/>
      <c r="D2577" s="48"/>
      <c r="E2577" s="46"/>
      <c r="F2577" s="46"/>
      <c r="G2577" s="46"/>
      <c r="H2577" s="49"/>
      <c r="I2577" s="54"/>
      <c r="K2577" s="38"/>
      <c r="L2577" s="38"/>
      <c r="M2577" s="38"/>
      <c r="N2577" s="38"/>
      <c r="O2577" s="38"/>
      <c r="P2577" s="38"/>
      <c r="Q2577" s="38"/>
      <c r="R2577" s="38"/>
    </row>
    <row r="2578" spans="1:18" s="39" customFormat="1">
      <c r="A2578" s="46"/>
      <c r="B2578" s="47"/>
      <c r="C2578" s="47"/>
      <c r="D2578" s="48"/>
      <c r="E2578" s="46"/>
      <c r="F2578" s="46"/>
      <c r="G2578" s="46"/>
      <c r="H2578" s="49"/>
      <c r="I2578" s="54"/>
      <c r="K2578" s="38"/>
      <c r="L2578" s="38"/>
      <c r="M2578" s="38"/>
      <c r="N2578" s="38"/>
      <c r="O2578" s="38"/>
      <c r="P2578" s="38"/>
      <c r="Q2578" s="38"/>
      <c r="R2578" s="38"/>
    </row>
    <row r="2579" spans="1:18" s="39" customFormat="1">
      <c r="A2579" s="46"/>
      <c r="B2579" s="47"/>
      <c r="C2579" s="47"/>
      <c r="D2579" s="48"/>
      <c r="E2579" s="46"/>
      <c r="F2579" s="46"/>
      <c r="G2579" s="46"/>
      <c r="H2579" s="49"/>
      <c r="I2579" s="54"/>
      <c r="K2579" s="38"/>
      <c r="L2579" s="38"/>
      <c r="M2579" s="38"/>
      <c r="N2579" s="38"/>
      <c r="O2579" s="38"/>
      <c r="P2579" s="38"/>
      <c r="Q2579" s="38"/>
      <c r="R2579" s="38"/>
    </row>
    <row r="2580" spans="1:18" s="39" customFormat="1">
      <c r="A2580" s="46"/>
      <c r="B2580" s="47"/>
      <c r="C2580" s="47"/>
      <c r="D2580" s="48"/>
      <c r="E2580" s="46"/>
      <c r="F2580" s="46"/>
      <c r="G2580" s="46"/>
      <c r="H2580" s="49"/>
      <c r="I2580" s="54"/>
      <c r="K2580" s="38"/>
      <c r="L2580" s="38"/>
      <c r="M2580" s="38"/>
      <c r="N2580" s="38"/>
      <c r="O2580" s="38"/>
      <c r="P2580" s="38"/>
      <c r="Q2580" s="38"/>
      <c r="R2580" s="38"/>
    </row>
    <row r="2581" spans="1:18" s="39" customFormat="1">
      <c r="A2581" s="46"/>
      <c r="B2581" s="47"/>
      <c r="C2581" s="47"/>
      <c r="D2581" s="48"/>
      <c r="E2581" s="46"/>
      <c r="F2581" s="46"/>
      <c r="G2581" s="46"/>
      <c r="H2581" s="49"/>
      <c r="I2581" s="54"/>
      <c r="K2581" s="38"/>
      <c r="L2581" s="38"/>
      <c r="M2581" s="38"/>
      <c r="N2581" s="38"/>
      <c r="O2581" s="38"/>
      <c r="P2581" s="38"/>
      <c r="Q2581" s="38"/>
      <c r="R2581" s="38"/>
    </row>
    <row r="2582" spans="1:18" s="39" customFormat="1">
      <c r="A2582" s="46"/>
      <c r="B2582" s="47"/>
      <c r="C2582" s="47"/>
      <c r="D2582" s="48"/>
      <c r="E2582" s="46"/>
      <c r="F2582" s="46"/>
      <c r="G2582" s="46"/>
      <c r="H2582" s="49"/>
      <c r="I2582" s="54"/>
      <c r="K2582" s="38"/>
      <c r="L2582" s="38"/>
      <c r="M2582" s="38"/>
      <c r="N2582" s="38"/>
      <c r="O2582" s="38"/>
      <c r="P2582" s="38"/>
      <c r="Q2582" s="38"/>
      <c r="R2582" s="38"/>
    </row>
    <row r="2583" spans="1:18" s="39" customFormat="1">
      <c r="A2583" s="46"/>
      <c r="B2583" s="47"/>
      <c r="C2583" s="47"/>
      <c r="D2583" s="48"/>
      <c r="E2583" s="46"/>
      <c r="F2583" s="46"/>
      <c r="G2583" s="46"/>
      <c r="H2583" s="49"/>
      <c r="I2583" s="54"/>
      <c r="K2583" s="38"/>
      <c r="L2583" s="38"/>
      <c r="M2583" s="38"/>
      <c r="N2583" s="38"/>
      <c r="O2583" s="38"/>
      <c r="P2583" s="38"/>
      <c r="Q2583" s="38"/>
      <c r="R2583" s="38"/>
    </row>
    <row r="2584" spans="1:18" s="39" customFormat="1">
      <c r="A2584" s="46"/>
      <c r="B2584" s="47"/>
      <c r="C2584" s="47"/>
      <c r="D2584" s="48"/>
      <c r="E2584" s="46"/>
      <c r="F2584" s="46"/>
      <c r="G2584" s="46"/>
      <c r="H2584" s="49"/>
      <c r="I2584" s="54"/>
      <c r="K2584" s="38"/>
      <c r="L2584" s="38"/>
      <c r="M2584" s="38"/>
      <c r="N2584" s="38"/>
      <c r="O2584" s="38"/>
      <c r="P2584" s="38"/>
      <c r="Q2584" s="38"/>
      <c r="R2584" s="38"/>
    </row>
    <row r="2585" spans="1:18" s="39" customFormat="1">
      <c r="A2585" s="46"/>
      <c r="B2585" s="47"/>
      <c r="C2585" s="47"/>
      <c r="D2585" s="48"/>
      <c r="E2585" s="46"/>
      <c r="F2585" s="46"/>
      <c r="G2585" s="46"/>
      <c r="H2585" s="49"/>
      <c r="I2585" s="54"/>
      <c r="K2585" s="38"/>
      <c r="L2585" s="38"/>
      <c r="M2585" s="38"/>
      <c r="N2585" s="38"/>
      <c r="O2585" s="38"/>
      <c r="P2585" s="38"/>
      <c r="Q2585" s="38"/>
      <c r="R2585" s="38"/>
    </row>
    <row r="2586" spans="1:18" s="39" customFormat="1">
      <c r="A2586" s="46"/>
      <c r="B2586" s="47"/>
      <c r="C2586" s="47"/>
      <c r="D2586" s="48"/>
      <c r="E2586" s="46"/>
      <c r="F2586" s="46"/>
      <c r="G2586" s="46"/>
      <c r="H2586" s="49"/>
      <c r="I2586" s="54"/>
      <c r="K2586" s="38"/>
      <c r="L2586" s="38"/>
      <c r="M2586" s="38"/>
      <c r="N2586" s="38"/>
      <c r="O2586" s="38"/>
      <c r="P2586" s="38"/>
      <c r="Q2586" s="38"/>
      <c r="R2586" s="38"/>
    </row>
    <row r="2587" spans="1:18" s="39" customFormat="1">
      <c r="A2587" s="46"/>
      <c r="B2587" s="47"/>
      <c r="C2587" s="47"/>
      <c r="D2587" s="48"/>
      <c r="E2587" s="46"/>
      <c r="F2587" s="46"/>
      <c r="G2587" s="46"/>
      <c r="H2587" s="49"/>
      <c r="I2587" s="54"/>
      <c r="K2587" s="38"/>
      <c r="L2587" s="38"/>
      <c r="M2587" s="38"/>
      <c r="N2587" s="38"/>
      <c r="O2587" s="38"/>
      <c r="P2587" s="38"/>
      <c r="Q2587" s="38"/>
      <c r="R2587" s="38"/>
    </row>
    <row r="2588" spans="1:18" s="39" customFormat="1">
      <c r="A2588" s="46"/>
      <c r="B2588" s="47"/>
      <c r="C2588" s="47"/>
      <c r="D2588" s="48"/>
      <c r="E2588" s="46"/>
      <c r="F2588" s="46"/>
      <c r="G2588" s="46"/>
      <c r="H2588" s="49"/>
      <c r="I2588" s="54"/>
      <c r="K2588" s="38"/>
      <c r="L2588" s="38"/>
      <c r="M2588" s="38"/>
      <c r="N2588" s="38"/>
      <c r="O2588" s="38"/>
      <c r="P2588" s="38"/>
      <c r="Q2588" s="38"/>
      <c r="R2588" s="38"/>
    </row>
    <row r="2589" spans="1:18" s="39" customFormat="1">
      <c r="A2589" s="46"/>
      <c r="B2589" s="47"/>
      <c r="C2589" s="47"/>
      <c r="D2589" s="48"/>
      <c r="E2589" s="46"/>
      <c r="F2589" s="46"/>
      <c r="G2589" s="46"/>
      <c r="H2589" s="49"/>
      <c r="I2589" s="54"/>
      <c r="K2589" s="38"/>
      <c r="L2589" s="38"/>
      <c r="M2589" s="38"/>
      <c r="N2589" s="38"/>
      <c r="O2589" s="38"/>
      <c r="P2589" s="38"/>
      <c r="Q2589" s="38"/>
      <c r="R2589" s="38"/>
    </row>
    <row r="2590" spans="1:18" s="39" customFormat="1">
      <c r="A2590" s="46"/>
      <c r="B2590" s="47"/>
      <c r="C2590" s="47"/>
      <c r="D2590" s="48"/>
      <c r="E2590" s="46"/>
      <c r="F2590" s="46"/>
      <c r="G2590" s="46"/>
      <c r="H2590" s="49"/>
      <c r="I2590" s="54"/>
      <c r="K2590" s="38"/>
      <c r="L2590" s="38"/>
      <c r="M2590" s="38"/>
      <c r="N2590" s="38"/>
      <c r="O2590" s="38"/>
      <c r="P2590" s="38"/>
      <c r="Q2590" s="38"/>
      <c r="R2590" s="38"/>
    </row>
    <row r="2591" spans="1:18" s="39" customFormat="1">
      <c r="A2591" s="46"/>
      <c r="B2591" s="47"/>
      <c r="C2591" s="47"/>
      <c r="D2591" s="48"/>
      <c r="E2591" s="46"/>
      <c r="F2591" s="46"/>
      <c r="G2591" s="46"/>
      <c r="H2591" s="49"/>
      <c r="I2591" s="54"/>
      <c r="K2591" s="38"/>
      <c r="L2591" s="38"/>
      <c r="M2591" s="38"/>
      <c r="N2591" s="38"/>
      <c r="O2591" s="38"/>
      <c r="P2591" s="38"/>
      <c r="Q2591" s="38"/>
      <c r="R2591" s="38"/>
    </row>
    <row r="2592" spans="1:18" s="39" customFormat="1">
      <c r="A2592" s="46"/>
      <c r="B2592" s="47"/>
      <c r="C2592" s="47"/>
      <c r="D2592" s="48"/>
      <c r="E2592" s="46"/>
      <c r="F2592" s="46"/>
      <c r="G2592" s="46"/>
      <c r="H2592" s="49"/>
      <c r="I2592" s="54"/>
      <c r="K2592" s="38"/>
      <c r="L2592" s="38"/>
      <c r="M2592" s="38"/>
      <c r="N2592" s="38"/>
      <c r="O2592" s="38"/>
      <c r="P2592" s="38"/>
      <c r="Q2592" s="38"/>
      <c r="R2592" s="38"/>
    </row>
    <row r="2593" spans="1:18" s="39" customFormat="1">
      <c r="A2593" s="46"/>
      <c r="B2593" s="47"/>
      <c r="C2593" s="47"/>
      <c r="D2593" s="48"/>
      <c r="E2593" s="46"/>
      <c r="F2593" s="46"/>
      <c r="G2593" s="46"/>
      <c r="H2593" s="49"/>
      <c r="I2593" s="54"/>
      <c r="K2593" s="38"/>
      <c r="L2593" s="38"/>
      <c r="M2593" s="38"/>
      <c r="N2593" s="38"/>
      <c r="O2593" s="38"/>
      <c r="P2593" s="38"/>
      <c r="Q2593" s="38"/>
      <c r="R2593" s="38"/>
    </row>
    <row r="2594" spans="1:18" s="39" customFormat="1">
      <c r="A2594" s="46"/>
      <c r="B2594" s="47"/>
      <c r="C2594" s="47"/>
      <c r="D2594" s="48"/>
      <c r="E2594" s="46"/>
      <c r="F2594" s="46"/>
      <c r="G2594" s="46"/>
      <c r="H2594" s="49"/>
      <c r="I2594" s="54"/>
      <c r="K2594" s="38"/>
      <c r="L2594" s="38"/>
      <c r="M2594" s="38"/>
      <c r="N2594" s="38"/>
      <c r="O2594" s="38"/>
      <c r="P2594" s="38"/>
      <c r="Q2594" s="38"/>
      <c r="R2594" s="38"/>
    </row>
    <row r="2595" spans="1:18" s="39" customFormat="1">
      <c r="A2595" s="46"/>
      <c r="B2595" s="47"/>
      <c r="C2595" s="47"/>
      <c r="D2595" s="48"/>
      <c r="E2595" s="46"/>
      <c r="F2595" s="46"/>
      <c r="G2595" s="46"/>
      <c r="H2595" s="49"/>
      <c r="I2595" s="54"/>
      <c r="K2595" s="38"/>
      <c r="L2595" s="38"/>
      <c r="M2595" s="38"/>
      <c r="N2595" s="38"/>
      <c r="O2595" s="38"/>
      <c r="P2595" s="38"/>
      <c r="Q2595" s="38"/>
      <c r="R2595" s="38"/>
    </row>
    <row r="2596" spans="1:18" s="39" customFormat="1">
      <c r="A2596" s="46"/>
      <c r="B2596" s="47"/>
      <c r="C2596" s="47"/>
      <c r="D2596" s="48"/>
      <c r="E2596" s="46"/>
      <c r="F2596" s="46"/>
      <c r="G2596" s="46"/>
      <c r="H2596" s="49"/>
      <c r="I2596" s="54"/>
      <c r="K2596" s="38"/>
      <c r="L2596" s="38"/>
      <c r="M2596" s="38"/>
      <c r="N2596" s="38"/>
      <c r="O2596" s="38"/>
      <c r="P2596" s="38"/>
      <c r="Q2596" s="38"/>
      <c r="R2596" s="38"/>
    </row>
    <row r="2597" spans="1:18" s="39" customFormat="1">
      <c r="A2597" s="46"/>
      <c r="B2597" s="47"/>
      <c r="C2597" s="47"/>
      <c r="D2597" s="48"/>
      <c r="E2597" s="46"/>
      <c r="F2597" s="46"/>
      <c r="G2597" s="46"/>
      <c r="H2597" s="49"/>
      <c r="I2597" s="54"/>
      <c r="K2597" s="38"/>
      <c r="L2597" s="38"/>
      <c r="M2597" s="38"/>
      <c r="N2597" s="38"/>
      <c r="O2597" s="38"/>
      <c r="P2597" s="38"/>
      <c r="Q2597" s="38"/>
      <c r="R2597" s="38"/>
    </row>
    <row r="2598" spans="1:18" s="39" customFormat="1">
      <c r="A2598" s="46"/>
      <c r="B2598" s="47"/>
      <c r="C2598" s="47"/>
      <c r="D2598" s="48"/>
      <c r="E2598" s="46"/>
      <c r="F2598" s="46"/>
      <c r="G2598" s="46"/>
      <c r="H2598" s="49"/>
      <c r="I2598" s="54"/>
      <c r="K2598" s="38"/>
      <c r="L2598" s="38"/>
      <c r="M2598" s="38"/>
      <c r="N2598" s="38"/>
      <c r="O2598" s="38"/>
      <c r="P2598" s="38"/>
      <c r="Q2598" s="38"/>
      <c r="R2598" s="38"/>
    </row>
    <row r="2599" spans="1:18" s="39" customFormat="1">
      <c r="A2599" s="46"/>
      <c r="B2599" s="47"/>
      <c r="C2599" s="47"/>
      <c r="D2599" s="48"/>
      <c r="E2599" s="46"/>
      <c r="F2599" s="46"/>
      <c r="G2599" s="46"/>
      <c r="H2599" s="49"/>
      <c r="I2599" s="54"/>
      <c r="K2599" s="38"/>
      <c r="L2599" s="38"/>
      <c r="M2599" s="38"/>
      <c r="N2599" s="38"/>
      <c r="O2599" s="38"/>
      <c r="P2599" s="38"/>
      <c r="Q2599" s="38"/>
      <c r="R2599" s="38"/>
    </row>
    <row r="2600" spans="1:18" s="39" customFormat="1">
      <c r="A2600" s="46"/>
      <c r="B2600" s="47"/>
      <c r="C2600" s="47"/>
      <c r="D2600" s="48"/>
      <c r="E2600" s="46"/>
      <c r="F2600" s="46"/>
      <c r="G2600" s="46"/>
      <c r="H2600" s="49"/>
      <c r="I2600" s="54"/>
      <c r="K2600" s="38"/>
      <c r="L2600" s="38"/>
      <c r="M2600" s="38"/>
      <c r="N2600" s="38"/>
      <c r="O2600" s="38"/>
      <c r="P2600" s="38"/>
      <c r="Q2600" s="38"/>
      <c r="R2600" s="38"/>
    </row>
    <row r="2601" spans="1:18" s="39" customFormat="1">
      <c r="A2601" s="46"/>
      <c r="B2601" s="47"/>
      <c r="C2601" s="47"/>
      <c r="D2601" s="48"/>
      <c r="E2601" s="46"/>
      <c r="F2601" s="46"/>
      <c r="G2601" s="46"/>
      <c r="H2601" s="49"/>
      <c r="I2601" s="54"/>
      <c r="K2601" s="38"/>
      <c r="L2601" s="38"/>
      <c r="M2601" s="38"/>
      <c r="N2601" s="38"/>
      <c r="O2601" s="38"/>
      <c r="P2601" s="38"/>
      <c r="Q2601" s="38"/>
      <c r="R2601" s="38"/>
    </row>
    <row r="2602" spans="1:18" s="39" customFormat="1">
      <c r="A2602" s="46"/>
      <c r="B2602" s="47"/>
      <c r="C2602" s="47"/>
      <c r="D2602" s="48"/>
      <c r="E2602" s="46"/>
      <c r="F2602" s="46"/>
      <c r="G2602" s="46"/>
      <c r="H2602" s="49"/>
      <c r="I2602" s="54"/>
      <c r="K2602" s="38"/>
      <c r="L2602" s="38"/>
      <c r="M2602" s="38"/>
      <c r="N2602" s="38"/>
      <c r="O2602" s="38"/>
      <c r="P2602" s="38"/>
      <c r="Q2602" s="38"/>
      <c r="R2602" s="38"/>
    </row>
    <row r="2603" spans="1:18" s="39" customFormat="1">
      <c r="A2603" s="46"/>
      <c r="B2603" s="47"/>
      <c r="C2603" s="47"/>
      <c r="D2603" s="48"/>
      <c r="E2603" s="46"/>
      <c r="F2603" s="46"/>
      <c r="G2603" s="46"/>
      <c r="H2603" s="49"/>
      <c r="I2603" s="54"/>
      <c r="K2603" s="38"/>
      <c r="L2603" s="38"/>
      <c r="M2603" s="38"/>
      <c r="N2603" s="38"/>
      <c r="O2603" s="38"/>
      <c r="P2603" s="38"/>
      <c r="Q2603" s="38"/>
      <c r="R2603" s="38"/>
    </row>
    <row r="2604" spans="1:18" s="39" customFormat="1">
      <c r="A2604" s="46"/>
      <c r="B2604" s="47"/>
      <c r="C2604" s="47"/>
      <c r="D2604" s="48"/>
      <c r="E2604" s="46"/>
      <c r="F2604" s="46"/>
      <c r="G2604" s="46"/>
      <c r="H2604" s="49"/>
      <c r="I2604" s="54"/>
      <c r="K2604" s="38"/>
      <c r="L2604" s="38"/>
      <c r="M2604" s="38"/>
      <c r="N2604" s="38"/>
      <c r="O2604" s="38"/>
      <c r="P2604" s="38"/>
      <c r="Q2604" s="38"/>
      <c r="R2604" s="38"/>
    </row>
    <row r="2605" spans="1:18" s="39" customFormat="1">
      <c r="A2605" s="46"/>
      <c r="B2605" s="47"/>
      <c r="C2605" s="47"/>
      <c r="D2605" s="48"/>
      <c r="E2605" s="46"/>
      <c r="F2605" s="46"/>
      <c r="G2605" s="46"/>
      <c r="H2605" s="49"/>
      <c r="I2605" s="54"/>
      <c r="K2605" s="38"/>
      <c r="L2605" s="38"/>
      <c r="M2605" s="38"/>
      <c r="N2605" s="38"/>
      <c r="O2605" s="38"/>
      <c r="P2605" s="38"/>
      <c r="Q2605" s="38"/>
      <c r="R2605" s="38"/>
    </row>
    <row r="2606" spans="1:18" s="39" customFormat="1">
      <c r="A2606" s="46"/>
      <c r="B2606" s="47"/>
      <c r="C2606" s="47"/>
      <c r="D2606" s="48"/>
      <c r="E2606" s="46"/>
      <c r="F2606" s="46"/>
      <c r="G2606" s="46"/>
      <c r="H2606" s="49"/>
      <c r="I2606" s="54"/>
      <c r="K2606" s="38"/>
      <c r="L2606" s="38"/>
      <c r="M2606" s="38"/>
      <c r="N2606" s="38"/>
      <c r="O2606" s="38"/>
      <c r="P2606" s="38"/>
      <c r="Q2606" s="38"/>
      <c r="R2606" s="38"/>
    </row>
    <row r="2607" spans="1:18" s="39" customFormat="1">
      <c r="A2607" s="46"/>
      <c r="B2607" s="47"/>
      <c r="C2607" s="47"/>
      <c r="D2607" s="48"/>
      <c r="E2607" s="46"/>
      <c r="F2607" s="46"/>
      <c r="G2607" s="46"/>
      <c r="H2607" s="49"/>
      <c r="I2607" s="54"/>
      <c r="K2607" s="38"/>
      <c r="L2607" s="38"/>
      <c r="M2607" s="38"/>
      <c r="N2607" s="38"/>
      <c r="O2607" s="38"/>
      <c r="P2607" s="38"/>
      <c r="Q2607" s="38"/>
      <c r="R2607" s="38"/>
    </row>
    <row r="2608" spans="1:18" s="39" customFormat="1">
      <c r="A2608" s="46"/>
      <c r="B2608" s="47"/>
      <c r="C2608" s="47"/>
      <c r="D2608" s="48"/>
      <c r="E2608" s="46"/>
      <c r="F2608" s="46"/>
      <c r="G2608" s="46"/>
      <c r="H2608" s="49"/>
      <c r="I2608" s="54"/>
      <c r="K2608" s="38"/>
      <c r="L2608" s="38"/>
      <c r="M2608" s="38"/>
      <c r="N2608" s="38"/>
      <c r="O2608" s="38"/>
      <c r="P2608" s="38"/>
      <c r="Q2608" s="38"/>
      <c r="R2608" s="38"/>
    </row>
    <row r="2609" spans="1:18" s="39" customFormat="1">
      <c r="A2609" s="46"/>
      <c r="B2609" s="47"/>
      <c r="C2609" s="47"/>
      <c r="D2609" s="48"/>
      <c r="E2609" s="46"/>
      <c r="F2609" s="46"/>
      <c r="G2609" s="46"/>
      <c r="H2609" s="49"/>
      <c r="I2609" s="54"/>
      <c r="K2609" s="38"/>
      <c r="L2609" s="38"/>
      <c r="M2609" s="38"/>
      <c r="N2609" s="38"/>
      <c r="O2609" s="38"/>
      <c r="P2609" s="38"/>
      <c r="Q2609" s="38"/>
      <c r="R2609" s="38"/>
    </row>
    <row r="2610" spans="1:18" s="39" customFormat="1">
      <c r="A2610" s="46"/>
      <c r="B2610" s="47"/>
      <c r="C2610" s="47"/>
      <c r="D2610" s="48"/>
      <c r="E2610" s="46"/>
      <c r="F2610" s="46"/>
      <c r="G2610" s="46"/>
      <c r="H2610" s="49"/>
      <c r="I2610" s="54"/>
      <c r="K2610" s="38"/>
      <c r="L2610" s="38"/>
      <c r="M2610" s="38"/>
      <c r="N2610" s="38"/>
      <c r="O2610" s="38"/>
      <c r="P2610" s="38"/>
      <c r="Q2610" s="38"/>
      <c r="R2610" s="38"/>
    </row>
    <row r="2611" spans="1:18" s="39" customFormat="1">
      <c r="A2611" s="46"/>
      <c r="B2611" s="47"/>
      <c r="C2611" s="47"/>
      <c r="D2611" s="48"/>
      <c r="E2611" s="46"/>
      <c r="F2611" s="46"/>
      <c r="G2611" s="46"/>
      <c r="H2611" s="49"/>
      <c r="I2611" s="54"/>
      <c r="K2611" s="38"/>
      <c r="L2611" s="38"/>
      <c r="M2611" s="38"/>
      <c r="N2611" s="38"/>
      <c r="O2611" s="38"/>
      <c r="P2611" s="38"/>
      <c r="Q2611" s="38"/>
      <c r="R2611" s="38"/>
    </row>
    <row r="2612" spans="1:18" s="39" customFormat="1">
      <c r="A2612" s="46"/>
      <c r="B2612" s="47"/>
      <c r="C2612" s="47"/>
      <c r="D2612" s="48"/>
      <c r="E2612" s="46"/>
      <c r="F2612" s="46"/>
      <c r="G2612" s="46"/>
      <c r="H2612" s="49"/>
      <c r="I2612" s="54"/>
      <c r="K2612" s="38"/>
      <c r="L2612" s="38"/>
      <c r="M2612" s="38"/>
      <c r="N2612" s="38"/>
      <c r="O2612" s="38"/>
      <c r="P2612" s="38"/>
      <c r="Q2612" s="38"/>
      <c r="R2612" s="38"/>
    </row>
    <row r="2613" spans="1:18" s="39" customFormat="1">
      <c r="A2613" s="46"/>
      <c r="B2613" s="47"/>
      <c r="C2613" s="47"/>
      <c r="D2613" s="48"/>
      <c r="E2613" s="46"/>
      <c r="F2613" s="46"/>
      <c r="G2613" s="46"/>
      <c r="H2613" s="49"/>
      <c r="I2613" s="54"/>
      <c r="K2613" s="38"/>
      <c r="L2613" s="38"/>
      <c r="M2613" s="38"/>
      <c r="N2613" s="38"/>
      <c r="O2613" s="38"/>
      <c r="P2613" s="38"/>
      <c r="Q2613" s="38"/>
      <c r="R2613" s="38"/>
    </row>
    <row r="2614" spans="1:18" s="39" customFormat="1">
      <c r="A2614" s="46"/>
      <c r="B2614" s="47"/>
      <c r="C2614" s="47"/>
      <c r="D2614" s="48"/>
      <c r="E2614" s="46"/>
      <c r="F2614" s="46"/>
      <c r="G2614" s="46"/>
      <c r="H2614" s="49"/>
      <c r="I2614" s="54"/>
      <c r="K2614" s="38"/>
      <c r="L2614" s="38"/>
      <c r="M2614" s="38"/>
      <c r="N2614" s="38"/>
      <c r="O2614" s="38"/>
      <c r="P2614" s="38"/>
      <c r="Q2614" s="38"/>
      <c r="R2614" s="38"/>
    </row>
    <row r="2615" spans="1:18" s="39" customFormat="1">
      <c r="A2615" s="46"/>
      <c r="B2615" s="47"/>
      <c r="C2615" s="47"/>
      <c r="D2615" s="48"/>
      <c r="E2615" s="46"/>
      <c r="F2615" s="46"/>
      <c r="G2615" s="46"/>
      <c r="H2615" s="49"/>
      <c r="I2615" s="54"/>
      <c r="K2615" s="38"/>
      <c r="L2615" s="38"/>
      <c r="M2615" s="38"/>
      <c r="N2615" s="38"/>
      <c r="O2615" s="38"/>
      <c r="P2615" s="38"/>
      <c r="Q2615" s="38"/>
      <c r="R2615" s="38"/>
    </row>
    <row r="2616" spans="1:18" s="39" customFormat="1">
      <c r="A2616" s="46"/>
      <c r="B2616" s="47"/>
      <c r="C2616" s="47"/>
      <c r="D2616" s="48"/>
      <c r="E2616" s="46"/>
      <c r="F2616" s="46"/>
      <c r="G2616" s="46"/>
      <c r="H2616" s="49"/>
      <c r="I2616" s="54"/>
      <c r="K2616" s="38"/>
      <c r="L2616" s="38"/>
      <c r="M2616" s="38"/>
      <c r="N2616" s="38"/>
      <c r="O2616" s="38"/>
      <c r="P2616" s="38"/>
      <c r="Q2616" s="38"/>
      <c r="R2616" s="38"/>
    </row>
    <row r="2617" spans="1:18" s="39" customFormat="1">
      <c r="A2617" s="46"/>
      <c r="B2617" s="47"/>
      <c r="C2617" s="47"/>
      <c r="D2617" s="48"/>
      <c r="E2617" s="46"/>
      <c r="F2617" s="46"/>
      <c r="G2617" s="46"/>
      <c r="H2617" s="49"/>
      <c r="I2617" s="54"/>
      <c r="K2617" s="38"/>
      <c r="L2617" s="38"/>
      <c r="M2617" s="38"/>
      <c r="N2617" s="38"/>
      <c r="O2617" s="38"/>
      <c r="P2617" s="38"/>
      <c r="Q2617" s="38"/>
      <c r="R2617" s="38"/>
    </row>
    <row r="2618" spans="1:18" s="39" customFormat="1">
      <c r="A2618" s="46"/>
      <c r="B2618" s="47"/>
      <c r="C2618" s="47"/>
      <c r="D2618" s="48"/>
      <c r="E2618" s="46"/>
      <c r="F2618" s="46"/>
      <c r="G2618" s="46"/>
      <c r="H2618" s="49"/>
      <c r="I2618" s="54"/>
      <c r="K2618" s="38"/>
      <c r="L2618" s="38"/>
      <c r="M2618" s="38"/>
      <c r="N2618" s="38"/>
      <c r="O2618" s="38"/>
      <c r="P2618" s="38"/>
      <c r="Q2618" s="38"/>
      <c r="R2618" s="38"/>
    </row>
    <row r="2619" spans="1:18" s="39" customFormat="1">
      <c r="A2619" s="46"/>
      <c r="B2619" s="47"/>
      <c r="C2619" s="47"/>
      <c r="D2619" s="48"/>
      <c r="E2619" s="46"/>
      <c r="F2619" s="46"/>
      <c r="G2619" s="46"/>
      <c r="H2619" s="49"/>
      <c r="I2619" s="54"/>
      <c r="K2619" s="38"/>
      <c r="L2619" s="38"/>
      <c r="M2619" s="38"/>
      <c r="N2619" s="38"/>
      <c r="O2619" s="38"/>
      <c r="P2619" s="38"/>
      <c r="Q2619" s="38"/>
      <c r="R2619" s="38"/>
    </row>
    <row r="2620" spans="1:18" s="39" customFormat="1">
      <c r="A2620" s="46"/>
      <c r="B2620" s="47"/>
      <c r="C2620" s="47"/>
      <c r="D2620" s="48"/>
      <c r="E2620" s="46"/>
      <c r="F2620" s="46"/>
      <c r="G2620" s="46"/>
      <c r="H2620" s="49"/>
      <c r="I2620" s="54"/>
      <c r="K2620" s="38"/>
      <c r="L2620" s="38"/>
      <c r="M2620" s="38"/>
      <c r="N2620" s="38"/>
      <c r="O2620" s="38"/>
      <c r="P2620" s="38"/>
      <c r="Q2620" s="38"/>
      <c r="R2620" s="38"/>
    </row>
    <row r="2621" spans="1:18" s="39" customFormat="1">
      <c r="A2621" s="46"/>
      <c r="B2621" s="47"/>
      <c r="C2621" s="47"/>
      <c r="D2621" s="48"/>
      <c r="E2621" s="46"/>
      <c r="F2621" s="46"/>
      <c r="G2621" s="46"/>
      <c r="H2621" s="49"/>
      <c r="I2621" s="54"/>
      <c r="K2621" s="38"/>
      <c r="L2621" s="38"/>
      <c r="M2621" s="38"/>
      <c r="N2621" s="38"/>
      <c r="O2621" s="38"/>
      <c r="P2621" s="38"/>
      <c r="Q2621" s="38"/>
      <c r="R2621" s="38"/>
    </row>
    <row r="2622" spans="1:18" s="39" customFormat="1">
      <c r="A2622" s="46"/>
      <c r="B2622" s="47"/>
      <c r="C2622" s="47"/>
      <c r="D2622" s="48"/>
      <c r="E2622" s="46"/>
      <c r="F2622" s="46"/>
      <c r="G2622" s="46"/>
      <c r="H2622" s="49"/>
      <c r="I2622" s="54"/>
      <c r="K2622" s="38"/>
      <c r="L2622" s="38"/>
      <c r="M2622" s="38"/>
      <c r="N2622" s="38"/>
      <c r="O2622" s="38"/>
      <c r="P2622" s="38"/>
      <c r="Q2622" s="38"/>
      <c r="R2622" s="38"/>
    </row>
    <row r="2623" spans="1:18" s="39" customFormat="1">
      <c r="A2623" s="46"/>
      <c r="B2623" s="47"/>
      <c r="C2623" s="47"/>
      <c r="D2623" s="48"/>
      <c r="E2623" s="46"/>
      <c r="F2623" s="46"/>
      <c r="G2623" s="46"/>
      <c r="H2623" s="49"/>
      <c r="I2623" s="54"/>
      <c r="K2623" s="38"/>
      <c r="L2623" s="38"/>
      <c r="M2623" s="38"/>
      <c r="N2623" s="38"/>
      <c r="O2623" s="38"/>
      <c r="P2623" s="38"/>
      <c r="Q2623" s="38"/>
      <c r="R2623" s="38"/>
    </row>
    <row r="2624" spans="1:18" s="39" customFormat="1">
      <c r="A2624" s="46"/>
      <c r="B2624" s="47"/>
      <c r="C2624" s="47"/>
      <c r="D2624" s="48"/>
      <c r="E2624" s="46"/>
      <c r="F2624" s="46"/>
      <c r="G2624" s="46"/>
      <c r="H2624" s="49"/>
      <c r="I2624" s="54"/>
      <c r="K2624" s="38"/>
      <c r="L2624" s="38"/>
      <c r="M2624" s="38"/>
      <c r="N2624" s="38"/>
      <c r="O2624" s="38"/>
      <c r="P2624" s="38"/>
      <c r="Q2624" s="38"/>
      <c r="R2624" s="38"/>
    </row>
    <row r="2625" spans="1:18" s="39" customFormat="1">
      <c r="A2625" s="46"/>
      <c r="B2625" s="47"/>
      <c r="C2625" s="47"/>
      <c r="D2625" s="48"/>
      <c r="E2625" s="46"/>
      <c r="F2625" s="46"/>
      <c r="G2625" s="46"/>
      <c r="H2625" s="49"/>
      <c r="I2625" s="54"/>
      <c r="K2625" s="38"/>
      <c r="L2625" s="38"/>
      <c r="M2625" s="38"/>
      <c r="N2625" s="38"/>
      <c r="O2625" s="38"/>
      <c r="P2625" s="38"/>
      <c r="Q2625" s="38"/>
      <c r="R2625" s="38"/>
    </row>
    <row r="2626" spans="1:18" s="39" customFormat="1">
      <c r="A2626" s="46"/>
      <c r="B2626" s="47"/>
      <c r="C2626" s="47"/>
      <c r="D2626" s="48"/>
      <c r="E2626" s="46"/>
      <c r="F2626" s="46"/>
      <c r="G2626" s="46"/>
      <c r="H2626" s="49"/>
      <c r="I2626" s="54"/>
      <c r="K2626" s="38"/>
      <c r="L2626" s="38"/>
      <c r="M2626" s="38"/>
      <c r="N2626" s="38"/>
      <c r="O2626" s="38"/>
      <c r="P2626" s="38"/>
      <c r="Q2626" s="38"/>
      <c r="R2626" s="38"/>
    </row>
    <row r="2627" spans="1:18" s="39" customFormat="1">
      <c r="A2627" s="46"/>
      <c r="B2627" s="47"/>
      <c r="C2627" s="47"/>
      <c r="D2627" s="48"/>
      <c r="E2627" s="46"/>
      <c r="F2627" s="46"/>
      <c r="G2627" s="46"/>
      <c r="H2627" s="49"/>
      <c r="I2627" s="54"/>
      <c r="K2627" s="38"/>
      <c r="L2627" s="38"/>
      <c r="M2627" s="38"/>
      <c r="N2627" s="38"/>
      <c r="O2627" s="38"/>
      <c r="P2627" s="38"/>
      <c r="Q2627" s="38"/>
      <c r="R2627" s="38"/>
    </row>
    <row r="2628" spans="1:18" s="39" customFormat="1">
      <c r="A2628" s="46"/>
      <c r="B2628" s="47"/>
      <c r="C2628" s="47"/>
      <c r="D2628" s="48"/>
      <c r="E2628" s="46"/>
      <c r="F2628" s="46"/>
      <c r="G2628" s="46"/>
      <c r="H2628" s="49"/>
      <c r="I2628" s="54"/>
      <c r="K2628" s="38"/>
      <c r="L2628" s="38"/>
      <c r="M2628" s="38"/>
      <c r="N2628" s="38"/>
      <c r="O2628" s="38"/>
      <c r="P2628" s="38"/>
      <c r="Q2628" s="38"/>
      <c r="R2628" s="38"/>
    </row>
    <row r="2629" spans="1:18" s="39" customFormat="1">
      <c r="A2629" s="46"/>
      <c r="B2629" s="47"/>
      <c r="C2629" s="47"/>
      <c r="D2629" s="48"/>
      <c r="E2629" s="46"/>
      <c r="F2629" s="46"/>
      <c r="G2629" s="46"/>
      <c r="H2629" s="49"/>
      <c r="I2629" s="54"/>
      <c r="K2629" s="38"/>
      <c r="L2629" s="38"/>
      <c r="M2629" s="38"/>
      <c r="N2629" s="38"/>
      <c r="O2629" s="38"/>
      <c r="P2629" s="38"/>
      <c r="Q2629" s="38"/>
      <c r="R2629" s="38"/>
    </row>
    <row r="2630" spans="1:18" s="39" customFormat="1">
      <c r="A2630" s="46"/>
      <c r="B2630" s="47"/>
      <c r="C2630" s="47"/>
      <c r="D2630" s="48"/>
      <c r="E2630" s="46"/>
      <c r="F2630" s="46"/>
      <c r="G2630" s="46"/>
      <c r="H2630" s="49"/>
      <c r="I2630" s="54"/>
      <c r="K2630" s="38"/>
      <c r="L2630" s="38"/>
      <c r="M2630" s="38"/>
      <c r="N2630" s="38"/>
      <c r="O2630" s="38"/>
      <c r="P2630" s="38"/>
      <c r="Q2630" s="38"/>
      <c r="R2630" s="38"/>
    </row>
    <row r="2631" spans="1:18" s="39" customFormat="1">
      <c r="A2631" s="46"/>
      <c r="B2631" s="47"/>
      <c r="C2631" s="47"/>
      <c r="D2631" s="48"/>
      <c r="E2631" s="46"/>
      <c r="F2631" s="46"/>
      <c r="G2631" s="46"/>
      <c r="H2631" s="49"/>
      <c r="I2631" s="54"/>
      <c r="K2631" s="38"/>
      <c r="L2631" s="38"/>
      <c r="M2631" s="38"/>
      <c r="N2631" s="38"/>
      <c r="O2631" s="38"/>
      <c r="P2631" s="38"/>
      <c r="Q2631" s="38"/>
      <c r="R2631" s="38"/>
    </row>
    <row r="2632" spans="1:18" s="39" customFormat="1">
      <c r="A2632" s="46"/>
      <c r="B2632" s="47"/>
      <c r="C2632" s="47"/>
      <c r="D2632" s="48"/>
      <c r="E2632" s="46"/>
      <c r="F2632" s="46"/>
      <c r="G2632" s="46"/>
      <c r="H2632" s="49"/>
      <c r="I2632" s="54"/>
      <c r="K2632" s="38"/>
      <c r="L2632" s="38"/>
      <c r="M2632" s="38"/>
      <c r="N2632" s="38"/>
      <c r="O2632" s="38"/>
      <c r="P2632" s="38"/>
      <c r="Q2632" s="38"/>
      <c r="R2632" s="38"/>
    </row>
    <row r="2633" spans="1:18" s="39" customFormat="1">
      <c r="A2633" s="46"/>
      <c r="B2633" s="47"/>
      <c r="C2633" s="47"/>
      <c r="D2633" s="48"/>
      <c r="E2633" s="46"/>
      <c r="F2633" s="46"/>
      <c r="G2633" s="46"/>
      <c r="H2633" s="49"/>
      <c r="I2633" s="54"/>
      <c r="K2633" s="38"/>
      <c r="L2633" s="38"/>
      <c r="M2633" s="38"/>
      <c r="N2633" s="38"/>
      <c r="O2633" s="38"/>
      <c r="P2633" s="38"/>
      <c r="Q2633" s="38"/>
      <c r="R2633" s="38"/>
    </row>
    <row r="2634" spans="1:18" s="39" customFormat="1">
      <c r="A2634" s="46"/>
      <c r="B2634" s="47"/>
      <c r="C2634" s="47"/>
      <c r="D2634" s="48"/>
      <c r="E2634" s="46"/>
      <c r="F2634" s="46"/>
      <c r="G2634" s="46"/>
      <c r="H2634" s="49"/>
      <c r="I2634" s="54"/>
      <c r="K2634" s="38"/>
      <c r="L2634" s="38"/>
      <c r="M2634" s="38"/>
      <c r="N2634" s="38"/>
      <c r="O2634" s="38"/>
      <c r="P2634" s="38"/>
      <c r="Q2634" s="38"/>
      <c r="R2634" s="38"/>
    </row>
    <row r="2635" spans="1:18" s="39" customFormat="1">
      <c r="A2635" s="46"/>
      <c r="B2635" s="47"/>
      <c r="C2635" s="47"/>
      <c r="D2635" s="48"/>
      <c r="E2635" s="46"/>
      <c r="F2635" s="46"/>
      <c r="G2635" s="46"/>
      <c r="H2635" s="49"/>
      <c r="I2635" s="54"/>
      <c r="K2635" s="38"/>
      <c r="L2635" s="38"/>
      <c r="M2635" s="38"/>
      <c r="N2635" s="38"/>
      <c r="O2635" s="38"/>
      <c r="P2635" s="38"/>
      <c r="Q2635" s="38"/>
      <c r="R2635" s="38"/>
    </row>
    <row r="2636" spans="1:18" s="39" customFormat="1">
      <c r="A2636" s="46"/>
      <c r="B2636" s="47"/>
      <c r="C2636" s="47"/>
      <c r="D2636" s="48"/>
      <c r="E2636" s="46"/>
      <c r="F2636" s="46"/>
      <c r="G2636" s="46"/>
      <c r="H2636" s="49"/>
      <c r="I2636" s="54"/>
      <c r="K2636" s="38"/>
      <c r="L2636" s="38"/>
      <c r="M2636" s="38"/>
      <c r="N2636" s="38"/>
      <c r="O2636" s="38"/>
      <c r="P2636" s="38"/>
      <c r="Q2636" s="38"/>
      <c r="R2636" s="38"/>
    </row>
    <row r="2637" spans="1:18" s="39" customFormat="1">
      <c r="A2637" s="46"/>
      <c r="B2637" s="47"/>
      <c r="C2637" s="47"/>
      <c r="D2637" s="48"/>
      <c r="E2637" s="46"/>
      <c r="F2637" s="46"/>
      <c r="G2637" s="46"/>
      <c r="H2637" s="49"/>
      <c r="I2637" s="54"/>
      <c r="K2637" s="38"/>
      <c r="L2637" s="38"/>
      <c r="M2637" s="38"/>
      <c r="N2637" s="38"/>
      <c r="O2637" s="38"/>
      <c r="P2637" s="38"/>
      <c r="Q2637" s="38"/>
      <c r="R2637" s="38"/>
    </row>
    <row r="2638" spans="1:18" s="39" customFormat="1">
      <c r="A2638" s="46"/>
      <c r="B2638" s="47"/>
      <c r="C2638" s="47"/>
      <c r="D2638" s="48"/>
      <c r="E2638" s="46"/>
      <c r="F2638" s="46"/>
      <c r="G2638" s="46"/>
      <c r="H2638" s="49"/>
      <c r="I2638" s="54"/>
      <c r="K2638" s="38"/>
      <c r="L2638" s="38"/>
      <c r="M2638" s="38"/>
      <c r="N2638" s="38"/>
      <c r="O2638" s="38"/>
      <c r="P2638" s="38"/>
      <c r="Q2638" s="38"/>
      <c r="R2638" s="38"/>
    </row>
    <row r="2639" spans="1:18" s="39" customFormat="1">
      <c r="A2639" s="46"/>
      <c r="B2639" s="47"/>
      <c r="C2639" s="47"/>
      <c r="D2639" s="48"/>
      <c r="E2639" s="46"/>
      <c r="F2639" s="46"/>
      <c r="G2639" s="46"/>
      <c r="H2639" s="49"/>
      <c r="I2639" s="54"/>
      <c r="K2639" s="38"/>
      <c r="L2639" s="38"/>
      <c r="M2639" s="38"/>
      <c r="N2639" s="38"/>
      <c r="O2639" s="38"/>
      <c r="P2639" s="38"/>
      <c r="Q2639" s="38"/>
      <c r="R2639" s="38"/>
    </row>
    <row r="2640" spans="1:18" s="39" customFormat="1">
      <c r="A2640" s="46"/>
      <c r="B2640" s="47"/>
      <c r="C2640" s="47"/>
      <c r="D2640" s="48"/>
      <c r="E2640" s="46"/>
      <c r="F2640" s="46"/>
      <c r="G2640" s="46"/>
      <c r="H2640" s="49"/>
      <c r="I2640" s="54"/>
      <c r="K2640" s="38"/>
      <c r="L2640" s="38"/>
      <c r="M2640" s="38"/>
      <c r="N2640" s="38"/>
      <c r="O2640" s="38"/>
      <c r="P2640" s="38"/>
      <c r="Q2640" s="38"/>
      <c r="R2640" s="38"/>
    </row>
    <row r="2641" spans="1:18" s="39" customFormat="1">
      <c r="A2641" s="46"/>
      <c r="B2641" s="47"/>
      <c r="C2641" s="47"/>
      <c r="D2641" s="48"/>
      <c r="E2641" s="46"/>
      <c r="F2641" s="46"/>
      <c r="G2641" s="46"/>
      <c r="H2641" s="49"/>
      <c r="I2641" s="54"/>
      <c r="K2641" s="38"/>
      <c r="L2641" s="38"/>
      <c r="M2641" s="38"/>
      <c r="N2641" s="38"/>
      <c r="O2641" s="38"/>
      <c r="P2641" s="38"/>
      <c r="Q2641" s="38"/>
      <c r="R2641" s="38"/>
    </row>
    <row r="2642" spans="1:18" s="39" customFormat="1">
      <c r="A2642" s="46"/>
      <c r="B2642" s="47"/>
      <c r="C2642" s="47"/>
      <c r="D2642" s="48"/>
      <c r="E2642" s="46"/>
      <c r="F2642" s="46"/>
      <c r="G2642" s="46"/>
      <c r="H2642" s="49"/>
      <c r="I2642" s="54"/>
      <c r="K2642" s="38"/>
      <c r="L2642" s="38"/>
      <c r="M2642" s="38"/>
      <c r="N2642" s="38"/>
      <c r="O2642" s="38"/>
      <c r="P2642" s="38"/>
      <c r="Q2642" s="38"/>
      <c r="R2642" s="38"/>
    </row>
    <row r="2643" spans="1:18" s="39" customFormat="1">
      <c r="A2643" s="46"/>
      <c r="B2643" s="47"/>
      <c r="C2643" s="47"/>
      <c r="D2643" s="48"/>
      <c r="E2643" s="46"/>
      <c r="F2643" s="46"/>
      <c r="G2643" s="46"/>
      <c r="H2643" s="49"/>
      <c r="I2643" s="54"/>
      <c r="K2643" s="38"/>
      <c r="L2643" s="38"/>
      <c r="M2643" s="38"/>
      <c r="N2643" s="38"/>
      <c r="O2643" s="38"/>
      <c r="P2643" s="38"/>
      <c r="Q2643" s="38"/>
      <c r="R2643" s="38"/>
    </row>
    <row r="2644" spans="1:18" s="39" customFormat="1">
      <c r="A2644" s="46"/>
      <c r="B2644" s="47"/>
      <c r="C2644" s="47"/>
      <c r="D2644" s="48"/>
      <c r="E2644" s="46"/>
      <c r="F2644" s="46"/>
      <c r="G2644" s="46"/>
      <c r="H2644" s="49"/>
      <c r="I2644" s="54"/>
      <c r="K2644" s="38"/>
      <c r="L2644" s="38"/>
      <c r="M2644" s="38"/>
      <c r="N2644" s="38"/>
      <c r="O2644" s="38"/>
      <c r="P2644" s="38"/>
      <c r="Q2644" s="38"/>
      <c r="R2644" s="38"/>
    </row>
    <row r="2645" spans="1:18" s="39" customFormat="1">
      <c r="A2645" s="46"/>
      <c r="B2645" s="47"/>
      <c r="C2645" s="47"/>
      <c r="D2645" s="48"/>
      <c r="E2645" s="46"/>
      <c r="F2645" s="46"/>
      <c r="G2645" s="46"/>
      <c r="H2645" s="49"/>
      <c r="I2645" s="54"/>
      <c r="K2645" s="38"/>
      <c r="L2645" s="38"/>
      <c r="M2645" s="38"/>
      <c r="N2645" s="38"/>
      <c r="O2645" s="38"/>
      <c r="P2645" s="38"/>
      <c r="Q2645" s="38"/>
      <c r="R2645" s="38"/>
    </row>
    <row r="2646" spans="1:18" s="39" customFormat="1">
      <c r="A2646" s="46"/>
      <c r="B2646" s="47"/>
      <c r="C2646" s="47"/>
      <c r="D2646" s="48"/>
      <c r="E2646" s="46"/>
      <c r="F2646" s="46"/>
      <c r="G2646" s="46"/>
      <c r="H2646" s="49"/>
      <c r="I2646" s="54"/>
      <c r="K2646" s="38"/>
      <c r="L2646" s="38"/>
      <c r="M2646" s="38"/>
      <c r="N2646" s="38"/>
      <c r="O2646" s="38"/>
      <c r="P2646" s="38"/>
      <c r="Q2646" s="38"/>
      <c r="R2646" s="38"/>
    </row>
    <row r="2647" spans="1:18" s="39" customFormat="1">
      <c r="A2647" s="46"/>
      <c r="B2647" s="47"/>
      <c r="C2647" s="47"/>
      <c r="D2647" s="48"/>
      <c r="E2647" s="46"/>
      <c r="F2647" s="46"/>
      <c r="G2647" s="46"/>
      <c r="H2647" s="49"/>
      <c r="I2647" s="54"/>
      <c r="K2647" s="38"/>
      <c r="L2647" s="38"/>
      <c r="M2647" s="38"/>
      <c r="N2647" s="38"/>
      <c r="O2647" s="38"/>
      <c r="P2647" s="38"/>
      <c r="Q2647" s="38"/>
      <c r="R2647" s="38"/>
    </row>
    <row r="2648" spans="1:18" s="39" customFormat="1">
      <c r="A2648" s="46"/>
      <c r="B2648" s="47"/>
      <c r="C2648" s="47"/>
      <c r="D2648" s="48"/>
      <c r="E2648" s="46"/>
      <c r="F2648" s="46"/>
      <c r="G2648" s="46"/>
      <c r="H2648" s="49"/>
      <c r="I2648" s="54"/>
      <c r="K2648" s="38"/>
      <c r="L2648" s="38"/>
      <c r="M2648" s="38"/>
      <c r="N2648" s="38"/>
      <c r="O2648" s="38"/>
      <c r="P2648" s="38"/>
      <c r="Q2648" s="38"/>
      <c r="R2648" s="38"/>
    </row>
    <row r="2649" spans="1:18" s="39" customFormat="1">
      <c r="A2649" s="46"/>
      <c r="B2649" s="47"/>
      <c r="C2649" s="47"/>
      <c r="D2649" s="48"/>
      <c r="E2649" s="46"/>
      <c r="F2649" s="46"/>
      <c r="G2649" s="46"/>
      <c r="H2649" s="49"/>
      <c r="I2649" s="54"/>
      <c r="K2649" s="38"/>
      <c r="L2649" s="38"/>
      <c r="M2649" s="38"/>
      <c r="N2649" s="38"/>
      <c r="O2649" s="38"/>
      <c r="P2649" s="38"/>
      <c r="Q2649" s="38"/>
      <c r="R2649" s="38"/>
    </row>
    <row r="2650" spans="1:18" s="39" customFormat="1">
      <c r="A2650" s="46"/>
      <c r="B2650" s="47"/>
      <c r="C2650" s="47"/>
      <c r="D2650" s="48"/>
      <c r="E2650" s="46"/>
      <c r="F2650" s="46"/>
      <c r="G2650" s="46"/>
      <c r="H2650" s="49"/>
      <c r="I2650" s="54"/>
      <c r="K2650" s="38"/>
      <c r="L2650" s="38"/>
      <c r="M2650" s="38"/>
      <c r="N2650" s="38"/>
      <c r="O2650" s="38"/>
      <c r="P2650" s="38"/>
      <c r="Q2650" s="38"/>
      <c r="R2650" s="38"/>
    </row>
    <row r="2651" spans="1:18" s="39" customFormat="1">
      <c r="A2651" s="46"/>
      <c r="B2651" s="47"/>
      <c r="C2651" s="47"/>
      <c r="D2651" s="48"/>
      <c r="E2651" s="46"/>
      <c r="F2651" s="46"/>
      <c r="G2651" s="46"/>
      <c r="H2651" s="49"/>
      <c r="I2651" s="54"/>
      <c r="K2651" s="38"/>
      <c r="L2651" s="38"/>
      <c r="M2651" s="38"/>
      <c r="N2651" s="38"/>
      <c r="O2651" s="38"/>
      <c r="P2651" s="38"/>
      <c r="Q2651" s="38"/>
      <c r="R2651" s="38"/>
    </row>
    <row r="2652" spans="1:18" s="39" customFormat="1">
      <c r="A2652" s="46"/>
      <c r="B2652" s="47"/>
      <c r="C2652" s="47"/>
      <c r="D2652" s="48"/>
      <c r="E2652" s="46"/>
      <c r="F2652" s="46"/>
      <c r="G2652" s="46"/>
      <c r="H2652" s="49"/>
      <c r="I2652" s="54"/>
      <c r="K2652" s="38"/>
      <c r="L2652" s="38"/>
      <c r="M2652" s="38"/>
      <c r="N2652" s="38"/>
      <c r="O2652" s="38"/>
      <c r="P2652" s="38"/>
      <c r="Q2652" s="38"/>
      <c r="R2652" s="38"/>
    </row>
    <row r="2653" spans="1:18" s="39" customFormat="1">
      <c r="A2653" s="46"/>
      <c r="B2653" s="47"/>
      <c r="C2653" s="47"/>
      <c r="D2653" s="48"/>
      <c r="E2653" s="46"/>
      <c r="F2653" s="46"/>
      <c r="G2653" s="46"/>
      <c r="H2653" s="49"/>
      <c r="I2653" s="54"/>
      <c r="K2653" s="38"/>
      <c r="L2653" s="38"/>
      <c r="M2653" s="38"/>
      <c r="N2653" s="38"/>
      <c r="O2653" s="38"/>
      <c r="P2653" s="38"/>
      <c r="Q2653" s="38"/>
      <c r="R2653" s="38"/>
    </row>
    <row r="2654" spans="1:18" s="39" customFormat="1">
      <c r="A2654" s="46"/>
      <c r="B2654" s="47"/>
      <c r="C2654" s="47"/>
      <c r="D2654" s="48"/>
      <c r="E2654" s="46"/>
      <c r="F2654" s="46"/>
      <c r="G2654" s="46"/>
      <c r="H2654" s="49"/>
      <c r="I2654" s="54"/>
      <c r="K2654" s="38"/>
      <c r="L2654" s="38"/>
      <c r="M2654" s="38"/>
      <c r="N2654" s="38"/>
      <c r="O2654" s="38"/>
      <c r="P2654" s="38"/>
      <c r="Q2654" s="38"/>
      <c r="R2654" s="38"/>
    </row>
    <row r="2655" spans="1:18" s="39" customFormat="1">
      <c r="A2655" s="46"/>
      <c r="B2655" s="47"/>
      <c r="C2655" s="47"/>
      <c r="D2655" s="48"/>
      <c r="E2655" s="46"/>
      <c r="F2655" s="46"/>
      <c r="G2655" s="46"/>
      <c r="H2655" s="49"/>
      <c r="I2655" s="54"/>
      <c r="K2655" s="38"/>
      <c r="L2655" s="38"/>
      <c r="M2655" s="38"/>
      <c r="N2655" s="38"/>
      <c r="O2655" s="38"/>
      <c r="P2655" s="38"/>
      <c r="Q2655" s="38"/>
      <c r="R2655" s="38"/>
    </row>
    <row r="2656" spans="1:18" s="39" customFormat="1">
      <c r="A2656" s="46"/>
      <c r="B2656" s="47"/>
      <c r="C2656" s="47"/>
      <c r="D2656" s="48"/>
      <c r="E2656" s="46"/>
      <c r="F2656" s="46"/>
      <c r="G2656" s="46"/>
      <c r="H2656" s="49"/>
      <c r="I2656" s="54"/>
      <c r="K2656" s="38"/>
      <c r="L2656" s="38"/>
      <c r="M2656" s="38"/>
      <c r="N2656" s="38"/>
      <c r="O2656" s="38"/>
      <c r="P2656" s="38"/>
      <c r="Q2656" s="38"/>
      <c r="R2656" s="38"/>
    </row>
    <row r="2657" spans="1:18" s="39" customFormat="1">
      <c r="A2657" s="46"/>
      <c r="B2657" s="47"/>
      <c r="C2657" s="47"/>
      <c r="D2657" s="48"/>
      <c r="E2657" s="46"/>
      <c r="F2657" s="46"/>
      <c r="G2657" s="46"/>
      <c r="H2657" s="49"/>
      <c r="I2657" s="54"/>
      <c r="K2657" s="38"/>
      <c r="L2657" s="38"/>
      <c r="M2657" s="38"/>
      <c r="N2657" s="38"/>
      <c r="O2657" s="38"/>
      <c r="P2657" s="38"/>
      <c r="Q2657" s="38"/>
      <c r="R2657" s="38"/>
    </row>
    <row r="2658" spans="1:18" s="39" customFormat="1">
      <c r="A2658" s="46"/>
      <c r="B2658" s="47"/>
      <c r="C2658" s="47"/>
      <c r="D2658" s="48"/>
      <c r="E2658" s="46"/>
      <c r="F2658" s="46"/>
      <c r="G2658" s="46"/>
      <c r="H2658" s="49"/>
      <c r="I2658" s="54"/>
      <c r="K2658" s="38"/>
      <c r="L2658" s="38"/>
      <c r="M2658" s="38"/>
      <c r="N2658" s="38"/>
      <c r="O2658" s="38"/>
      <c r="P2658" s="38"/>
      <c r="Q2658" s="38"/>
      <c r="R2658" s="38"/>
    </row>
    <row r="2659" spans="1:18" s="39" customFormat="1">
      <c r="A2659" s="46"/>
      <c r="B2659" s="47"/>
      <c r="C2659" s="47"/>
      <c r="D2659" s="48"/>
      <c r="E2659" s="46"/>
      <c r="F2659" s="46"/>
      <c r="G2659" s="46"/>
      <c r="H2659" s="49"/>
      <c r="I2659" s="54"/>
      <c r="K2659" s="38"/>
      <c r="L2659" s="38"/>
      <c r="M2659" s="38"/>
      <c r="N2659" s="38"/>
      <c r="O2659" s="38"/>
      <c r="P2659" s="38"/>
      <c r="Q2659" s="38"/>
      <c r="R2659" s="38"/>
    </row>
    <row r="2660" spans="1:18" s="39" customFormat="1">
      <c r="A2660" s="46"/>
      <c r="B2660" s="47"/>
      <c r="C2660" s="47"/>
      <c r="D2660" s="48"/>
      <c r="E2660" s="46"/>
      <c r="F2660" s="46"/>
      <c r="G2660" s="46"/>
      <c r="H2660" s="49"/>
      <c r="I2660" s="54"/>
      <c r="K2660" s="38"/>
      <c r="L2660" s="38"/>
      <c r="M2660" s="38"/>
      <c r="N2660" s="38"/>
      <c r="O2660" s="38"/>
      <c r="P2660" s="38"/>
      <c r="Q2660" s="38"/>
      <c r="R2660" s="38"/>
    </row>
    <row r="2661" spans="1:18" s="39" customFormat="1">
      <c r="A2661" s="46"/>
      <c r="B2661" s="47"/>
      <c r="C2661" s="47"/>
      <c r="D2661" s="48"/>
      <c r="E2661" s="46"/>
      <c r="F2661" s="46"/>
      <c r="G2661" s="46"/>
      <c r="H2661" s="49"/>
      <c r="I2661" s="54"/>
      <c r="K2661" s="38"/>
      <c r="L2661" s="38"/>
      <c r="M2661" s="38"/>
      <c r="N2661" s="38"/>
      <c r="O2661" s="38"/>
      <c r="P2661" s="38"/>
      <c r="Q2661" s="38"/>
      <c r="R2661" s="38"/>
    </row>
    <row r="2662" spans="1:18" s="39" customFormat="1">
      <c r="A2662" s="46"/>
      <c r="B2662" s="47"/>
      <c r="C2662" s="47"/>
      <c r="D2662" s="48"/>
      <c r="E2662" s="46"/>
      <c r="F2662" s="46"/>
      <c r="G2662" s="46"/>
      <c r="H2662" s="49"/>
      <c r="I2662" s="54"/>
      <c r="K2662" s="38"/>
      <c r="L2662" s="38"/>
      <c r="M2662" s="38"/>
      <c r="N2662" s="38"/>
      <c r="O2662" s="38"/>
      <c r="P2662" s="38"/>
      <c r="Q2662" s="38"/>
      <c r="R2662" s="38"/>
    </row>
    <row r="2663" spans="1:18" s="39" customFormat="1">
      <c r="A2663" s="46"/>
      <c r="B2663" s="47"/>
      <c r="C2663" s="47"/>
      <c r="D2663" s="48"/>
      <c r="E2663" s="46"/>
      <c r="F2663" s="46"/>
      <c r="G2663" s="46"/>
      <c r="H2663" s="49"/>
      <c r="I2663" s="54"/>
      <c r="K2663" s="38"/>
      <c r="L2663" s="38"/>
      <c r="M2663" s="38"/>
      <c r="N2663" s="38"/>
      <c r="O2663" s="38"/>
      <c r="P2663" s="38"/>
      <c r="Q2663" s="38"/>
      <c r="R2663" s="38"/>
    </row>
    <row r="2664" spans="1:18" s="39" customFormat="1">
      <c r="A2664" s="46"/>
      <c r="B2664" s="47"/>
      <c r="C2664" s="47"/>
      <c r="D2664" s="48"/>
      <c r="E2664" s="46"/>
      <c r="F2664" s="46"/>
      <c r="G2664" s="46"/>
      <c r="H2664" s="49"/>
      <c r="I2664" s="54"/>
      <c r="K2664" s="38"/>
      <c r="L2664" s="38"/>
      <c r="M2664" s="38"/>
      <c r="N2664" s="38"/>
      <c r="O2664" s="38"/>
      <c r="P2664" s="38"/>
      <c r="Q2664" s="38"/>
      <c r="R2664" s="38"/>
    </row>
    <row r="2665" spans="1:18" s="39" customFormat="1">
      <c r="A2665" s="46"/>
      <c r="B2665" s="47"/>
      <c r="C2665" s="47"/>
      <c r="D2665" s="48"/>
      <c r="E2665" s="46"/>
      <c r="F2665" s="46"/>
      <c r="G2665" s="46"/>
      <c r="H2665" s="49"/>
      <c r="I2665" s="54"/>
      <c r="K2665" s="38"/>
      <c r="L2665" s="38"/>
      <c r="M2665" s="38"/>
      <c r="N2665" s="38"/>
      <c r="O2665" s="38"/>
      <c r="P2665" s="38"/>
      <c r="Q2665" s="38"/>
      <c r="R2665" s="38"/>
    </row>
    <row r="2666" spans="1:18" s="39" customFormat="1">
      <c r="A2666" s="46"/>
      <c r="B2666" s="47"/>
      <c r="C2666" s="47"/>
      <c r="D2666" s="48"/>
      <c r="E2666" s="46"/>
      <c r="F2666" s="46"/>
      <c r="G2666" s="46"/>
      <c r="H2666" s="49"/>
      <c r="I2666" s="54"/>
      <c r="K2666" s="38"/>
      <c r="L2666" s="38"/>
      <c r="M2666" s="38"/>
      <c r="N2666" s="38"/>
      <c r="O2666" s="38"/>
      <c r="P2666" s="38"/>
      <c r="Q2666" s="38"/>
      <c r="R2666" s="38"/>
    </row>
    <row r="2667" spans="1:18" s="39" customFormat="1">
      <c r="A2667" s="46"/>
      <c r="B2667" s="47"/>
      <c r="C2667" s="47"/>
      <c r="D2667" s="48"/>
      <c r="E2667" s="46"/>
      <c r="F2667" s="46"/>
      <c r="G2667" s="46"/>
      <c r="H2667" s="49"/>
      <c r="I2667" s="54"/>
      <c r="K2667" s="38"/>
      <c r="L2667" s="38"/>
      <c r="M2667" s="38"/>
      <c r="N2667" s="38"/>
      <c r="O2667" s="38"/>
      <c r="P2667" s="38"/>
      <c r="Q2667" s="38"/>
      <c r="R2667" s="38"/>
    </row>
    <row r="2668" spans="1:18" s="39" customFormat="1">
      <c r="A2668" s="46"/>
      <c r="B2668" s="47"/>
      <c r="C2668" s="47"/>
      <c r="D2668" s="48"/>
      <c r="E2668" s="46"/>
      <c r="F2668" s="46"/>
      <c r="G2668" s="46"/>
      <c r="H2668" s="49"/>
      <c r="I2668" s="54"/>
      <c r="K2668" s="38"/>
      <c r="L2668" s="38"/>
      <c r="M2668" s="38"/>
      <c r="N2668" s="38"/>
      <c r="O2668" s="38"/>
      <c r="P2668" s="38"/>
      <c r="Q2668" s="38"/>
      <c r="R2668" s="38"/>
    </row>
    <row r="2669" spans="1:18" s="39" customFormat="1">
      <c r="A2669" s="46"/>
      <c r="B2669" s="47"/>
      <c r="C2669" s="47"/>
      <c r="D2669" s="48"/>
      <c r="E2669" s="46"/>
      <c r="F2669" s="46"/>
      <c r="G2669" s="46"/>
      <c r="H2669" s="49"/>
      <c r="I2669" s="54"/>
      <c r="K2669" s="38"/>
      <c r="L2669" s="38"/>
      <c r="M2669" s="38"/>
      <c r="N2669" s="38"/>
      <c r="O2669" s="38"/>
      <c r="P2669" s="38"/>
      <c r="Q2669" s="38"/>
      <c r="R2669" s="38"/>
    </row>
    <row r="2670" spans="1:18" s="39" customFormat="1">
      <c r="A2670" s="46"/>
      <c r="B2670" s="47"/>
      <c r="C2670" s="47"/>
      <c r="D2670" s="48"/>
      <c r="E2670" s="46"/>
      <c r="F2670" s="46"/>
      <c r="G2670" s="46"/>
      <c r="H2670" s="49"/>
      <c r="I2670" s="54"/>
      <c r="K2670" s="38"/>
      <c r="L2670" s="38"/>
      <c r="M2670" s="38"/>
      <c r="N2670" s="38"/>
      <c r="O2670" s="38"/>
      <c r="P2670" s="38"/>
      <c r="Q2670" s="38"/>
      <c r="R2670" s="38"/>
    </row>
    <row r="2671" spans="1:18" s="39" customFormat="1">
      <c r="A2671" s="46"/>
      <c r="B2671" s="47"/>
      <c r="C2671" s="47"/>
      <c r="D2671" s="48"/>
      <c r="E2671" s="46"/>
      <c r="F2671" s="46"/>
      <c r="G2671" s="46"/>
      <c r="H2671" s="49"/>
      <c r="I2671" s="54"/>
      <c r="K2671" s="38"/>
      <c r="L2671" s="38"/>
      <c r="M2671" s="38"/>
      <c r="N2671" s="38"/>
      <c r="O2671" s="38"/>
      <c r="P2671" s="38"/>
      <c r="Q2671" s="38"/>
      <c r="R2671" s="38"/>
    </row>
    <row r="2672" spans="1:18" s="39" customFormat="1">
      <c r="A2672" s="46"/>
      <c r="B2672" s="47"/>
      <c r="C2672" s="47"/>
      <c r="D2672" s="48"/>
      <c r="E2672" s="46"/>
      <c r="F2672" s="46"/>
      <c r="G2672" s="46"/>
      <c r="H2672" s="49"/>
      <c r="I2672" s="54"/>
      <c r="K2672" s="38"/>
      <c r="L2672" s="38"/>
      <c r="M2672" s="38"/>
      <c r="N2672" s="38"/>
      <c r="O2672" s="38"/>
      <c r="P2672" s="38"/>
      <c r="Q2672" s="38"/>
      <c r="R2672" s="38"/>
    </row>
    <row r="2673" spans="1:18" s="39" customFormat="1">
      <c r="A2673" s="46"/>
      <c r="B2673" s="47"/>
      <c r="C2673" s="47"/>
      <c r="D2673" s="48"/>
      <c r="E2673" s="46"/>
      <c r="F2673" s="46"/>
      <c r="G2673" s="46"/>
      <c r="H2673" s="49"/>
      <c r="I2673" s="54"/>
      <c r="K2673" s="38"/>
      <c r="L2673" s="38"/>
      <c r="M2673" s="38"/>
      <c r="N2673" s="38"/>
      <c r="O2673" s="38"/>
      <c r="P2673" s="38"/>
      <c r="Q2673" s="38"/>
      <c r="R2673" s="38"/>
    </row>
    <row r="2674" spans="1:18" s="39" customFormat="1">
      <c r="A2674" s="46"/>
      <c r="B2674" s="47"/>
      <c r="C2674" s="47"/>
      <c r="D2674" s="48"/>
      <c r="E2674" s="46"/>
      <c r="F2674" s="46"/>
      <c r="G2674" s="46"/>
      <c r="H2674" s="49"/>
      <c r="I2674" s="54"/>
      <c r="K2674" s="38"/>
      <c r="L2674" s="38"/>
      <c r="M2674" s="38"/>
      <c r="N2674" s="38"/>
      <c r="O2674" s="38"/>
      <c r="P2674" s="38"/>
      <c r="Q2674" s="38"/>
      <c r="R2674" s="38"/>
    </row>
    <row r="2675" spans="1:18" s="39" customFormat="1">
      <c r="A2675" s="46"/>
      <c r="B2675" s="47"/>
      <c r="C2675" s="47"/>
      <c r="D2675" s="48"/>
      <c r="E2675" s="46"/>
      <c r="F2675" s="46"/>
      <c r="G2675" s="46"/>
      <c r="H2675" s="49"/>
      <c r="I2675" s="54"/>
      <c r="K2675" s="38"/>
      <c r="L2675" s="38"/>
      <c r="M2675" s="38"/>
      <c r="N2675" s="38"/>
      <c r="O2675" s="38"/>
      <c r="P2675" s="38"/>
      <c r="Q2675" s="38"/>
      <c r="R2675" s="38"/>
    </row>
    <row r="2676" spans="1:18" s="39" customFormat="1">
      <c r="A2676" s="46"/>
      <c r="B2676" s="47"/>
      <c r="C2676" s="47"/>
      <c r="D2676" s="48"/>
      <c r="E2676" s="46"/>
      <c r="F2676" s="46"/>
      <c r="G2676" s="46"/>
      <c r="H2676" s="49"/>
      <c r="I2676" s="54"/>
      <c r="K2676" s="38"/>
      <c r="L2676" s="38"/>
      <c r="M2676" s="38"/>
      <c r="N2676" s="38"/>
      <c r="O2676" s="38"/>
      <c r="P2676" s="38"/>
      <c r="Q2676" s="38"/>
      <c r="R2676" s="38"/>
    </row>
    <row r="2677" spans="1:18" s="39" customFormat="1">
      <c r="A2677" s="46"/>
      <c r="B2677" s="47"/>
      <c r="C2677" s="47"/>
      <c r="D2677" s="48"/>
      <c r="E2677" s="46"/>
      <c r="F2677" s="46"/>
      <c r="G2677" s="46"/>
      <c r="H2677" s="49"/>
      <c r="I2677" s="54"/>
      <c r="K2677" s="38"/>
      <c r="L2677" s="38"/>
      <c r="M2677" s="38"/>
      <c r="N2677" s="38"/>
      <c r="O2677" s="38"/>
      <c r="P2677" s="38"/>
      <c r="Q2677" s="38"/>
      <c r="R2677" s="38"/>
    </row>
    <row r="2678" spans="1:18" s="39" customFormat="1">
      <c r="A2678" s="46"/>
      <c r="B2678" s="47"/>
      <c r="C2678" s="47"/>
      <c r="D2678" s="48"/>
      <c r="E2678" s="46"/>
      <c r="F2678" s="46"/>
      <c r="G2678" s="46"/>
      <c r="H2678" s="49"/>
      <c r="I2678" s="54"/>
      <c r="K2678" s="38"/>
      <c r="L2678" s="38"/>
      <c r="M2678" s="38"/>
      <c r="N2678" s="38"/>
      <c r="O2678" s="38"/>
      <c r="P2678" s="38"/>
      <c r="Q2678" s="38"/>
      <c r="R2678" s="38"/>
    </row>
    <row r="2679" spans="1:18" s="39" customFormat="1">
      <c r="A2679" s="46"/>
      <c r="B2679" s="47"/>
      <c r="C2679" s="47"/>
      <c r="D2679" s="48"/>
      <c r="E2679" s="46"/>
      <c r="F2679" s="46"/>
      <c r="G2679" s="46"/>
      <c r="H2679" s="49"/>
      <c r="I2679" s="54"/>
      <c r="K2679" s="38"/>
      <c r="L2679" s="38"/>
      <c r="M2679" s="38"/>
      <c r="N2679" s="38"/>
      <c r="O2679" s="38"/>
      <c r="P2679" s="38"/>
      <c r="Q2679" s="38"/>
      <c r="R2679" s="38"/>
    </row>
    <row r="2680" spans="1:18" s="39" customFormat="1">
      <c r="A2680" s="46"/>
      <c r="B2680" s="47"/>
      <c r="C2680" s="47"/>
      <c r="D2680" s="48"/>
      <c r="E2680" s="46"/>
      <c r="F2680" s="46"/>
      <c r="G2680" s="46"/>
      <c r="H2680" s="49"/>
      <c r="I2680" s="54"/>
      <c r="K2680" s="38"/>
      <c r="L2680" s="38"/>
      <c r="M2680" s="38"/>
      <c r="N2680" s="38"/>
      <c r="O2680" s="38"/>
      <c r="P2680" s="38"/>
      <c r="Q2680" s="38"/>
      <c r="R2680" s="38"/>
    </row>
    <row r="2681" spans="1:18" s="39" customFormat="1">
      <c r="A2681" s="46"/>
      <c r="B2681" s="47"/>
      <c r="C2681" s="47"/>
      <c r="D2681" s="48"/>
      <c r="E2681" s="46"/>
      <c r="F2681" s="46"/>
      <c r="G2681" s="46"/>
      <c r="H2681" s="49"/>
      <c r="I2681" s="54"/>
      <c r="K2681" s="38"/>
      <c r="L2681" s="38"/>
      <c r="M2681" s="38"/>
      <c r="N2681" s="38"/>
      <c r="O2681" s="38"/>
      <c r="P2681" s="38"/>
      <c r="Q2681" s="38"/>
      <c r="R2681" s="38"/>
    </row>
    <row r="2682" spans="1:18" s="39" customFormat="1">
      <c r="A2682" s="46"/>
      <c r="B2682" s="47"/>
      <c r="C2682" s="47"/>
      <c r="D2682" s="48"/>
      <c r="E2682" s="46"/>
      <c r="F2682" s="46"/>
      <c r="G2682" s="46"/>
      <c r="H2682" s="49"/>
      <c r="I2682" s="54"/>
      <c r="K2682" s="38"/>
      <c r="L2682" s="38"/>
      <c r="M2682" s="38"/>
      <c r="N2682" s="38"/>
      <c r="O2682" s="38"/>
      <c r="P2682" s="38"/>
      <c r="Q2682" s="38"/>
      <c r="R2682" s="38"/>
    </row>
    <row r="2683" spans="1:18" s="39" customFormat="1">
      <c r="A2683" s="46"/>
      <c r="B2683" s="47"/>
      <c r="C2683" s="47"/>
      <c r="D2683" s="48"/>
      <c r="E2683" s="46"/>
      <c r="F2683" s="46"/>
      <c r="G2683" s="46"/>
      <c r="H2683" s="49"/>
      <c r="I2683" s="54"/>
      <c r="K2683" s="38"/>
      <c r="L2683" s="38"/>
      <c r="M2683" s="38"/>
      <c r="N2683" s="38"/>
      <c r="O2683" s="38"/>
      <c r="P2683" s="38"/>
      <c r="Q2683" s="38"/>
      <c r="R2683" s="38"/>
    </row>
    <row r="2684" spans="1:18" s="39" customFormat="1">
      <c r="A2684" s="46"/>
      <c r="B2684" s="47"/>
      <c r="C2684" s="47"/>
      <c r="D2684" s="48"/>
      <c r="E2684" s="46"/>
      <c r="F2684" s="46"/>
      <c r="G2684" s="46"/>
      <c r="H2684" s="49"/>
      <c r="I2684" s="54"/>
      <c r="K2684" s="38"/>
      <c r="L2684" s="38"/>
      <c r="M2684" s="38"/>
      <c r="N2684" s="38"/>
      <c r="O2684" s="38"/>
      <c r="P2684" s="38"/>
      <c r="Q2684" s="38"/>
      <c r="R2684" s="38"/>
    </row>
    <row r="2685" spans="1:18" s="39" customFormat="1">
      <c r="A2685" s="46"/>
      <c r="B2685" s="47"/>
      <c r="C2685" s="47"/>
      <c r="D2685" s="48"/>
      <c r="E2685" s="46"/>
      <c r="F2685" s="46"/>
      <c r="G2685" s="46"/>
      <c r="H2685" s="49"/>
      <c r="I2685" s="54"/>
      <c r="K2685" s="38"/>
      <c r="L2685" s="38"/>
      <c r="M2685" s="38"/>
      <c r="N2685" s="38"/>
      <c r="O2685" s="38"/>
      <c r="P2685" s="38"/>
      <c r="Q2685" s="38"/>
      <c r="R2685" s="38"/>
    </row>
    <row r="2686" spans="1:18" s="39" customFormat="1">
      <c r="A2686" s="46"/>
      <c r="B2686" s="47"/>
      <c r="C2686" s="47"/>
      <c r="D2686" s="48"/>
      <c r="E2686" s="46"/>
      <c r="F2686" s="46"/>
      <c r="G2686" s="46"/>
      <c r="H2686" s="49"/>
      <c r="I2686" s="54"/>
      <c r="K2686" s="38"/>
      <c r="L2686" s="38"/>
      <c r="M2686" s="38"/>
      <c r="N2686" s="38"/>
      <c r="O2686" s="38"/>
      <c r="P2686" s="38"/>
      <c r="Q2686" s="38"/>
      <c r="R2686" s="38"/>
    </row>
    <row r="2687" spans="1:18" s="39" customFormat="1">
      <c r="A2687" s="46"/>
      <c r="B2687" s="47"/>
      <c r="C2687" s="47"/>
      <c r="D2687" s="48"/>
      <c r="E2687" s="46"/>
      <c r="F2687" s="46"/>
      <c r="G2687" s="46"/>
      <c r="H2687" s="49"/>
      <c r="I2687" s="54"/>
      <c r="K2687" s="38"/>
      <c r="L2687" s="38"/>
      <c r="M2687" s="38"/>
      <c r="N2687" s="38"/>
      <c r="O2687" s="38"/>
      <c r="P2687" s="38"/>
      <c r="Q2687" s="38"/>
      <c r="R2687" s="38"/>
    </row>
    <row r="2688" spans="1:18" s="39" customFormat="1">
      <c r="A2688" s="46"/>
      <c r="B2688" s="47"/>
      <c r="C2688" s="47"/>
      <c r="D2688" s="48"/>
      <c r="E2688" s="46"/>
      <c r="F2688" s="46"/>
      <c r="G2688" s="46"/>
      <c r="H2688" s="49"/>
      <c r="I2688" s="54"/>
      <c r="K2688" s="38"/>
      <c r="L2688" s="38"/>
      <c r="M2688" s="38"/>
      <c r="N2688" s="38"/>
      <c r="O2688" s="38"/>
      <c r="P2688" s="38"/>
      <c r="Q2688" s="38"/>
      <c r="R2688" s="38"/>
    </row>
    <row r="2689" spans="1:18" s="39" customFormat="1">
      <c r="A2689" s="46"/>
      <c r="B2689" s="47"/>
      <c r="C2689" s="47"/>
      <c r="D2689" s="48"/>
      <c r="E2689" s="46"/>
      <c r="F2689" s="46"/>
      <c r="G2689" s="46"/>
      <c r="H2689" s="49"/>
      <c r="I2689" s="54"/>
      <c r="K2689" s="38"/>
      <c r="L2689" s="38"/>
      <c r="M2689" s="38"/>
      <c r="N2689" s="38"/>
      <c r="O2689" s="38"/>
      <c r="P2689" s="38"/>
      <c r="Q2689" s="38"/>
      <c r="R2689" s="38"/>
    </row>
    <row r="2690" spans="1:18" s="39" customFormat="1">
      <c r="A2690" s="46"/>
      <c r="B2690" s="47"/>
      <c r="C2690" s="47"/>
      <c r="D2690" s="48"/>
      <c r="E2690" s="46"/>
      <c r="F2690" s="46"/>
      <c r="G2690" s="46"/>
      <c r="H2690" s="49"/>
      <c r="I2690" s="54"/>
      <c r="K2690" s="38"/>
      <c r="L2690" s="38"/>
      <c r="M2690" s="38"/>
      <c r="N2690" s="38"/>
      <c r="O2690" s="38"/>
      <c r="P2690" s="38"/>
      <c r="Q2690" s="38"/>
      <c r="R2690" s="38"/>
    </row>
    <row r="2691" spans="1:18" s="39" customFormat="1">
      <c r="A2691" s="46"/>
      <c r="B2691" s="47"/>
      <c r="C2691" s="47"/>
      <c r="D2691" s="48"/>
      <c r="E2691" s="46"/>
      <c r="F2691" s="46"/>
      <c r="G2691" s="46"/>
      <c r="H2691" s="49"/>
      <c r="I2691" s="54"/>
      <c r="K2691" s="38"/>
      <c r="L2691" s="38"/>
      <c r="M2691" s="38"/>
      <c r="N2691" s="38"/>
      <c r="O2691" s="38"/>
      <c r="P2691" s="38"/>
      <c r="Q2691" s="38"/>
      <c r="R2691" s="38"/>
    </row>
    <row r="2692" spans="1:18" s="39" customFormat="1">
      <c r="A2692" s="46"/>
      <c r="B2692" s="47"/>
      <c r="C2692" s="47"/>
      <c r="D2692" s="48"/>
      <c r="E2692" s="46"/>
      <c r="F2692" s="46"/>
      <c r="G2692" s="46"/>
      <c r="H2692" s="49"/>
      <c r="I2692" s="54"/>
      <c r="K2692" s="38"/>
      <c r="L2692" s="38"/>
      <c r="M2692" s="38"/>
      <c r="N2692" s="38"/>
      <c r="O2692" s="38"/>
      <c r="P2692" s="38"/>
      <c r="Q2692" s="38"/>
      <c r="R2692" s="38"/>
    </row>
    <row r="2693" spans="1:18" s="39" customFormat="1">
      <c r="A2693" s="46"/>
      <c r="B2693" s="47"/>
      <c r="C2693" s="47"/>
      <c r="D2693" s="48"/>
      <c r="E2693" s="46"/>
      <c r="F2693" s="46"/>
      <c r="G2693" s="46"/>
      <c r="H2693" s="49"/>
      <c r="I2693" s="54"/>
      <c r="K2693" s="38"/>
      <c r="L2693" s="38"/>
      <c r="M2693" s="38"/>
      <c r="N2693" s="38"/>
      <c r="O2693" s="38"/>
      <c r="P2693" s="38"/>
      <c r="Q2693" s="38"/>
      <c r="R2693" s="38"/>
    </row>
    <row r="2694" spans="1:18" s="39" customFormat="1">
      <c r="A2694" s="46"/>
      <c r="B2694" s="47"/>
      <c r="C2694" s="47"/>
      <c r="D2694" s="48"/>
      <c r="E2694" s="46"/>
      <c r="F2694" s="46"/>
      <c r="G2694" s="46"/>
      <c r="H2694" s="49"/>
      <c r="I2694" s="54"/>
      <c r="K2694" s="38"/>
      <c r="L2694" s="38"/>
      <c r="M2694" s="38"/>
      <c r="N2694" s="38"/>
      <c r="O2694" s="38"/>
      <c r="P2694" s="38"/>
      <c r="Q2694" s="38"/>
      <c r="R2694" s="38"/>
    </row>
    <row r="2695" spans="1:18" s="39" customFormat="1">
      <c r="A2695" s="46"/>
      <c r="B2695" s="47"/>
      <c r="C2695" s="47"/>
      <c r="D2695" s="48"/>
      <c r="E2695" s="46"/>
      <c r="F2695" s="46"/>
      <c r="G2695" s="46"/>
      <c r="H2695" s="49"/>
      <c r="I2695" s="54"/>
      <c r="K2695" s="38"/>
      <c r="L2695" s="38"/>
      <c r="M2695" s="38"/>
      <c r="N2695" s="38"/>
      <c r="O2695" s="38"/>
      <c r="P2695" s="38"/>
      <c r="Q2695" s="38"/>
      <c r="R2695" s="38"/>
    </row>
    <row r="2696" spans="1:18" s="39" customFormat="1">
      <c r="A2696" s="46"/>
      <c r="B2696" s="47"/>
      <c r="C2696" s="47"/>
      <c r="D2696" s="48"/>
      <c r="E2696" s="46"/>
      <c r="F2696" s="46"/>
      <c r="G2696" s="46"/>
      <c r="H2696" s="49"/>
      <c r="I2696" s="54"/>
      <c r="K2696" s="38"/>
      <c r="L2696" s="38"/>
      <c r="M2696" s="38"/>
      <c r="N2696" s="38"/>
      <c r="O2696" s="38"/>
      <c r="P2696" s="38"/>
      <c r="Q2696" s="38"/>
      <c r="R2696" s="38"/>
    </row>
    <row r="2697" spans="1:18" s="39" customFormat="1">
      <c r="A2697" s="46"/>
      <c r="B2697" s="47"/>
      <c r="C2697" s="47"/>
      <c r="D2697" s="48"/>
      <c r="E2697" s="46"/>
      <c r="F2697" s="46"/>
      <c r="G2697" s="46"/>
      <c r="H2697" s="49"/>
      <c r="I2697" s="54"/>
      <c r="K2697" s="38"/>
      <c r="L2697" s="38"/>
      <c r="M2697" s="38"/>
      <c r="N2697" s="38"/>
      <c r="O2697" s="38"/>
      <c r="P2697" s="38"/>
      <c r="Q2697" s="38"/>
      <c r="R2697" s="38"/>
    </row>
    <row r="2698" spans="1:18" s="39" customFormat="1">
      <c r="A2698" s="46"/>
      <c r="B2698" s="47"/>
      <c r="C2698" s="47"/>
      <c r="D2698" s="48"/>
      <c r="E2698" s="46"/>
      <c r="F2698" s="46"/>
      <c r="G2698" s="46"/>
      <c r="H2698" s="49"/>
      <c r="I2698" s="54"/>
      <c r="K2698" s="38"/>
      <c r="L2698" s="38"/>
      <c r="M2698" s="38"/>
      <c r="N2698" s="38"/>
      <c r="O2698" s="38"/>
      <c r="P2698" s="38"/>
      <c r="Q2698" s="38"/>
      <c r="R2698" s="38"/>
    </row>
    <row r="2699" spans="1:18" s="39" customFormat="1">
      <c r="A2699" s="46"/>
      <c r="B2699" s="47"/>
      <c r="C2699" s="47"/>
      <c r="D2699" s="48"/>
      <c r="E2699" s="46"/>
      <c r="F2699" s="46"/>
      <c r="G2699" s="46"/>
      <c r="H2699" s="49"/>
      <c r="I2699" s="54"/>
      <c r="K2699" s="38"/>
      <c r="L2699" s="38"/>
      <c r="M2699" s="38"/>
      <c r="N2699" s="38"/>
      <c r="O2699" s="38"/>
      <c r="P2699" s="38"/>
      <c r="Q2699" s="38"/>
      <c r="R2699" s="38"/>
    </row>
    <row r="2700" spans="1:18" s="39" customFormat="1">
      <c r="A2700" s="46"/>
      <c r="B2700" s="47"/>
      <c r="C2700" s="47"/>
      <c r="D2700" s="48"/>
      <c r="E2700" s="46"/>
      <c r="F2700" s="46"/>
      <c r="G2700" s="46"/>
      <c r="H2700" s="49"/>
      <c r="I2700" s="54"/>
      <c r="K2700" s="38"/>
      <c r="L2700" s="38"/>
      <c r="M2700" s="38"/>
      <c r="N2700" s="38"/>
      <c r="O2700" s="38"/>
      <c r="P2700" s="38"/>
      <c r="Q2700" s="38"/>
      <c r="R2700" s="38"/>
    </row>
    <row r="2701" spans="1:18" s="39" customFormat="1">
      <c r="A2701" s="46"/>
      <c r="B2701" s="47"/>
      <c r="C2701" s="47"/>
      <c r="D2701" s="48"/>
      <c r="E2701" s="46"/>
      <c r="F2701" s="46"/>
      <c r="G2701" s="46"/>
      <c r="H2701" s="49"/>
      <c r="I2701" s="54"/>
      <c r="K2701" s="38"/>
      <c r="L2701" s="38"/>
      <c r="M2701" s="38"/>
      <c r="N2701" s="38"/>
      <c r="O2701" s="38"/>
      <c r="P2701" s="38"/>
      <c r="Q2701" s="38"/>
      <c r="R2701" s="38"/>
    </row>
    <row r="2702" spans="1:18" s="39" customFormat="1">
      <c r="A2702" s="46"/>
      <c r="B2702" s="47"/>
      <c r="C2702" s="47"/>
      <c r="D2702" s="48"/>
      <c r="E2702" s="46"/>
      <c r="F2702" s="46"/>
      <c r="G2702" s="46"/>
      <c r="H2702" s="49"/>
      <c r="I2702" s="54"/>
      <c r="K2702" s="38"/>
      <c r="L2702" s="38"/>
      <c r="M2702" s="38"/>
      <c r="N2702" s="38"/>
      <c r="O2702" s="38"/>
      <c r="P2702" s="38"/>
      <c r="Q2702" s="38"/>
      <c r="R2702" s="38"/>
    </row>
    <row r="2703" spans="1:18" s="39" customFormat="1">
      <c r="A2703" s="46"/>
      <c r="B2703" s="47"/>
      <c r="C2703" s="47"/>
      <c r="D2703" s="48"/>
      <c r="E2703" s="46"/>
      <c r="F2703" s="46"/>
      <c r="G2703" s="46"/>
      <c r="H2703" s="49"/>
      <c r="I2703" s="54"/>
      <c r="K2703" s="38"/>
      <c r="L2703" s="38"/>
      <c r="M2703" s="38"/>
      <c r="N2703" s="38"/>
      <c r="O2703" s="38"/>
      <c r="P2703" s="38"/>
      <c r="Q2703" s="38"/>
      <c r="R2703" s="38"/>
    </row>
    <row r="2704" spans="1:18" s="39" customFormat="1">
      <c r="A2704" s="46"/>
      <c r="B2704" s="47"/>
      <c r="C2704" s="47"/>
      <c r="D2704" s="48"/>
      <c r="E2704" s="46"/>
      <c r="F2704" s="46"/>
      <c r="G2704" s="46"/>
      <c r="H2704" s="49"/>
      <c r="I2704" s="54"/>
      <c r="K2704" s="38"/>
      <c r="L2704" s="38"/>
      <c r="M2704" s="38"/>
      <c r="N2704" s="38"/>
      <c r="O2704" s="38"/>
      <c r="P2704" s="38"/>
      <c r="Q2704" s="38"/>
      <c r="R2704" s="38"/>
    </row>
    <row r="2705" spans="1:18" s="39" customFormat="1">
      <c r="A2705" s="46"/>
      <c r="B2705" s="47"/>
      <c r="C2705" s="47"/>
      <c r="D2705" s="48"/>
      <c r="E2705" s="46"/>
      <c r="F2705" s="46"/>
      <c r="G2705" s="46"/>
      <c r="H2705" s="49"/>
      <c r="I2705" s="54"/>
      <c r="K2705" s="38"/>
      <c r="L2705" s="38"/>
      <c r="M2705" s="38"/>
      <c r="N2705" s="38"/>
      <c r="O2705" s="38"/>
      <c r="P2705" s="38"/>
      <c r="Q2705" s="38"/>
      <c r="R2705" s="38"/>
    </row>
    <row r="2706" spans="1:18" s="39" customFormat="1">
      <c r="A2706" s="46"/>
      <c r="B2706" s="47"/>
      <c r="C2706" s="47"/>
      <c r="D2706" s="48"/>
      <c r="E2706" s="46"/>
      <c r="F2706" s="46"/>
      <c r="G2706" s="46"/>
      <c r="H2706" s="49"/>
      <c r="I2706" s="54"/>
      <c r="K2706" s="38"/>
      <c r="L2706" s="38"/>
      <c r="M2706" s="38"/>
      <c r="N2706" s="38"/>
      <c r="O2706" s="38"/>
      <c r="P2706" s="38"/>
      <c r="Q2706" s="38"/>
      <c r="R2706" s="38"/>
    </row>
    <row r="2707" spans="1:18" s="39" customFormat="1">
      <c r="A2707" s="46"/>
      <c r="B2707" s="47"/>
      <c r="C2707" s="47"/>
      <c r="D2707" s="48"/>
      <c r="E2707" s="46"/>
      <c r="F2707" s="46"/>
      <c r="G2707" s="46"/>
      <c r="H2707" s="49"/>
      <c r="I2707" s="54"/>
      <c r="K2707" s="38"/>
      <c r="L2707" s="38"/>
      <c r="M2707" s="38"/>
      <c r="N2707" s="38"/>
      <c r="O2707" s="38"/>
      <c r="P2707" s="38"/>
      <c r="Q2707" s="38"/>
      <c r="R2707" s="38"/>
    </row>
    <row r="2708" spans="1:18" s="39" customFormat="1">
      <c r="A2708" s="46"/>
      <c r="B2708" s="47"/>
      <c r="C2708" s="47"/>
      <c r="D2708" s="48"/>
      <c r="E2708" s="46"/>
      <c r="F2708" s="46"/>
      <c r="G2708" s="46"/>
      <c r="H2708" s="49"/>
      <c r="I2708" s="54"/>
      <c r="K2708" s="38"/>
      <c r="L2708" s="38"/>
      <c r="M2708" s="38"/>
      <c r="N2708" s="38"/>
      <c r="O2708" s="38"/>
      <c r="P2708" s="38"/>
      <c r="Q2708" s="38"/>
      <c r="R2708" s="38"/>
    </row>
    <row r="2709" spans="1:18" s="39" customFormat="1">
      <c r="A2709" s="46"/>
      <c r="B2709" s="47"/>
      <c r="C2709" s="47"/>
      <c r="D2709" s="48"/>
      <c r="E2709" s="46"/>
      <c r="F2709" s="46"/>
      <c r="G2709" s="46"/>
      <c r="H2709" s="49"/>
      <c r="I2709" s="54"/>
      <c r="K2709" s="38"/>
      <c r="L2709" s="38"/>
      <c r="M2709" s="38"/>
      <c r="N2709" s="38"/>
      <c r="O2709" s="38"/>
      <c r="P2709" s="38"/>
      <c r="Q2709" s="38"/>
      <c r="R2709" s="38"/>
    </row>
    <row r="2710" spans="1:18" s="39" customFormat="1">
      <c r="A2710" s="46"/>
      <c r="B2710" s="47"/>
      <c r="C2710" s="47"/>
      <c r="D2710" s="48"/>
      <c r="E2710" s="46"/>
      <c r="F2710" s="46"/>
      <c r="G2710" s="46"/>
      <c r="H2710" s="49"/>
      <c r="I2710" s="54"/>
      <c r="K2710" s="38"/>
      <c r="L2710" s="38"/>
      <c r="M2710" s="38"/>
      <c r="N2710" s="38"/>
      <c r="O2710" s="38"/>
      <c r="P2710" s="38"/>
      <c r="Q2710" s="38"/>
      <c r="R2710" s="38"/>
    </row>
    <row r="2711" spans="1:18" s="39" customFormat="1">
      <c r="A2711" s="46"/>
      <c r="B2711" s="47"/>
      <c r="C2711" s="47"/>
      <c r="D2711" s="48"/>
      <c r="E2711" s="46"/>
      <c r="F2711" s="46"/>
      <c r="G2711" s="46"/>
      <c r="H2711" s="49"/>
      <c r="I2711" s="54"/>
      <c r="K2711" s="38"/>
      <c r="L2711" s="38"/>
      <c r="M2711" s="38"/>
      <c r="N2711" s="38"/>
      <c r="O2711" s="38"/>
      <c r="P2711" s="38"/>
      <c r="Q2711" s="38"/>
      <c r="R2711" s="38"/>
    </row>
    <row r="2712" spans="1:18" s="39" customFormat="1">
      <c r="A2712" s="46"/>
      <c r="B2712" s="47"/>
      <c r="C2712" s="47"/>
      <c r="D2712" s="48"/>
      <c r="E2712" s="46"/>
      <c r="F2712" s="46"/>
      <c r="G2712" s="46"/>
      <c r="H2712" s="49"/>
      <c r="I2712" s="54"/>
      <c r="K2712" s="38"/>
      <c r="L2712" s="38"/>
      <c r="M2712" s="38"/>
      <c r="N2712" s="38"/>
      <c r="O2712" s="38"/>
      <c r="P2712" s="38"/>
      <c r="Q2712" s="38"/>
      <c r="R2712" s="38"/>
    </row>
    <row r="2713" spans="1:18" s="39" customFormat="1">
      <c r="A2713" s="46"/>
      <c r="B2713" s="47"/>
      <c r="C2713" s="47"/>
      <c r="D2713" s="48"/>
      <c r="E2713" s="46"/>
      <c r="F2713" s="46"/>
      <c r="G2713" s="46"/>
      <c r="H2713" s="49"/>
      <c r="I2713" s="54"/>
      <c r="K2713" s="38"/>
      <c r="L2713" s="38"/>
      <c r="M2713" s="38"/>
      <c r="N2713" s="38"/>
      <c r="O2713" s="38"/>
      <c r="P2713" s="38"/>
      <c r="Q2713" s="38"/>
      <c r="R2713" s="38"/>
    </row>
    <row r="2714" spans="1:18" s="39" customFormat="1">
      <c r="A2714" s="46"/>
      <c r="B2714" s="47"/>
      <c r="C2714" s="47"/>
      <c r="D2714" s="48"/>
      <c r="E2714" s="46"/>
      <c r="F2714" s="46"/>
      <c r="G2714" s="46"/>
      <c r="H2714" s="49"/>
      <c r="I2714" s="54"/>
      <c r="K2714" s="38"/>
      <c r="L2714" s="38"/>
      <c r="M2714" s="38"/>
      <c r="N2714" s="38"/>
      <c r="O2714" s="38"/>
      <c r="P2714" s="38"/>
      <c r="Q2714" s="38"/>
      <c r="R2714" s="38"/>
    </row>
    <row r="2715" spans="1:18" s="39" customFormat="1">
      <c r="A2715" s="46"/>
      <c r="B2715" s="47"/>
      <c r="C2715" s="47"/>
      <c r="D2715" s="48"/>
      <c r="E2715" s="46"/>
      <c r="F2715" s="46"/>
      <c r="G2715" s="46"/>
      <c r="H2715" s="49"/>
      <c r="I2715" s="54"/>
      <c r="K2715" s="38"/>
      <c r="L2715" s="38"/>
      <c r="M2715" s="38"/>
      <c r="N2715" s="38"/>
      <c r="O2715" s="38"/>
      <c r="P2715" s="38"/>
      <c r="Q2715" s="38"/>
      <c r="R2715" s="38"/>
    </row>
    <row r="2716" spans="1:18" s="39" customFormat="1">
      <c r="A2716" s="46"/>
      <c r="B2716" s="47"/>
      <c r="C2716" s="47"/>
      <c r="D2716" s="48"/>
      <c r="E2716" s="46"/>
      <c r="F2716" s="46"/>
      <c r="G2716" s="46"/>
      <c r="H2716" s="49"/>
      <c r="I2716" s="54"/>
      <c r="K2716" s="38"/>
      <c r="L2716" s="38"/>
      <c r="M2716" s="38"/>
      <c r="N2716" s="38"/>
      <c r="O2716" s="38"/>
      <c r="P2716" s="38"/>
      <c r="Q2716" s="38"/>
      <c r="R2716" s="38"/>
    </row>
    <row r="2717" spans="1:18" s="39" customFormat="1">
      <c r="A2717" s="46"/>
      <c r="B2717" s="47"/>
      <c r="C2717" s="47"/>
      <c r="D2717" s="48"/>
      <c r="E2717" s="46"/>
      <c r="F2717" s="46"/>
      <c r="G2717" s="46"/>
      <c r="H2717" s="49"/>
      <c r="I2717" s="54"/>
      <c r="K2717" s="38"/>
      <c r="L2717" s="38"/>
      <c r="M2717" s="38"/>
      <c r="N2717" s="38"/>
      <c r="O2717" s="38"/>
      <c r="P2717" s="38"/>
      <c r="Q2717" s="38"/>
      <c r="R2717" s="38"/>
    </row>
    <row r="2718" spans="1:18" s="39" customFormat="1">
      <c r="A2718" s="46"/>
      <c r="B2718" s="47"/>
      <c r="C2718" s="47"/>
      <c r="D2718" s="48"/>
      <c r="E2718" s="46"/>
      <c r="F2718" s="46"/>
      <c r="G2718" s="46"/>
      <c r="H2718" s="49"/>
      <c r="I2718" s="54"/>
      <c r="K2718" s="38"/>
      <c r="L2718" s="38"/>
      <c r="M2718" s="38"/>
      <c r="N2718" s="38"/>
      <c r="O2718" s="38"/>
      <c r="P2718" s="38"/>
      <c r="Q2718" s="38"/>
      <c r="R2718" s="38"/>
    </row>
    <row r="2719" spans="1:18" s="39" customFormat="1">
      <c r="A2719" s="46"/>
      <c r="B2719" s="47"/>
      <c r="C2719" s="47"/>
      <c r="D2719" s="48"/>
      <c r="E2719" s="46"/>
      <c r="F2719" s="46"/>
      <c r="G2719" s="46"/>
      <c r="H2719" s="49"/>
      <c r="I2719" s="54"/>
      <c r="K2719" s="38"/>
      <c r="L2719" s="38"/>
      <c r="M2719" s="38"/>
      <c r="N2719" s="38"/>
      <c r="O2719" s="38"/>
      <c r="P2719" s="38"/>
      <c r="Q2719" s="38"/>
      <c r="R2719" s="38"/>
    </row>
    <row r="2720" spans="1:18" s="39" customFormat="1">
      <c r="A2720" s="46"/>
      <c r="B2720" s="47"/>
      <c r="C2720" s="47"/>
      <c r="D2720" s="48"/>
      <c r="E2720" s="46"/>
      <c r="F2720" s="46"/>
      <c r="G2720" s="46"/>
      <c r="H2720" s="49"/>
      <c r="I2720" s="54"/>
      <c r="K2720" s="38"/>
      <c r="L2720" s="38"/>
      <c r="M2720" s="38"/>
      <c r="N2720" s="38"/>
      <c r="O2720" s="38"/>
      <c r="P2720" s="38"/>
      <c r="Q2720" s="38"/>
      <c r="R2720" s="38"/>
    </row>
    <row r="2721" spans="1:18" s="39" customFormat="1">
      <c r="A2721" s="46"/>
      <c r="B2721" s="47"/>
      <c r="C2721" s="47"/>
      <c r="D2721" s="48"/>
      <c r="E2721" s="46"/>
      <c r="F2721" s="46"/>
      <c r="G2721" s="46"/>
      <c r="H2721" s="49"/>
      <c r="I2721" s="54"/>
      <c r="K2721" s="38"/>
      <c r="L2721" s="38"/>
      <c r="M2721" s="38"/>
      <c r="N2721" s="38"/>
      <c r="O2721" s="38"/>
      <c r="P2721" s="38"/>
      <c r="Q2721" s="38"/>
      <c r="R2721" s="38"/>
    </row>
    <row r="2722" spans="1:18" s="39" customFormat="1">
      <c r="A2722" s="46"/>
      <c r="B2722" s="47"/>
      <c r="C2722" s="47"/>
      <c r="D2722" s="48"/>
      <c r="E2722" s="46"/>
      <c r="F2722" s="46"/>
      <c r="G2722" s="46"/>
      <c r="H2722" s="49"/>
      <c r="I2722" s="54"/>
      <c r="K2722" s="38"/>
      <c r="L2722" s="38"/>
      <c r="M2722" s="38"/>
      <c r="N2722" s="38"/>
      <c r="O2722" s="38"/>
      <c r="P2722" s="38"/>
      <c r="Q2722" s="38"/>
      <c r="R2722" s="38"/>
    </row>
    <row r="2723" spans="1:18" s="39" customFormat="1">
      <c r="A2723" s="46"/>
      <c r="B2723" s="47"/>
      <c r="C2723" s="47"/>
      <c r="D2723" s="48"/>
      <c r="E2723" s="46"/>
      <c r="F2723" s="46"/>
      <c r="G2723" s="46"/>
      <c r="H2723" s="49"/>
      <c r="I2723" s="54"/>
      <c r="K2723" s="38"/>
      <c r="L2723" s="38"/>
      <c r="M2723" s="38"/>
      <c r="N2723" s="38"/>
      <c r="O2723" s="38"/>
      <c r="P2723" s="38"/>
      <c r="Q2723" s="38"/>
      <c r="R2723" s="38"/>
    </row>
    <row r="2724" spans="1:18" s="39" customFormat="1">
      <c r="A2724" s="46"/>
      <c r="B2724" s="47"/>
      <c r="C2724" s="47"/>
      <c r="D2724" s="48"/>
      <c r="E2724" s="46"/>
      <c r="F2724" s="46"/>
      <c r="G2724" s="46"/>
      <c r="H2724" s="49"/>
      <c r="I2724" s="54"/>
      <c r="K2724" s="38"/>
      <c r="L2724" s="38"/>
      <c r="M2724" s="38"/>
      <c r="N2724" s="38"/>
      <c r="O2724" s="38"/>
      <c r="P2724" s="38"/>
      <c r="Q2724" s="38"/>
      <c r="R2724" s="38"/>
    </row>
    <row r="2725" spans="1:18" s="39" customFormat="1">
      <c r="A2725" s="46"/>
      <c r="B2725" s="47"/>
      <c r="C2725" s="47"/>
      <c r="D2725" s="48"/>
      <c r="E2725" s="46"/>
      <c r="F2725" s="46"/>
      <c r="G2725" s="46"/>
      <c r="H2725" s="49"/>
      <c r="I2725" s="54"/>
      <c r="K2725" s="38"/>
      <c r="L2725" s="38"/>
      <c r="M2725" s="38"/>
      <c r="N2725" s="38"/>
      <c r="O2725" s="38"/>
      <c r="P2725" s="38"/>
      <c r="Q2725" s="38"/>
      <c r="R2725" s="38"/>
    </row>
    <row r="2726" spans="1:18" s="39" customFormat="1">
      <c r="A2726" s="46"/>
      <c r="B2726" s="47"/>
      <c r="C2726" s="47"/>
      <c r="D2726" s="48"/>
      <c r="E2726" s="46"/>
      <c r="F2726" s="46"/>
      <c r="G2726" s="46"/>
      <c r="H2726" s="49"/>
      <c r="I2726" s="54"/>
      <c r="K2726" s="38"/>
      <c r="L2726" s="38"/>
      <c r="M2726" s="38"/>
      <c r="N2726" s="38"/>
      <c r="O2726" s="38"/>
      <c r="P2726" s="38"/>
      <c r="Q2726" s="38"/>
      <c r="R2726" s="38"/>
    </row>
    <row r="2727" spans="1:18" s="39" customFormat="1">
      <c r="A2727" s="46"/>
      <c r="B2727" s="47"/>
      <c r="C2727" s="47"/>
      <c r="D2727" s="48"/>
      <c r="E2727" s="46"/>
      <c r="F2727" s="46"/>
      <c r="G2727" s="46"/>
      <c r="H2727" s="49"/>
      <c r="I2727" s="54"/>
      <c r="K2727" s="38"/>
      <c r="L2727" s="38"/>
      <c r="M2727" s="38"/>
      <c r="N2727" s="38"/>
      <c r="O2727" s="38"/>
      <c r="P2727" s="38"/>
      <c r="Q2727" s="38"/>
      <c r="R2727" s="38"/>
    </row>
    <row r="2728" spans="1:18" s="39" customFormat="1">
      <c r="A2728" s="46"/>
      <c r="B2728" s="47"/>
      <c r="C2728" s="47"/>
      <c r="D2728" s="48"/>
      <c r="E2728" s="46"/>
      <c r="F2728" s="46"/>
      <c r="G2728" s="46"/>
      <c r="H2728" s="49"/>
      <c r="I2728" s="54"/>
      <c r="K2728" s="38"/>
      <c r="L2728" s="38"/>
      <c r="M2728" s="38"/>
      <c r="N2728" s="38"/>
      <c r="O2728" s="38"/>
      <c r="P2728" s="38"/>
      <c r="Q2728" s="38"/>
      <c r="R2728" s="38"/>
    </row>
    <row r="2729" spans="1:18" s="39" customFormat="1">
      <c r="A2729" s="46"/>
      <c r="B2729" s="47"/>
      <c r="C2729" s="47"/>
      <c r="D2729" s="48"/>
      <c r="E2729" s="46"/>
      <c r="F2729" s="46"/>
      <c r="G2729" s="46"/>
      <c r="H2729" s="49"/>
      <c r="I2729" s="54"/>
      <c r="K2729" s="38"/>
      <c r="L2729" s="38"/>
      <c r="M2729" s="38"/>
      <c r="N2729" s="38"/>
      <c r="O2729" s="38"/>
      <c r="P2729" s="38"/>
      <c r="Q2729" s="38"/>
      <c r="R2729" s="38"/>
    </row>
    <row r="2730" spans="1:18" s="39" customFormat="1">
      <c r="A2730" s="46"/>
      <c r="B2730" s="47"/>
      <c r="C2730" s="47"/>
      <c r="D2730" s="48"/>
      <c r="E2730" s="46"/>
      <c r="F2730" s="46"/>
      <c r="G2730" s="46"/>
      <c r="H2730" s="49"/>
      <c r="I2730" s="54"/>
      <c r="K2730" s="38"/>
      <c r="L2730" s="38"/>
      <c r="M2730" s="38"/>
      <c r="N2730" s="38"/>
      <c r="O2730" s="38"/>
      <c r="P2730" s="38"/>
      <c r="Q2730" s="38"/>
      <c r="R2730" s="38"/>
    </row>
    <row r="2731" spans="1:18" s="39" customFormat="1">
      <c r="A2731" s="46"/>
      <c r="B2731" s="47"/>
      <c r="C2731" s="47"/>
      <c r="D2731" s="48"/>
      <c r="E2731" s="46"/>
      <c r="F2731" s="46"/>
      <c r="G2731" s="46"/>
      <c r="H2731" s="49"/>
      <c r="I2731" s="54"/>
      <c r="K2731" s="38"/>
      <c r="L2731" s="38"/>
      <c r="M2731" s="38"/>
      <c r="N2731" s="38"/>
      <c r="O2731" s="38"/>
      <c r="P2731" s="38"/>
      <c r="Q2731" s="38"/>
      <c r="R2731" s="38"/>
    </row>
    <row r="2732" spans="1:18" s="39" customFormat="1">
      <c r="A2732" s="46"/>
      <c r="B2732" s="47"/>
      <c r="C2732" s="47"/>
      <c r="D2732" s="48"/>
      <c r="E2732" s="46"/>
      <c r="F2732" s="46"/>
      <c r="G2732" s="46"/>
      <c r="H2732" s="49"/>
      <c r="I2732" s="54"/>
      <c r="K2732" s="38"/>
      <c r="L2732" s="38"/>
      <c r="M2732" s="38"/>
      <c r="N2732" s="38"/>
      <c r="O2732" s="38"/>
      <c r="P2732" s="38"/>
      <c r="Q2732" s="38"/>
      <c r="R2732" s="38"/>
    </row>
    <row r="2733" spans="1:18" s="39" customFormat="1">
      <c r="A2733" s="46"/>
      <c r="B2733" s="47"/>
      <c r="C2733" s="47"/>
      <c r="D2733" s="48"/>
      <c r="E2733" s="46"/>
      <c r="F2733" s="46"/>
      <c r="G2733" s="46"/>
      <c r="H2733" s="49"/>
      <c r="I2733" s="54"/>
      <c r="K2733" s="38"/>
      <c r="L2733" s="38"/>
      <c r="M2733" s="38"/>
      <c r="N2733" s="38"/>
      <c r="O2733" s="38"/>
      <c r="P2733" s="38"/>
      <c r="Q2733" s="38"/>
      <c r="R2733" s="38"/>
    </row>
    <row r="2734" spans="1:18" s="39" customFormat="1">
      <c r="A2734" s="46"/>
      <c r="B2734" s="47"/>
      <c r="C2734" s="47"/>
      <c r="D2734" s="48"/>
      <c r="E2734" s="46"/>
      <c r="F2734" s="46"/>
      <c r="G2734" s="46"/>
      <c r="H2734" s="49"/>
      <c r="I2734" s="54"/>
      <c r="K2734" s="38"/>
      <c r="L2734" s="38"/>
      <c r="M2734" s="38"/>
      <c r="N2734" s="38"/>
      <c r="O2734" s="38"/>
      <c r="P2734" s="38"/>
      <c r="Q2734" s="38"/>
      <c r="R2734" s="38"/>
    </row>
    <row r="2735" spans="1:18" s="39" customFormat="1">
      <c r="A2735" s="46"/>
      <c r="B2735" s="47"/>
      <c r="C2735" s="47"/>
      <c r="D2735" s="48"/>
      <c r="E2735" s="46"/>
      <c r="F2735" s="46"/>
      <c r="G2735" s="46"/>
      <c r="H2735" s="49"/>
      <c r="I2735" s="54"/>
      <c r="K2735" s="38"/>
      <c r="L2735" s="38"/>
      <c r="M2735" s="38"/>
      <c r="N2735" s="38"/>
      <c r="O2735" s="38"/>
      <c r="P2735" s="38"/>
      <c r="Q2735" s="38"/>
      <c r="R2735" s="38"/>
    </row>
    <row r="2736" spans="1:18" s="39" customFormat="1">
      <c r="A2736" s="46"/>
      <c r="B2736" s="47"/>
      <c r="C2736" s="47"/>
      <c r="D2736" s="48"/>
      <c r="E2736" s="46"/>
      <c r="F2736" s="46"/>
      <c r="G2736" s="46"/>
      <c r="H2736" s="49"/>
      <c r="I2736" s="54"/>
      <c r="K2736" s="38"/>
      <c r="L2736" s="38"/>
      <c r="M2736" s="38"/>
      <c r="N2736" s="38"/>
      <c r="O2736" s="38"/>
      <c r="P2736" s="38"/>
      <c r="Q2736" s="38"/>
      <c r="R2736" s="38"/>
    </row>
    <row r="2737" spans="1:18" s="39" customFormat="1">
      <c r="A2737" s="46"/>
      <c r="B2737" s="47"/>
      <c r="C2737" s="47"/>
      <c r="D2737" s="48"/>
      <c r="E2737" s="46"/>
      <c r="F2737" s="46"/>
      <c r="G2737" s="46"/>
      <c r="H2737" s="49"/>
      <c r="I2737" s="54"/>
      <c r="K2737" s="38"/>
      <c r="L2737" s="38"/>
      <c r="M2737" s="38"/>
      <c r="N2737" s="38"/>
      <c r="O2737" s="38"/>
      <c r="P2737" s="38"/>
      <c r="Q2737" s="38"/>
      <c r="R2737" s="38"/>
    </row>
    <row r="2738" spans="1:18" s="39" customFormat="1">
      <c r="A2738" s="46"/>
      <c r="B2738" s="47"/>
      <c r="C2738" s="47"/>
      <c r="D2738" s="48"/>
      <c r="E2738" s="46"/>
      <c r="F2738" s="46"/>
      <c r="G2738" s="46"/>
      <c r="H2738" s="49"/>
      <c r="I2738" s="54"/>
      <c r="K2738" s="38"/>
      <c r="L2738" s="38"/>
      <c r="M2738" s="38"/>
      <c r="N2738" s="38"/>
      <c r="O2738" s="38"/>
      <c r="P2738" s="38"/>
      <c r="Q2738" s="38"/>
      <c r="R2738" s="38"/>
    </row>
    <row r="2739" spans="1:18" s="39" customFormat="1">
      <c r="A2739" s="46"/>
      <c r="B2739" s="47"/>
      <c r="C2739" s="47"/>
      <c r="D2739" s="48"/>
      <c r="E2739" s="46"/>
      <c r="F2739" s="46"/>
      <c r="G2739" s="46"/>
      <c r="H2739" s="49"/>
      <c r="I2739" s="54"/>
      <c r="K2739" s="38"/>
      <c r="L2739" s="38"/>
      <c r="M2739" s="38"/>
      <c r="N2739" s="38"/>
      <c r="O2739" s="38"/>
      <c r="P2739" s="38"/>
      <c r="Q2739" s="38"/>
      <c r="R2739" s="38"/>
    </row>
    <row r="2740" spans="1:18" s="39" customFormat="1">
      <c r="A2740" s="46"/>
      <c r="B2740" s="47"/>
      <c r="C2740" s="47"/>
      <c r="D2740" s="48"/>
      <c r="E2740" s="46"/>
      <c r="F2740" s="46"/>
      <c r="G2740" s="46"/>
      <c r="H2740" s="49"/>
      <c r="I2740" s="54"/>
      <c r="K2740" s="38"/>
      <c r="L2740" s="38"/>
      <c r="M2740" s="38"/>
      <c r="N2740" s="38"/>
      <c r="O2740" s="38"/>
      <c r="P2740" s="38"/>
      <c r="Q2740" s="38"/>
      <c r="R2740" s="38"/>
    </row>
    <row r="2741" spans="1:18" s="39" customFormat="1">
      <c r="A2741" s="46"/>
      <c r="B2741" s="47"/>
      <c r="C2741" s="47"/>
      <c r="D2741" s="48"/>
      <c r="E2741" s="46"/>
      <c r="F2741" s="46"/>
      <c r="G2741" s="46"/>
      <c r="H2741" s="49"/>
      <c r="I2741" s="54"/>
      <c r="K2741" s="38"/>
      <c r="L2741" s="38"/>
      <c r="M2741" s="38"/>
      <c r="N2741" s="38"/>
      <c r="O2741" s="38"/>
      <c r="P2741" s="38"/>
      <c r="Q2741" s="38"/>
      <c r="R2741" s="38"/>
    </row>
    <row r="2742" spans="1:18" s="39" customFormat="1">
      <c r="A2742" s="46"/>
      <c r="B2742" s="47"/>
      <c r="C2742" s="47"/>
      <c r="D2742" s="48"/>
      <c r="E2742" s="46"/>
      <c r="F2742" s="46"/>
      <c r="G2742" s="46"/>
      <c r="H2742" s="49"/>
      <c r="I2742" s="54"/>
      <c r="K2742" s="38"/>
      <c r="L2742" s="38"/>
      <c r="M2742" s="38"/>
      <c r="N2742" s="38"/>
      <c r="O2742" s="38"/>
      <c r="P2742" s="38"/>
      <c r="Q2742" s="38"/>
      <c r="R2742" s="38"/>
    </row>
    <row r="2743" spans="1:18" s="39" customFormat="1">
      <c r="A2743" s="46"/>
      <c r="B2743" s="47"/>
      <c r="C2743" s="47"/>
      <c r="D2743" s="48"/>
      <c r="E2743" s="46"/>
      <c r="F2743" s="46"/>
      <c r="G2743" s="46"/>
      <c r="H2743" s="49"/>
      <c r="I2743" s="54"/>
      <c r="K2743" s="38"/>
      <c r="L2743" s="38"/>
      <c r="M2743" s="38"/>
      <c r="N2743" s="38"/>
      <c r="O2743" s="38"/>
      <c r="P2743" s="38"/>
      <c r="Q2743" s="38"/>
      <c r="R2743" s="38"/>
    </row>
    <row r="2744" spans="1:18" s="39" customFormat="1">
      <c r="A2744" s="46"/>
      <c r="B2744" s="47"/>
      <c r="C2744" s="47"/>
      <c r="D2744" s="48"/>
      <c r="E2744" s="46"/>
      <c r="F2744" s="46"/>
      <c r="G2744" s="46"/>
      <c r="H2744" s="49"/>
      <c r="I2744" s="54"/>
      <c r="K2744" s="38"/>
      <c r="L2744" s="38"/>
      <c r="M2744" s="38"/>
      <c r="N2744" s="38"/>
      <c r="O2744" s="38"/>
      <c r="P2744" s="38"/>
      <c r="Q2744" s="38"/>
      <c r="R2744" s="38"/>
    </row>
    <row r="2745" spans="1:18" s="39" customFormat="1">
      <c r="A2745" s="46"/>
      <c r="B2745" s="47"/>
      <c r="C2745" s="47"/>
      <c r="D2745" s="48"/>
      <c r="E2745" s="46"/>
      <c r="F2745" s="46"/>
      <c r="G2745" s="46"/>
      <c r="H2745" s="49"/>
      <c r="I2745" s="54"/>
      <c r="K2745" s="38"/>
      <c r="L2745" s="38"/>
      <c r="M2745" s="38"/>
      <c r="N2745" s="38"/>
      <c r="O2745" s="38"/>
      <c r="P2745" s="38"/>
      <c r="Q2745" s="38"/>
      <c r="R2745" s="38"/>
    </row>
    <row r="2746" spans="1:18" s="39" customFormat="1">
      <c r="A2746" s="46"/>
      <c r="B2746" s="47"/>
      <c r="C2746" s="47"/>
      <c r="D2746" s="48"/>
      <c r="E2746" s="46"/>
      <c r="F2746" s="46"/>
      <c r="G2746" s="46"/>
      <c r="H2746" s="49"/>
      <c r="I2746" s="54"/>
      <c r="K2746" s="38"/>
      <c r="L2746" s="38"/>
      <c r="M2746" s="38"/>
      <c r="N2746" s="38"/>
      <c r="O2746" s="38"/>
      <c r="P2746" s="38"/>
      <c r="Q2746" s="38"/>
      <c r="R2746" s="38"/>
    </row>
    <row r="2747" spans="1:18" s="39" customFormat="1">
      <c r="A2747" s="46"/>
      <c r="B2747" s="47"/>
      <c r="C2747" s="47"/>
      <c r="D2747" s="48"/>
      <c r="E2747" s="46"/>
      <c r="F2747" s="46"/>
      <c r="G2747" s="46"/>
      <c r="H2747" s="49"/>
      <c r="I2747" s="54"/>
      <c r="K2747" s="38"/>
      <c r="L2747" s="38"/>
      <c r="M2747" s="38"/>
      <c r="N2747" s="38"/>
      <c r="O2747" s="38"/>
      <c r="P2747" s="38"/>
      <c r="Q2747" s="38"/>
      <c r="R2747" s="38"/>
    </row>
    <row r="2748" spans="1:18" s="39" customFormat="1">
      <c r="A2748" s="46"/>
      <c r="B2748" s="47"/>
      <c r="C2748" s="47"/>
      <c r="D2748" s="48"/>
      <c r="E2748" s="46"/>
      <c r="F2748" s="46"/>
      <c r="G2748" s="46"/>
      <c r="H2748" s="49"/>
      <c r="I2748" s="54"/>
      <c r="K2748" s="38"/>
      <c r="L2748" s="38"/>
      <c r="M2748" s="38"/>
      <c r="N2748" s="38"/>
      <c r="O2748" s="38"/>
      <c r="P2748" s="38"/>
      <c r="Q2748" s="38"/>
      <c r="R2748" s="38"/>
    </row>
    <row r="2749" spans="1:18" s="39" customFormat="1">
      <c r="A2749" s="46"/>
      <c r="B2749" s="47"/>
      <c r="C2749" s="47"/>
      <c r="D2749" s="48"/>
      <c r="E2749" s="46"/>
      <c r="F2749" s="46"/>
      <c r="G2749" s="46"/>
      <c r="H2749" s="49"/>
      <c r="I2749" s="54"/>
      <c r="K2749" s="38"/>
      <c r="L2749" s="38"/>
      <c r="M2749" s="38"/>
      <c r="N2749" s="38"/>
      <c r="O2749" s="38"/>
      <c r="P2749" s="38"/>
      <c r="Q2749" s="38"/>
      <c r="R2749" s="38"/>
    </row>
    <row r="2750" spans="1:18" s="39" customFormat="1">
      <c r="A2750" s="46"/>
      <c r="B2750" s="47"/>
      <c r="C2750" s="47"/>
      <c r="D2750" s="48"/>
      <c r="E2750" s="46"/>
      <c r="F2750" s="46"/>
      <c r="G2750" s="46"/>
      <c r="H2750" s="49"/>
      <c r="I2750" s="54"/>
      <c r="K2750" s="38"/>
      <c r="L2750" s="38"/>
      <c r="M2750" s="38"/>
      <c r="N2750" s="38"/>
      <c r="O2750" s="38"/>
      <c r="P2750" s="38"/>
      <c r="Q2750" s="38"/>
      <c r="R2750" s="38"/>
    </row>
    <row r="2751" spans="1:18" s="39" customFormat="1">
      <c r="A2751" s="46"/>
      <c r="B2751" s="47"/>
      <c r="C2751" s="47"/>
      <c r="D2751" s="48"/>
      <c r="E2751" s="46"/>
      <c r="F2751" s="46"/>
      <c r="G2751" s="46"/>
      <c r="H2751" s="49"/>
      <c r="I2751" s="54"/>
      <c r="K2751" s="38"/>
      <c r="L2751" s="38"/>
      <c r="M2751" s="38"/>
      <c r="N2751" s="38"/>
      <c r="O2751" s="38"/>
      <c r="P2751" s="38"/>
      <c r="Q2751" s="38"/>
      <c r="R2751" s="38"/>
    </row>
    <row r="2752" spans="1:18" s="39" customFormat="1">
      <c r="A2752" s="46"/>
      <c r="B2752" s="47"/>
      <c r="C2752" s="47"/>
      <c r="D2752" s="48"/>
      <c r="E2752" s="46"/>
      <c r="F2752" s="46"/>
      <c r="G2752" s="46"/>
      <c r="H2752" s="49"/>
      <c r="I2752" s="54"/>
      <c r="K2752" s="38"/>
      <c r="L2752" s="38"/>
      <c r="M2752" s="38"/>
      <c r="N2752" s="38"/>
      <c r="O2752" s="38"/>
      <c r="P2752" s="38"/>
      <c r="Q2752" s="38"/>
      <c r="R2752" s="38"/>
    </row>
    <row r="2753" spans="1:18" s="39" customFormat="1">
      <c r="A2753" s="46"/>
      <c r="B2753" s="47"/>
      <c r="C2753" s="47"/>
      <c r="D2753" s="48"/>
      <c r="E2753" s="46"/>
      <c r="F2753" s="46"/>
      <c r="G2753" s="46"/>
      <c r="H2753" s="49"/>
      <c r="I2753" s="54"/>
      <c r="K2753" s="38"/>
      <c r="L2753" s="38"/>
      <c r="M2753" s="38"/>
      <c r="N2753" s="38"/>
      <c r="O2753" s="38"/>
      <c r="P2753" s="38"/>
      <c r="Q2753" s="38"/>
      <c r="R2753" s="38"/>
    </row>
    <row r="2754" spans="1:18" s="39" customFormat="1">
      <c r="A2754" s="46"/>
      <c r="B2754" s="47"/>
      <c r="C2754" s="47"/>
      <c r="D2754" s="48"/>
      <c r="E2754" s="46"/>
      <c r="F2754" s="46"/>
      <c r="G2754" s="46"/>
      <c r="H2754" s="49"/>
      <c r="I2754" s="54"/>
      <c r="K2754" s="38"/>
      <c r="L2754" s="38"/>
      <c r="M2754" s="38"/>
      <c r="N2754" s="38"/>
      <c r="O2754" s="38"/>
      <c r="P2754" s="38"/>
      <c r="Q2754" s="38"/>
      <c r="R2754" s="38"/>
    </row>
    <row r="2755" spans="1:18" s="39" customFormat="1">
      <c r="A2755" s="46"/>
      <c r="B2755" s="47"/>
      <c r="C2755" s="47"/>
      <c r="D2755" s="48"/>
      <c r="E2755" s="46"/>
      <c r="F2755" s="46"/>
      <c r="G2755" s="46"/>
      <c r="H2755" s="49"/>
      <c r="I2755" s="54"/>
      <c r="K2755" s="38"/>
      <c r="L2755" s="38"/>
      <c r="M2755" s="38"/>
      <c r="N2755" s="38"/>
      <c r="O2755" s="38"/>
      <c r="P2755" s="38"/>
      <c r="Q2755" s="38"/>
      <c r="R2755" s="38"/>
    </row>
    <row r="2756" spans="1:18" s="39" customFormat="1">
      <c r="A2756" s="46"/>
      <c r="B2756" s="47"/>
      <c r="C2756" s="47"/>
      <c r="D2756" s="48"/>
      <c r="E2756" s="46"/>
      <c r="F2756" s="46"/>
      <c r="G2756" s="46"/>
      <c r="H2756" s="49"/>
      <c r="I2756" s="54"/>
      <c r="K2756" s="38"/>
      <c r="L2756" s="38"/>
      <c r="M2756" s="38"/>
      <c r="N2756" s="38"/>
      <c r="O2756" s="38"/>
      <c r="P2756" s="38"/>
      <c r="Q2756" s="38"/>
      <c r="R2756" s="38"/>
    </row>
    <row r="2757" spans="1:18" s="39" customFormat="1">
      <c r="A2757" s="46"/>
      <c r="B2757" s="47"/>
      <c r="C2757" s="47"/>
      <c r="D2757" s="48"/>
      <c r="E2757" s="46"/>
      <c r="F2757" s="46"/>
      <c r="G2757" s="46"/>
      <c r="H2757" s="49"/>
      <c r="I2757" s="54"/>
      <c r="K2757" s="38"/>
      <c r="L2757" s="38"/>
      <c r="M2757" s="38"/>
      <c r="N2757" s="38"/>
      <c r="O2757" s="38"/>
      <c r="P2757" s="38"/>
      <c r="Q2757" s="38"/>
      <c r="R2757" s="38"/>
    </row>
    <row r="2758" spans="1:18" s="39" customFormat="1">
      <c r="A2758" s="46"/>
      <c r="B2758" s="47"/>
      <c r="C2758" s="47"/>
      <c r="D2758" s="48"/>
      <c r="E2758" s="46"/>
      <c r="F2758" s="46"/>
      <c r="G2758" s="46"/>
      <c r="H2758" s="49"/>
      <c r="I2758" s="54"/>
      <c r="K2758" s="38"/>
      <c r="L2758" s="38"/>
      <c r="M2758" s="38"/>
      <c r="N2758" s="38"/>
      <c r="O2758" s="38"/>
      <c r="P2758" s="38"/>
      <c r="Q2758" s="38"/>
      <c r="R2758" s="38"/>
    </row>
    <row r="2759" spans="1:18" s="39" customFormat="1">
      <c r="A2759" s="46"/>
      <c r="B2759" s="47"/>
      <c r="C2759" s="47"/>
      <c r="D2759" s="48"/>
      <c r="E2759" s="46"/>
      <c r="F2759" s="46"/>
      <c r="G2759" s="46"/>
      <c r="H2759" s="49"/>
      <c r="I2759" s="54"/>
      <c r="K2759" s="38"/>
      <c r="L2759" s="38"/>
      <c r="M2759" s="38"/>
      <c r="N2759" s="38"/>
      <c r="O2759" s="38"/>
      <c r="P2759" s="38"/>
      <c r="Q2759" s="38"/>
      <c r="R2759" s="38"/>
    </row>
    <row r="2760" spans="1:18" s="39" customFormat="1">
      <c r="A2760" s="46"/>
      <c r="B2760" s="47"/>
      <c r="C2760" s="47"/>
      <c r="D2760" s="48"/>
      <c r="E2760" s="46"/>
      <c r="F2760" s="46"/>
      <c r="G2760" s="46"/>
      <c r="H2760" s="49"/>
      <c r="I2760" s="54"/>
      <c r="K2760" s="38"/>
      <c r="L2760" s="38"/>
      <c r="M2760" s="38"/>
      <c r="N2760" s="38"/>
      <c r="O2760" s="38"/>
      <c r="P2760" s="38"/>
      <c r="Q2760" s="38"/>
      <c r="R2760" s="38"/>
    </row>
    <row r="2761" spans="1:18" s="39" customFormat="1">
      <c r="A2761" s="46"/>
      <c r="B2761" s="47"/>
      <c r="C2761" s="47"/>
      <c r="D2761" s="48"/>
      <c r="E2761" s="46"/>
      <c r="F2761" s="46"/>
      <c r="G2761" s="46"/>
      <c r="H2761" s="49"/>
      <c r="I2761" s="54"/>
      <c r="K2761" s="38"/>
      <c r="L2761" s="38"/>
      <c r="M2761" s="38"/>
      <c r="N2761" s="38"/>
      <c r="O2761" s="38"/>
      <c r="P2761" s="38"/>
      <c r="Q2761" s="38"/>
      <c r="R2761" s="38"/>
    </row>
    <row r="2762" spans="1:18" s="39" customFormat="1">
      <c r="A2762" s="46"/>
      <c r="B2762" s="47"/>
      <c r="C2762" s="47"/>
      <c r="D2762" s="48"/>
      <c r="E2762" s="46"/>
      <c r="F2762" s="46"/>
      <c r="G2762" s="46"/>
      <c r="H2762" s="49"/>
      <c r="I2762" s="54"/>
      <c r="K2762" s="38"/>
      <c r="L2762" s="38"/>
      <c r="M2762" s="38"/>
      <c r="N2762" s="38"/>
      <c r="O2762" s="38"/>
      <c r="P2762" s="38"/>
      <c r="Q2762" s="38"/>
      <c r="R2762" s="38"/>
    </row>
    <row r="2763" spans="1:18" s="39" customFormat="1">
      <c r="A2763" s="46"/>
      <c r="B2763" s="47"/>
      <c r="C2763" s="47"/>
      <c r="D2763" s="48"/>
      <c r="E2763" s="46"/>
      <c r="F2763" s="46"/>
      <c r="G2763" s="46"/>
      <c r="H2763" s="49"/>
      <c r="I2763" s="54"/>
      <c r="K2763" s="38"/>
      <c r="L2763" s="38"/>
      <c r="M2763" s="38"/>
      <c r="N2763" s="38"/>
      <c r="O2763" s="38"/>
      <c r="P2763" s="38"/>
      <c r="Q2763" s="38"/>
      <c r="R2763" s="38"/>
    </row>
    <row r="2764" spans="1:18" s="39" customFormat="1">
      <c r="A2764" s="46"/>
      <c r="B2764" s="47"/>
      <c r="C2764" s="47"/>
      <c r="D2764" s="48"/>
      <c r="E2764" s="46"/>
      <c r="F2764" s="46"/>
      <c r="G2764" s="46"/>
      <c r="H2764" s="49"/>
      <c r="I2764" s="54"/>
      <c r="K2764" s="38"/>
      <c r="L2764" s="38"/>
      <c r="M2764" s="38"/>
      <c r="N2764" s="38"/>
      <c r="O2764" s="38"/>
      <c r="P2764" s="38"/>
      <c r="Q2764" s="38"/>
      <c r="R2764" s="38"/>
    </row>
    <row r="2765" spans="1:18" s="39" customFormat="1">
      <c r="A2765" s="46"/>
      <c r="B2765" s="47"/>
      <c r="C2765" s="47"/>
      <c r="D2765" s="48"/>
      <c r="E2765" s="46"/>
      <c r="F2765" s="46"/>
      <c r="G2765" s="46"/>
      <c r="H2765" s="49"/>
      <c r="I2765" s="54"/>
      <c r="K2765" s="38"/>
      <c r="L2765" s="38"/>
      <c r="M2765" s="38"/>
      <c r="N2765" s="38"/>
      <c r="O2765" s="38"/>
      <c r="P2765" s="38"/>
      <c r="Q2765" s="38"/>
      <c r="R2765" s="38"/>
    </row>
    <row r="2766" spans="1:18" s="39" customFormat="1">
      <c r="A2766" s="46"/>
      <c r="B2766" s="47"/>
      <c r="C2766" s="47"/>
      <c r="D2766" s="48"/>
      <c r="E2766" s="46"/>
      <c r="F2766" s="46"/>
      <c r="G2766" s="46"/>
      <c r="H2766" s="49"/>
      <c r="I2766" s="54"/>
      <c r="K2766" s="38"/>
      <c r="L2766" s="38"/>
      <c r="M2766" s="38"/>
      <c r="N2766" s="38"/>
      <c r="O2766" s="38"/>
      <c r="P2766" s="38"/>
      <c r="Q2766" s="38"/>
      <c r="R2766" s="38"/>
    </row>
    <row r="2767" spans="1:18" s="39" customFormat="1">
      <c r="A2767" s="46"/>
      <c r="B2767" s="47"/>
      <c r="C2767" s="47"/>
      <c r="D2767" s="48"/>
      <c r="E2767" s="46"/>
      <c r="F2767" s="46"/>
      <c r="G2767" s="46"/>
      <c r="H2767" s="49"/>
      <c r="I2767" s="54"/>
      <c r="K2767" s="38"/>
      <c r="L2767" s="38"/>
      <c r="M2767" s="38"/>
      <c r="N2767" s="38"/>
      <c r="O2767" s="38"/>
      <c r="P2767" s="38"/>
      <c r="Q2767" s="38"/>
      <c r="R2767" s="38"/>
    </row>
    <row r="2768" spans="1:18" s="39" customFormat="1">
      <c r="A2768" s="46"/>
      <c r="B2768" s="47"/>
      <c r="C2768" s="47"/>
      <c r="D2768" s="48"/>
      <c r="E2768" s="46"/>
      <c r="F2768" s="46"/>
      <c r="G2768" s="46"/>
      <c r="H2768" s="49"/>
      <c r="I2768" s="54"/>
      <c r="K2768" s="38"/>
      <c r="L2768" s="38"/>
      <c r="M2768" s="38"/>
      <c r="N2768" s="38"/>
      <c r="O2768" s="38"/>
      <c r="P2768" s="38"/>
      <c r="Q2768" s="38"/>
      <c r="R2768" s="38"/>
    </row>
    <row r="2769" spans="1:18" s="39" customFormat="1">
      <c r="A2769" s="46"/>
      <c r="B2769" s="47"/>
      <c r="C2769" s="47"/>
      <c r="D2769" s="48"/>
      <c r="E2769" s="46"/>
      <c r="F2769" s="46"/>
      <c r="G2769" s="46"/>
      <c r="H2769" s="49"/>
      <c r="I2769" s="54"/>
      <c r="K2769" s="38"/>
      <c r="L2769" s="38"/>
      <c r="M2769" s="38"/>
      <c r="N2769" s="38"/>
      <c r="O2769" s="38"/>
      <c r="P2769" s="38"/>
      <c r="Q2769" s="38"/>
      <c r="R2769" s="38"/>
    </row>
    <row r="2770" spans="1:18" s="39" customFormat="1">
      <c r="A2770" s="46"/>
      <c r="B2770" s="47"/>
      <c r="C2770" s="47"/>
      <c r="D2770" s="48"/>
      <c r="E2770" s="46"/>
      <c r="F2770" s="46"/>
      <c r="G2770" s="46"/>
      <c r="H2770" s="49"/>
      <c r="I2770" s="54"/>
      <c r="K2770" s="38"/>
      <c r="L2770" s="38"/>
      <c r="M2770" s="38"/>
      <c r="N2770" s="38"/>
      <c r="O2770" s="38"/>
      <c r="P2770" s="38"/>
      <c r="Q2770" s="38"/>
      <c r="R2770" s="38"/>
    </row>
    <row r="2771" spans="1:18" s="39" customFormat="1">
      <c r="A2771" s="46"/>
      <c r="B2771" s="47"/>
      <c r="C2771" s="47"/>
      <c r="D2771" s="48"/>
      <c r="E2771" s="46"/>
      <c r="F2771" s="46"/>
      <c r="G2771" s="46"/>
      <c r="H2771" s="49"/>
      <c r="I2771" s="54"/>
      <c r="K2771" s="38"/>
      <c r="L2771" s="38"/>
      <c r="M2771" s="38"/>
      <c r="N2771" s="38"/>
      <c r="O2771" s="38"/>
      <c r="P2771" s="38"/>
      <c r="Q2771" s="38"/>
      <c r="R2771" s="38"/>
    </row>
    <row r="2772" spans="1:18" s="39" customFormat="1">
      <c r="A2772" s="46"/>
      <c r="B2772" s="47"/>
      <c r="C2772" s="47"/>
      <c r="D2772" s="48"/>
      <c r="E2772" s="46"/>
      <c r="F2772" s="46"/>
      <c r="G2772" s="46"/>
      <c r="H2772" s="49"/>
      <c r="I2772" s="54"/>
      <c r="K2772" s="38"/>
      <c r="L2772" s="38"/>
      <c r="M2772" s="38"/>
      <c r="N2772" s="38"/>
      <c r="O2772" s="38"/>
      <c r="P2772" s="38"/>
      <c r="Q2772" s="38"/>
      <c r="R2772" s="38"/>
    </row>
    <row r="2773" spans="1:18" s="39" customFormat="1">
      <c r="A2773" s="46"/>
      <c r="B2773" s="47"/>
      <c r="C2773" s="47"/>
      <c r="D2773" s="48"/>
      <c r="E2773" s="46"/>
      <c r="F2773" s="46"/>
      <c r="G2773" s="46"/>
      <c r="H2773" s="49"/>
      <c r="I2773" s="54"/>
      <c r="K2773" s="38"/>
      <c r="L2773" s="38"/>
      <c r="M2773" s="38"/>
      <c r="N2773" s="38"/>
      <c r="O2773" s="38"/>
      <c r="P2773" s="38"/>
      <c r="Q2773" s="38"/>
      <c r="R2773" s="38"/>
    </row>
    <row r="2774" spans="1:18" s="39" customFormat="1">
      <c r="A2774" s="46"/>
      <c r="B2774" s="47"/>
      <c r="C2774" s="47"/>
      <c r="D2774" s="48"/>
      <c r="E2774" s="46"/>
      <c r="F2774" s="46"/>
      <c r="G2774" s="46"/>
      <c r="H2774" s="49"/>
      <c r="I2774" s="54"/>
      <c r="K2774" s="38"/>
      <c r="L2774" s="38"/>
      <c r="M2774" s="38"/>
      <c r="N2774" s="38"/>
      <c r="O2774" s="38"/>
      <c r="P2774" s="38"/>
      <c r="Q2774" s="38"/>
      <c r="R2774" s="38"/>
    </row>
    <row r="2775" spans="1:18" s="39" customFormat="1">
      <c r="A2775" s="46"/>
      <c r="B2775" s="47"/>
      <c r="C2775" s="47"/>
      <c r="D2775" s="48"/>
      <c r="E2775" s="46"/>
      <c r="F2775" s="46"/>
      <c r="G2775" s="46"/>
      <c r="H2775" s="49"/>
      <c r="I2775" s="54"/>
      <c r="K2775" s="38"/>
      <c r="L2775" s="38"/>
      <c r="M2775" s="38"/>
      <c r="N2775" s="38"/>
      <c r="O2775" s="38"/>
      <c r="P2775" s="38"/>
      <c r="Q2775" s="38"/>
      <c r="R2775" s="38"/>
    </row>
    <row r="2776" spans="1:18" s="39" customFormat="1">
      <c r="A2776" s="46"/>
      <c r="B2776" s="47"/>
      <c r="C2776" s="47"/>
      <c r="D2776" s="48"/>
      <c r="E2776" s="46"/>
      <c r="F2776" s="46"/>
      <c r="G2776" s="46"/>
      <c r="H2776" s="49"/>
      <c r="I2776" s="54"/>
      <c r="K2776" s="38"/>
      <c r="L2776" s="38"/>
      <c r="M2776" s="38"/>
      <c r="N2776" s="38"/>
      <c r="O2776" s="38"/>
      <c r="P2776" s="38"/>
      <c r="Q2776" s="38"/>
      <c r="R2776" s="38"/>
    </row>
    <row r="2777" spans="1:18" s="39" customFormat="1">
      <c r="A2777" s="46"/>
      <c r="B2777" s="47"/>
      <c r="C2777" s="47"/>
      <c r="D2777" s="48"/>
      <c r="E2777" s="46"/>
      <c r="F2777" s="46"/>
      <c r="G2777" s="46"/>
      <c r="H2777" s="49"/>
      <c r="I2777" s="54"/>
      <c r="K2777" s="38"/>
      <c r="L2777" s="38"/>
      <c r="M2777" s="38"/>
      <c r="N2777" s="38"/>
      <c r="O2777" s="38"/>
      <c r="P2777" s="38"/>
      <c r="Q2777" s="38"/>
      <c r="R2777" s="38"/>
    </row>
    <row r="2778" spans="1:18" s="39" customFormat="1">
      <c r="A2778" s="46"/>
      <c r="B2778" s="47"/>
      <c r="C2778" s="47"/>
      <c r="D2778" s="48"/>
      <c r="E2778" s="46"/>
      <c r="F2778" s="46"/>
      <c r="G2778" s="46"/>
      <c r="H2778" s="49"/>
      <c r="I2778" s="54"/>
      <c r="K2778" s="38"/>
      <c r="L2778" s="38"/>
      <c r="M2778" s="38"/>
      <c r="N2778" s="38"/>
      <c r="O2778" s="38"/>
      <c r="P2778" s="38"/>
      <c r="Q2778" s="38"/>
      <c r="R2778" s="38"/>
    </row>
    <row r="2779" spans="1:18" s="39" customFormat="1">
      <c r="A2779" s="46"/>
      <c r="B2779" s="47"/>
      <c r="C2779" s="47"/>
      <c r="D2779" s="48"/>
      <c r="E2779" s="46"/>
      <c r="F2779" s="46"/>
      <c r="G2779" s="46"/>
      <c r="H2779" s="49"/>
      <c r="I2779" s="54"/>
      <c r="K2779" s="38"/>
      <c r="L2779" s="38"/>
      <c r="M2779" s="38"/>
      <c r="N2779" s="38"/>
      <c r="O2779" s="38"/>
      <c r="P2779" s="38"/>
      <c r="Q2779" s="38"/>
      <c r="R2779" s="38"/>
    </row>
    <row r="2780" spans="1:18" s="39" customFormat="1">
      <c r="A2780" s="46"/>
      <c r="B2780" s="47"/>
      <c r="C2780" s="47"/>
      <c r="D2780" s="48"/>
      <c r="E2780" s="46"/>
      <c r="F2780" s="46"/>
      <c r="G2780" s="46"/>
      <c r="H2780" s="49"/>
      <c r="I2780" s="54"/>
      <c r="K2780" s="38"/>
      <c r="L2780" s="38"/>
      <c r="M2780" s="38"/>
      <c r="N2780" s="38"/>
      <c r="O2780" s="38"/>
      <c r="P2780" s="38"/>
      <c r="Q2780" s="38"/>
      <c r="R2780" s="38"/>
    </row>
    <row r="2781" spans="1:18" s="39" customFormat="1">
      <c r="A2781" s="46"/>
      <c r="B2781" s="47"/>
      <c r="C2781" s="47"/>
      <c r="D2781" s="48"/>
      <c r="E2781" s="46"/>
      <c r="F2781" s="46"/>
      <c r="G2781" s="46"/>
      <c r="H2781" s="49"/>
      <c r="I2781" s="54"/>
      <c r="K2781" s="38"/>
      <c r="L2781" s="38"/>
      <c r="M2781" s="38"/>
      <c r="N2781" s="38"/>
      <c r="O2781" s="38"/>
      <c r="P2781" s="38"/>
      <c r="Q2781" s="38"/>
      <c r="R2781" s="38"/>
    </row>
    <row r="2782" spans="1:18" s="39" customFormat="1">
      <c r="A2782" s="46"/>
      <c r="B2782" s="47"/>
      <c r="C2782" s="47"/>
      <c r="D2782" s="48"/>
      <c r="E2782" s="46"/>
      <c r="F2782" s="46"/>
      <c r="G2782" s="46"/>
      <c r="H2782" s="49"/>
      <c r="I2782" s="54"/>
      <c r="K2782" s="38"/>
      <c r="L2782" s="38"/>
      <c r="M2782" s="38"/>
      <c r="N2782" s="38"/>
      <c r="O2782" s="38"/>
      <c r="P2782" s="38"/>
      <c r="Q2782" s="38"/>
      <c r="R2782" s="38"/>
    </row>
    <row r="2783" spans="1:18" s="39" customFormat="1">
      <c r="A2783" s="46"/>
      <c r="B2783" s="47"/>
      <c r="C2783" s="47"/>
      <c r="D2783" s="48"/>
      <c r="E2783" s="46"/>
      <c r="F2783" s="46"/>
      <c r="G2783" s="46"/>
      <c r="H2783" s="49"/>
      <c r="I2783" s="54"/>
      <c r="K2783" s="38"/>
      <c r="L2783" s="38"/>
      <c r="M2783" s="38"/>
      <c r="N2783" s="38"/>
      <c r="O2783" s="38"/>
      <c r="P2783" s="38"/>
      <c r="Q2783" s="38"/>
      <c r="R2783" s="38"/>
    </row>
    <row r="2784" spans="1:18" s="39" customFormat="1">
      <c r="A2784" s="46"/>
      <c r="B2784" s="47"/>
      <c r="C2784" s="47"/>
      <c r="D2784" s="48"/>
      <c r="E2784" s="46"/>
      <c r="F2784" s="46"/>
      <c r="G2784" s="46"/>
      <c r="H2784" s="49"/>
      <c r="I2784" s="54"/>
      <c r="K2784" s="38"/>
      <c r="L2784" s="38"/>
      <c r="M2784" s="38"/>
      <c r="N2784" s="38"/>
      <c r="O2784" s="38"/>
      <c r="P2784" s="38"/>
      <c r="Q2784" s="38"/>
      <c r="R2784" s="38"/>
    </row>
    <row r="2785" spans="1:18" s="39" customFormat="1">
      <c r="A2785" s="46"/>
      <c r="B2785" s="47"/>
      <c r="C2785" s="47"/>
      <c r="D2785" s="48"/>
      <c r="E2785" s="46"/>
      <c r="F2785" s="46"/>
      <c r="G2785" s="46"/>
      <c r="H2785" s="49"/>
      <c r="I2785" s="54"/>
      <c r="K2785" s="38"/>
      <c r="L2785" s="38"/>
      <c r="M2785" s="38"/>
      <c r="N2785" s="38"/>
      <c r="O2785" s="38"/>
      <c r="P2785" s="38"/>
      <c r="Q2785" s="38"/>
      <c r="R2785" s="38"/>
    </row>
    <row r="2786" spans="1:18" s="39" customFormat="1">
      <c r="A2786" s="46"/>
      <c r="B2786" s="47"/>
      <c r="C2786" s="47"/>
      <c r="D2786" s="48"/>
      <c r="E2786" s="46"/>
      <c r="F2786" s="46"/>
      <c r="G2786" s="46"/>
      <c r="H2786" s="49"/>
      <c r="I2786" s="54"/>
      <c r="K2786" s="38"/>
      <c r="L2786" s="38"/>
      <c r="M2786" s="38"/>
      <c r="N2786" s="38"/>
      <c r="O2786" s="38"/>
      <c r="P2786" s="38"/>
      <c r="Q2786" s="38"/>
      <c r="R2786" s="38"/>
    </row>
    <row r="2787" spans="1:18" s="39" customFormat="1">
      <c r="A2787" s="46"/>
      <c r="B2787" s="47"/>
      <c r="C2787" s="47"/>
      <c r="D2787" s="48"/>
      <c r="E2787" s="46"/>
      <c r="F2787" s="46"/>
      <c r="G2787" s="46"/>
      <c r="H2787" s="49"/>
      <c r="I2787" s="54"/>
      <c r="K2787" s="38"/>
      <c r="L2787" s="38"/>
      <c r="M2787" s="38"/>
      <c r="N2787" s="38"/>
      <c r="O2787" s="38"/>
      <c r="P2787" s="38"/>
      <c r="Q2787" s="38"/>
      <c r="R2787" s="38"/>
    </row>
    <row r="2788" spans="1:18" s="39" customFormat="1">
      <c r="A2788" s="46"/>
      <c r="B2788" s="47"/>
      <c r="C2788" s="47"/>
      <c r="D2788" s="48"/>
      <c r="E2788" s="46"/>
      <c r="F2788" s="46"/>
      <c r="G2788" s="46"/>
      <c r="H2788" s="49"/>
      <c r="I2788" s="54"/>
      <c r="K2788" s="38"/>
      <c r="L2788" s="38"/>
      <c r="M2788" s="38"/>
      <c r="N2788" s="38"/>
      <c r="O2788" s="38"/>
      <c r="P2788" s="38"/>
      <c r="Q2788" s="38"/>
      <c r="R2788" s="38"/>
    </row>
    <row r="2789" spans="1:18" s="39" customFormat="1">
      <c r="A2789" s="46"/>
      <c r="B2789" s="47"/>
      <c r="C2789" s="47"/>
      <c r="D2789" s="48"/>
      <c r="E2789" s="46"/>
      <c r="F2789" s="46"/>
      <c r="G2789" s="46"/>
      <c r="H2789" s="49"/>
      <c r="I2789" s="54"/>
      <c r="K2789" s="38"/>
      <c r="L2789" s="38"/>
      <c r="M2789" s="38"/>
      <c r="N2789" s="38"/>
      <c r="O2789" s="38"/>
      <c r="P2789" s="38"/>
      <c r="Q2789" s="38"/>
      <c r="R2789" s="38"/>
    </row>
    <row r="2790" spans="1:18" s="39" customFormat="1">
      <c r="A2790" s="46"/>
      <c r="B2790" s="47"/>
      <c r="C2790" s="47"/>
      <c r="D2790" s="48"/>
      <c r="E2790" s="46"/>
      <c r="F2790" s="46"/>
      <c r="G2790" s="46"/>
      <c r="H2790" s="49"/>
      <c r="I2790" s="54"/>
      <c r="K2790" s="38"/>
      <c r="L2790" s="38"/>
      <c r="M2790" s="38"/>
      <c r="N2790" s="38"/>
      <c r="O2790" s="38"/>
      <c r="P2790" s="38"/>
      <c r="Q2790" s="38"/>
      <c r="R2790" s="38"/>
    </row>
    <row r="2791" spans="1:18" s="39" customFormat="1">
      <c r="A2791" s="46"/>
      <c r="B2791" s="47"/>
      <c r="C2791" s="47"/>
      <c r="D2791" s="48"/>
      <c r="E2791" s="46"/>
      <c r="F2791" s="46"/>
      <c r="G2791" s="46"/>
      <c r="H2791" s="49"/>
      <c r="I2791" s="54"/>
      <c r="K2791" s="38"/>
      <c r="L2791" s="38"/>
      <c r="M2791" s="38"/>
      <c r="N2791" s="38"/>
      <c r="O2791" s="38"/>
      <c r="P2791" s="38"/>
      <c r="Q2791" s="38"/>
      <c r="R2791" s="38"/>
    </row>
    <row r="2792" spans="1:18" s="39" customFormat="1">
      <c r="A2792" s="46"/>
      <c r="B2792" s="47"/>
      <c r="C2792" s="47"/>
      <c r="D2792" s="48"/>
      <c r="E2792" s="46"/>
      <c r="F2792" s="46"/>
      <c r="G2792" s="46"/>
      <c r="H2792" s="49"/>
      <c r="I2792" s="54"/>
      <c r="K2792" s="38"/>
      <c r="L2792" s="38"/>
      <c r="M2792" s="38"/>
      <c r="N2792" s="38"/>
      <c r="O2792" s="38"/>
      <c r="P2792" s="38"/>
      <c r="Q2792" s="38"/>
      <c r="R2792" s="38"/>
    </row>
    <row r="2793" spans="1:18" s="39" customFormat="1">
      <c r="A2793" s="46"/>
      <c r="B2793" s="47"/>
      <c r="C2793" s="47"/>
      <c r="D2793" s="48"/>
      <c r="E2793" s="46"/>
      <c r="F2793" s="46"/>
      <c r="G2793" s="46"/>
      <c r="H2793" s="49"/>
      <c r="I2793" s="54"/>
      <c r="K2793" s="38"/>
      <c r="L2793" s="38"/>
      <c r="M2793" s="38"/>
      <c r="N2793" s="38"/>
      <c r="O2793" s="38"/>
      <c r="P2793" s="38"/>
      <c r="Q2793" s="38"/>
      <c r="R2793" s="38"/>
    </row>
    <row r="2794" spans="1:18" s="39" customFormat="1">
      <c r="A2794" s="46"/>
      <c r="B2794" s="47"/>
      <c r="C2794" s="47"/>
      <c r="D2794" s="48"/>
      <c r="E2794" s="46"/>
      <c r="F2794" s="46"/>
      <c r="G2794" s="46"/>
      <c r="H2794" s="49"/>
      <c r="I2794" s="54"/>
      <c r="K2794" s="38"/>
      <c r="L2794" s="38"/>
      <c r="M2794" s="38"/>
      <c r="N2794" s="38"/>
      <c r="O2794" s="38"/>
      <c r="P2794" s="38"/>
      <c r="Q2794" s="38"/>
      <c r="R2794" s="38"/>
    </row>
    <row r="2795" spans="1:18" s="39" customFormat="1">
      <c r="A2795" s="46"/>
      <c r="B2795" s="47"/>
      <c r="C2795" s="47"/>
      <c r="D2795" s="48"/>
      <c r="E2795" s="46"/>
      <c r="F2795" s="46"/>
      <c r="G2795" s="46"/>
      <c r="H2795" s="49"/>
      <c r="I2795" s="54"/>
      <c r="K2795" s="38"/>
      <c r="L2795" s="38"/>
      <c r="M2795" s="38"/>
      <c r="N2795" s="38"/>
      <c r="O2795" s="38"/>
      <c r="P2795" s="38"/>
      <c r="Q2795" s="38"/>
      <c r="R2795" s="38"/>
    </row>
    <row r="2796" spans="1:18" s="39" customFormat="1">
      <c r="A2796" s="46"/>
      <c r="B2796" s="47"/>
      <c r="C2796" s="47"/>
      <c r="D2796" s="48"/>
      <c r="E2796" s="46"/>
      <c r="F2796" s="46"/>
      <c r="G2796" s="46"/>
      <c r="H2796" s="49"/>
      <c r="I2796" s="54"/>
      <c r="K2796" s="38"/>
      <c r="L2796" s="38"/>
      <c r="M2796" s="38"/>
      <c r="N2796" s="38"/>
      <c r="O2796" s="38"/>
      <c r="P2796" s="38"/>
      <c r="Q2796" s="38"/>
      <c r="R2796" s="38"/>
    </row>
    <row r="2797" spans="1:18" s="39" customFormat="1">
      <c r="A2797" s="46"/>
      <c r="B2797" s="47"/>
      <c r="C2797" s="47"/>
      <c r="D2797" s="48"/>
      <c r="E2797" s="46"/>
      <c r="F2797" s="46"/>
      <c r="G2797" s="46"/>
      <c r="H2797" s="49"/>
      <c r="I2797" s="54"/>
      <c r="K2797" s="38"/>
      <c r="L2797" s="38"/>
      <c r="M2797" s="38"/>
      <c r="N2797" s="38"/>
      <c r="O2797" s="38"/>
      <c r="P2797" s="38"/>
      <c r="Q2797" s="38"/>
      <c r="R2797" s="38"/>
    </row>
    <row r="2798" spans="1:18" s="39" customFormat="1">
      <c r="A2798" s="46"/>
      <c r="B2798" s="47"/>
      <c r="C2798" s="47"/>
      <c r="D2798" s="48"/>
      <c r="E2798" s="46"/>
      <c r="F2798" s="46"/>
      <c r="G2798" s="46"/>
      <c r="H2798" s="49"/>
      <c r="I2798" s="54"/>
      <c r="K2798" s="38"/>
      <c r="L2798" s="38"/>
      <c r="M2798" s="38"/>
      <c r="N2798" s="38"/>
      <c r="O2798" s="38"/>
      <c r="P2798" s="38"/>
      <c r="Q2798" s="38"/>
      <c r="R2798" s="38"/>
    </row>
    <row r="2799" spans="1:18" s="39" customFormat="1">
      <c r="A2799" s="46"/>
      <c r="B2799" s="47"/>
      <c r="C2799" s="47"/>
      <c r="D2799" s="48"/>
      <c r="E2799" s="46"/>
      <c r="F2799" s="46"/>
      <c r="G2799" s="46"/>
      <c r="H2799" s="49"/>
      <c r="I2799" s="54"/>
      <c r="K2799" s="38"/>
      <c r="L2799" s="38"/>
      <c r="M2799" s="38"/>
      <c r="N2799" s="38"/>
      <c r="O2799" s="38"/>
      <c r="P2799" s="38"/>
      <c r="Q2799" s="38"/>
      <c r="R2799" s="38"/>
    </row>
    <row r="2800" spans="1:18" s="39" customFormat="1">
      <c r="A2800" s="46"/>
      <c r="B2800" s="47"/>
      <c r="C2800" s="47"/>
      <c r="D2800" s="48"/>
      <c r="E2800" s="46"/>
      <c r="F2800" s="46"/>
      <c r="G2800" s="46"/>
      <c r="H2800" s="49"/>
      <c r="I2800" s="54"/>
      <c r="K2800" s="38"/>
      <c r="L2800" s="38"/>
      <c r="M2800" s="38"/>
      <c r="N2800" s="38"/>
      <c r="O2800" s="38"/>
      <c r="P2800" s="38"/>
      <c r="Q2800" s="38"/>
      <c r="R2800" s="38"/>
    </row>
    <row r="2801" spans="1:18" s="39" customFormat="1">
      <c r="A2801" s="46"/>
      <c r="B2801" s="47"/>
      <c r="C2801" s="47"/>
      <c r="D2801" s="48"/>
      <c r="E2801" s="46"/>
      <c r="F2801" s="46"/>
      <c r="G2801" s="46"/>
      <c r="H2801" s="49"/>
      <c r="I2801" s="54"/>
      <c r="K2801" s="38"/>
      <c r="L2801" s="38"/>
      <c r="M2801" s="38"/>
      <c r="N2801" s="38"/>
      <c r="O2801" s="38"/>
      <c r="P2801" s="38"/>
      <c r="Q2801" s="38"/>
      <c r="R2801" s="38"/>
    </row>
    <row r="2802" spans="1:18" s="39" customFormat="1">
      <c r="A2802" s="46"/>
      <c r="B2802" s="47"/>
      <c r="C2802" s="47"/>
      <c r="D2802" s="48"/>
      <c r="E2802" s="46"/>
      <c r="F2802" s="46"/>
      <c r="G2802" s="46"/>
      <c r="H2802" s="49"/>
      <c r="I2802" s="54"/>
      <c r="K2802" s="38"/>
      <c r="L2802" s="38"/>
      <c r="M2802" s="38"/>
      <c r="N2802" s="38"/>
      <c r="O2802" s="38"/>
      <c r="P2802" s="38"/>
      <c r="Q2802" s="38"/>
      <c r="R2802" s="38"/>
    </row>
    <row r="2803" spans="1:18" s="39" customFormat="1">
      <c r="A2803" s="46"/>
      <c r="B2803" s="47"/>
      <c r="C2803" s="47"/>
      <c r="D2803" s="48"/>
      <c r="E2803" s="46"/>
      <c r="F2803" s="46"/>
      <c r="G2803" s="46"/>
      <c r="H2803" s="49"/>
      <c r="I2803" s="54"/>
      <c r="K2803" s="38"/>
      <c r="L2803" s="38"/>
      <c r="M2803" s="38"/>
      <c r="N2803" s="38"/>
      <c r="O2803" s="38"/>
      <c r="P2803" s="38"/>
      <c r="Q2803" s="38"/>
      <c r="R2803" s="38"/>
    </row>
    <row r="2804" spans="1:18" s="39" customFormat="1">
      <c r="A2804" s="46"/>
      <c r="B2804" s="47"/>
      <c r="C2804" s="47"/>
      <c r="D2804" s="48"/>
      <c r="E2804" s="46"/>
      <c r="F2804" s="46"/>
      <c r="G2804" s="46"/>
      <c r="H2804" s="49"/>
      <c r="I2804" s="54"/>
      <c r="K2804" s="38"/>
      <c r="L2804" s="38"/>
      <c r="M2804" s="38"/>
      <c r="N2804" s="38"/>
      <c r="O2804" s="38"/>
      <c r="P2804" s="38"/>
      <c r="Q2804" s="38"/>
      <c r="R2804" s="38"/>
    </row>
    <row r="2805" spans="1:18" s="39" customFormat="1">
      <c r="A2805" s="46"/>
      <c r="B2805" s="47"/>
      <c r="C2805" s="47"/>
      <c r="D2805" s="48"/>
      <c r="E2805" s="46"/>
      <c r="F2805" s="46"/>
      <c r="G2805" s="46"/>
      <c r="H2805" s="49"/>
      <c r="I2805" s="54"/>
      <c r="K2805" s="38"/>
      <c r="L2805" s="38"/>
      <c r="M2805" s="38"/>
      <c r="N2805" s="38"/>
      <c r="O2805" s="38"/>
      <c r="P2805" s="38"/>
      <c r="Q2805" s="38"/>
      <c r="R2805" s="38"/>
    </row>
    <row r="2806" spans="1:18" s="39" customFormat="1">
      <c r="A2806" s="46"/>
      <c r="B2806" s="47"/>
      <c r="C2806" s="47"/>
      <c r="D2806" s="48"/>
      <c r="E2806" s="46"/>
      <c r="F2806" s="46"/>
      <c r="G2806" s="46"/>
      <c r="H2806" s="49"/>
      <c r="I2806" s="54"/>
      <c r="K2806" s="38"/>
      <c r="L2806" s="38"/>
      <c r="M2806" s="38"/>
      <c r="N2806" s="38"/>
      <c r="O2806" s="38"/>
      <c r="P2806" s="38"/>
      <c r="Q2806" s="38"/>
      <c r="R2806" s="38"/>
    </row>
    <row r="2807" spans="1:18" s="39" customFormat="1">
      <c r="A2807" s="46"/>
      <c r="B2807" s="47"/>
      <c r="C2807" s="47"/>
      <c r="D2807" s="48"/>
      <c r="E2807" s="46"/>
      <c r="F2807" s="46"/>
      <c r="G2807" s="46"/>
      <c r="H2807" s="49"/>
      <c r="I2807" s="54"/>
      <c r="K2807" s="38"/>
      <c r="L2807" s="38"/>
      <c r="M2807" s="38"/>
      <c r="N2807" s="38"/>
      <c r="O2807" s="38"/>
      <c r="P2807" s="38"/>
      <c r="Q2807" s="38"/>
      <c r="R2807" s="38"/>
    </row>
    <row r="2808" spans="1:18" s="39" customFormat="1">
      <c r="A2808" s="46"/>
      <c r="B2808" s="47"/>
      <c r="C2808" s="47"/>
      <c r="D2808" s="48"/>
      <c r="E2808" s="46"/>
      <c r="F2808" s="46"/>
      <c r="G2808" s="46"/>
      <c r="H2808" s="49"/>
      <c r="I2808" s="54"/>
      <c r="K2808" s="38"/>
      <c r="L2808" s="38"/>
      <c r="M2808" s="38"/>
      <c r="N2808" s="38"/>
      <c r="O2808" s="38"/>
      <c r="P2808" s="38"/>
      <c r="Q2808" s="38"/>
      <c r="R2808" s="38"/>
    </row>
    <row r="2809" spans="1:18" s="39" customFormat="1">
      <c r="A2809" s="46"/>
      <c r="B2809" s="47"/>
      <c r="C2809" s="47"/>
      <c r="D2809" s="48"/>
      <c r="E2809" s="46"/>
      <c r="F2809" s="46"/>
      <c r="G2809" s="46"/>
      <c r="H2809" s="49"/>
      <c r="I2809" s="54"/>
      <c r="K2809" s="38"/>
      <c r="L2809" s="38"/>
      <c r="M2809" s="38"/>
      <c r="N2809" s="38"/>
      <c r="O2809" s="38"/>
      <c r="P2809" s="38"/>
      <c r="Q2809" s="38"/>
      <c r="R2809" s="38"/>
    </row>
    <row r="2810" spans="1:18" s="39" customFormat="1">
      <c r="A2810" s="46"/>
      <c r="B2810" s="47"/>
      <c r="C2810" s="47"/>
      <c r="D2810" s="48"/>
      <c r="E2810" s="46"/>
      <c r="F2810" s="46"/>
      <c r="G2810" s="46"/>
      <c r="H2810" s="49"/>
      <c r="I2810" s="54"/>
      <c r="K2810" s="38"/>
      <c r="L2810" s="38"/>
      <c r="M2810" s="38"/>
      <c r="N2810" s="38"/>
      <c r="O2810" s="38"/>
      <c r="P2810" s="38"/>
      <c r="Q2810" s="38"/>
      <c r="R2810" s="38"/>
    </row>
    <row r="2811" spans="1:18" s="39" customFormat="1">
      <c r="A2811" s="46"/>
      <c r="B2811" s="47"/>
      <c r="C2811" s="47"/>
      <c r="D2811" s="48"/>
      <c r="E2811" s="46"/>
      <c r="F2811" s="46"/>
      <c r="G2811" s="46"/>
      <c r="H2811" s="49"/>
      <c r="I2811" s="54"/>
      <c r="K2811" s="38"/>
      <c r="L2811" s="38"/>
      <c r="M2811" s="38"/>
      <c r="N2811" s="38"/>
      <c r="O2811" s="38"/>
      <c r="P2811" s="38"/>
      <c r="Q2811" s="38"/>
      <c r="R2811" s="38"/>
    </row>
    <row r="2812" spans="1:18" s="39" customFormat="1">
      <c r="A2812" s="46"/>
      <c r="B2812" s="47"/>
      <c r="C2812" s="47"/>
      <c r="D2812" s="48"/>
      <c r="E2812" s="46"/>
      <c r="F2812" s="46"/>
      <c r="G2812" s="46"/>
      <c r="H2812" s="49"/>
      <c r="I2812" s="54"/>
      <c r="K2812" s="38"/>
      <c r="L2812" s="38"/>
      <c r="M2812" s="38"/>
      <c r="N2812" s="38"/>
      <c r="O2812" s="38"/>
      <c r="P2812" s="38"/>
      <c r="Q2812" s="38"/>
      <c r="R2812" s="38"/>
    </row>
    <row r="2813" spans="1:18" s="39" customFormat="1">
      <c r="A2813" s="46"/>
      <c r="B2813" s="47"/>
      <c r="C2813" s="47"/>
      <c r="D2813" s="48"/>
      <c r="E2813" s="46"/>
      <c r="F2813" s="46"/>
      <c r="G2813" s="46"/>
      <c r="H2813" s="49"/>
      <c r="I2813" s="54"/>
      <c r="K2813" s="38"/>
      <c r="L2813" s="38"/>
      <c r="M2813" s="38"/>
      <c r="N2813" s="38"/>
      <c r="O2813" s="38"/>
      <c r="P2813" s="38"/>
      <c r="Q2813" s="38"/>
      <c r="R2813" s="38"/>
    </row>
    <row r="2814" spans="1:18" s="39" customFormat="1">
      <c r="A2814" s="46"/>
      <c r="B2814" s="47"/>
      <c r="C2814" s="47"/>
      <c r="D2814" s="48"/>
      <c r="E2814" s="46"/>
      <c r="F2814" s="46"/>
      <c r="G2814" s="46"/>
      <c r="H2814" s="49"/>
      <c r="I2814" s="54"/>
      <c r="K2814" s="38"/>
      <c r="L2814" s="38"/>
      <c r="M2814" s="38"/>
      <c r="N2814" s="38"/>
      <c r="O2814" s="38"/>
      <c r="P2814" s="38"/>
      <c r="Q2814" s="38"/>
      <c r="R2814" s="38"/>
    </row>
    <row r="2815" spans="1:18" s="39" customFormat="1">
      <c r="A2815" s="46"/>
      <c r="B2815" s="47"/>
      <c r="C2815" s="47"/>
      <c r="D2815" s="48"/>
      <c r="E2815" s="46"/>
      <c r="F2815" s="46"/>
      <c r="G2815" s="46"/>
      <c r="H2815" s="49"/>
      <c r="I2815" s="54"/>
      <c r="K2815" s="38"/>
      <c r="L2815" s="38"/>
      <c r="M2815" s="38"/>
      <c r="N2815" s="38"/>
      <c r="O2815" s="38"/>
      <c r="P2815" s="38"/>
      <c r="Q2815" s="38"/>
      <c r="R2815" s="38"/>
    </row>
    <row r="2816" spans="1:18" s="39" customFormat="1">
      <c r="A2816" s="46"/>
      <c r="B2816" s="47"/>
      <c r="C2816" s="47"/>
      <c r="D2816" s="48"/>
      <c r="E2816" s="46"/>
      <c r="F2816" s="46"/>
      <c r="G2816" s="46"/>
      <c r="H2816" s="49"/>
      <c r="I2816" s="54"/>
      <c r="K2816" s="38"/>
      <c r="L2816" s="38"/>
      <c r="M2816" s="38"/>
      <c r="N2816" s="38"/>
      <c r="O2816" s="38"/>
      <c r="P2816" s="38"/>
      <c r="Q2816" s="38"/>
      <c r="R2816" s="38"/>
    </row>
    <row r="2817" spans="1:18" s="39" customFormat="1">
      <c r="A2817" s="46"/>
      <c r="B2817" s="47"/>
      <c r="C2817" s="47"/>
      <c r="D2817" s="48"/>
      <c r="E2817" s="46"/>
      <c r="F2817" s="46"/>
      <c r="G2817" s="46"/>
      <c r="H2817" s="49"/>
      <c r="I2817" s="54"/>
      <c r="K2817" s="38"/>
      <c r="L2817" s="38"/>
      <c r="M2817" s="38"/>
      <c r="N2817" s="38"/>
      <c r="O2817" s="38"/>
      <c r="P2817" s="38"/>
      <c r="Q2817" s="38"/>
      <c r="R2817" s="38"/>
    </row>
    <row r="2818" spans="1:18" s="39" customFormat="1">
      <c r="A2818" s="46"/>
      <c r="B2818" s="47"/>
      <c r="C2818" s="47"/>
      <c r="D2818" s="48"/>
      <c r="E2818" s="46"/>
      <c r="F2818" s="46"/>
      <c r="G2818" s="46"/>
      <c r="H2818" s="49"/>
      <c r="I2818" s="54"/>
      <c r="K2818" s="38"/>
      <c r="L2818" s="38"/>
      <c r="M2818" s="38"/>
      <c r="N2818" s="38"/>
      <c r="O2818" s="38"/>
      <c r="P2818" s="38"/>
      <c r="Q2818" s="38"/>
      <c r="R2818" s="38"/>
    </row>
    <row r="2819" spans="1:18" s="39" customFormat="1">
      <c r="A2819" s="46"/>
      <c r="B2819" s="47"/>
      <c r="C2819" s="47"/>
      <c r="D2819" s="48"/>
      <c r="E2819" s="46"/>
      <c r="F2819" s="46"/>
      <c r="G2819" s="46"/>
      <c r="H2819" s="49"/>
      <c r="I2819" s="54"/>
      <c r="K2819" s="38"/>
      <c r="L2819" s="38"/>
      <c r="M2819" s="38"/>
      <c r="N2819" s="38"/>
      <c r="O2819" s="38"/>
      <c r="P2819" s="38"/>
      <c r="Q2819" s="38"/>
      <c r="R2819" s="38"/>
    </row>
    <row r="2820" spans="1:18" s="39" customFormat="1">
      <c r="A2820" s="46"/>
      <c r="B2820" s="47"/>
      <c r="C2820" s="47"/>
      <c r="D2820" s="48"/>
      <c r="E2820" s="46"/>
      <c r="F2820" s="46"/>
      <c r="G2820" s="46"/>
      <c r="H2820" s="49"/>
      <c r="I2820" s="54"/>
      <c r="K2820" s="38"/>
      <c r="L2820" s="38"/>
      <c r="M2820" s="38"/>
      <c r="N2820" s="38"/>
      <c r="O2820" s="38"/>
      <c r="P2820" s="38"/>
      <c r="Q2820" s="38"/>
      <c r="R2820" s="38"/>
    </row>
    <row r="2821" spans="1:18" s="39" customFormat="1">
      <c r="A2821" s="46"/>
      <c r="B2821" s="47"/>
      <c r="C2821" s="47"/>
      <c r="D2821" s="48"/>
      <c r="E2821" s="46"/>
      <c r="F2821" s="46"/>
      <c r="G2821" s="46"/>
      <c r="H2821" s="49"/>
      <c r="I2821" s="54"/>
      <c r="K2821" s="38"/>
      <c r="L2821" s="38"/>
      <c r="M2821" s="38"/>
      <c r="N2821" s="38"/>
      <c r="O2821" s="38"/>
      <c r="P2821" s="38"/>
      <c r="Q2821" s="38"/>
      <c r="R2821" s="38"/>
    </row>
    <row r="2822" spans="1:18" s="39" customFormat="1">
      <c r="A2822" s="46"/>
      <c r="B2822" s="47"/>
      <c r="C2822" s="47"/>
      <c r="D2822" s="48"/>
      <c r="E2822" s="46"/>
      <c r="F2822" s="46"/>
      <c r="G2822" s="46"/>
      <c r="H2822" s="49"/>
      <c r="I2822" s="54"/>
      <c r="K2822" s="38"/>
      <c r="L2822" s="38"/>
      <c r="M2822" s="38"/>
      <c r="N2822" s="38"/>
      <c r="O2822" s="38"/>
      <c r="P2822" s="38"/>
      <c r="Q2822" s="38"/>
      <c r="R2822" s="38"/>
    </row>
    <row r="2823" spans="1:18" s="39" customFormat="1">
      <c r="A2823" s="46"/>
      <c r="B2823" s="47"/>
      <c r="C2823" s="47"/>
      <c r="D2823" s="48"/>
      <c r="E2823" s="46"/>
      <c r="F2823" s="46"/>
      <c r="G2823" s="46"/>
      <c r="H2823" s="49"/>
      <c r="I2823" s="54"/>
      <c r="K2823" s="38"/>
      <c r="L2823" s="38"/>
      <c r="M2823" s="38"/>
      <c r="N2823" s="38"/>
      <c r="O2823" s="38"/>
      <c r="P2823" s="38"/>
      <c r="Q2823" s="38"/>
      <c r="R2823" s="38"/>
    </row>
    <row r="2824" spans="1:18" s="39" customFormat="1">
      <c r="A2824" s="46"/>
      <c r="B2824" s="47"/>
      <c r="C2824" s="47"/>
      <c r="D2824" s="48"/>
      <c r="E2824" s="46"/>
      <c r="F2824" s="46"/>
      <c r="G2824" s="46"/>
      <c r="H2824" s="49"/>
      <c r="I2824" s="54"/>
      <c r="K2824" s="38"/>
      <c r="L2824" s="38"/>
      <c r="M2824" s="38"/>
      <c r="N2824" s="38"/>
      <c r="O2824" s="38"/>
      <c r="P2824" s="38"/>
      <c r="Q2824" s="38"/>
      <c r="R2824" s="38"/>
    </row>
    <row r="2825" spans="1:18" s="39" customFormat="1">
      <c r="A2825" s="46"/>
      <c r="B2825" s="47"/>
      <c r="C2825" s="47"/>
      <c r="D2825" s="48"/>
      <c r="E2825" s="46"/>
      <c r="F2825" s="46"/>
      <c r="G2825" s="46"/>
      <c r="H2825" s="49"/>
      <c r="I2825" s="54"/>
      <c r="K2825" s="38"/>
      <c r="L2825" s="38"/>
      <c r="M2825" s="38"/>
      <c r="N2825" s="38"/>
      <c r="O2825" s="38"/>
      <c r="P2825" s="38"/>
      <c r="Q2825" s="38"/>
      <c r="R2825" s="38"/>
    </row>
    <row r="2826" spans="1:18" s="39" customFormat="1">
      <c r="A2826" s="46"/>
      <c r="B2826" s="47"/>
      <c r="C2826" s="47"/>
      <c r="D2826" s="48"/>
      <c r="E2826" s="46"/>
      <c r="F2826" s="46"/>
      <c r="G2826" s="46"/>
      <c r="H2826" s="49"/>
      <c r="I2826" s="54"/>
      <c r="K2826" s="38"/>
      <c r="L2826" s="38"/>
      <c r="M2826" s="38"/>
      <c r="N2826" s="38"/>
      <c r="O2826" s="38"/>
      <c r="P2826" s="38"/>
      <c r="Q2826" s="38"/>
      <c r="R2826" s="38"/>
    </row>
    <row r="2827" spans="1:18" s="39" customFormat="1">
      <c r="A2827" s="46"/>
      <c r="B2827" s="47"/>
      <c r="C2827" s="47"/>
      <c r="D2827" s="48"/>
      <c r="E2827" s="46"/>
      <c r="F2827" s="46"/>
      <c r="G2827" s="46"/>
      <c r="H2827" s="49"/>
      <c r="I2827" s="54"/>
      <c r="K2827" s="38"/>
      <c r="L2827" s="38"/>
      <c r="M2827" s="38"/>
      <c r="N2827" s="38"/>
      <c r="O2827" s="38"/>
      <c r="P2827" s="38"/>
      <c r="Q2827" s="38"/>
      <c r="R2827" s="38"/>
    </row>
    <row r="2828" spans="1:18" s="39" customFormat="1">
      <c r="A2828" s="46"/>
      <c r="B2828" s="47"/>
      <c r="C2828" s="47"/>
      <c r="D2828" s="48"/>
      <c r="E2828" s="46"/>
      <c r="F2828" s="46"/>
      <c r="G2828" s="46"/>
      <c r="H2828" s="49"/>
      <c r="I2828" s="54"/>
      <c r="K2828" s="38"/>
      <c r="L2828" s="38"/>
      <c r="M2828" s="38"/>
      <c r="N2828" s="38"/>
      <c r="O2828" s="38"/>
      <c r="P2828" s="38"/>
      <c r="Q2828" s="38"/>
      <c r="R2828" s="38"/>
    </row>
    <row r="2829" spans="1:18" s="39" customFormat="1">
      <c r="A2829" s="46"/>
      <c r="B2829" s="47"/>
      <c r="C2829" s="47"/>
      <c r="D2829" s="48"/>
      <c r="E2829" s="46"/>
      <c r="F2829" s="46"/>
      <c r="G2829" s="46"/>
      <c r="H2829" s="49"/>
      <c r="I2829" s="54"/>
      <c r="K2829" s="38"/>
      <c r="L2829" s="38"/>
      <c r="M2829" s="38"/>
      <c r="N2829" s="38"/>
      <c r="O2829" s="38"/>
      <c r="P2829" s="38"/>
      <c r="Q2829" s="38"/>
      <c r="R2829" s="38"/>
    </row>
    <row r="2830" spans="1:18" s="39" customFormat="1">
      <c r="A2830" s="46"/>
      <c r="B2830" s="47"/>
      <c r="C2830" s="47"/>
      <c r="D2830" s="48"/>
      <c r="E2830" s="46"/>
      <c r="F2830" s="46"/>
      <c r="G2830" s="46"/>
      <c r="H2830" s="49"/>
      <c r="I2830" s="54"/>
      <c r="K2830" s="38"/>
      <c r="L2830" s="38"/>
      <c r="M2830" s="38"/>
      <c r="N2830" s="38"/>
      <c r="O2830" s="38"/>
      <c r="P2830" s="38"/>
      <c r="Q2830" s="38"/>
      <c r="R2830" s="38"/>
    </row>
    <row r="2831" spans="1:18" s="39" customFormat="1">
      <c r="A2831" s="46"/>
      <c r="B2831" s="47"/>
      <c r="C2831" s="47"/>
      <c r="D2831" s="48"/>
      <c r="E2831" s="46"/>
      <c r="F2831" s="46"/>
      <c r="G2831" s="46"/>
      <c r="H2831" s="49"/>
      <c r="I2831" s="54"/>
      <c r="K2831" s="38"/>
      <c r="L2831" s="38"/>
      <c r="M2831" s="38"/>
      <c r="N2831" s="38"/>
      <c r="O2831" s="38"/>
      <c r="P2831" s="38"/>
      <c r="Q2831" s="38"/>
      <c r="R2831" s="38"/>
    </row>
    <row r="2832" spans="1:18" s="39" customFormat="1">
      <c r="A2832" s="46"/>
      <c r="B2832" s="47"/>
      <c r="C2832" s="47"/>
      <c r="D2832" s="48"/>
      <c r="E2832" s="46"/>
      <c r="F2832" s="46"/>
      <c r="G2832" s="46"/>
      <c r="H2832" s="49"/>
      <c r="I2832" s="54"/>
      <c r="K2832" s="38"/>
      <c r="L2832" s="38"/>
      <c r="M2832" s="38"/>
      <c r="N2832" s="38"/>
      <c r="O2832" s="38"/>
      <c r="P2832" s="38"/>
      <c r="Q2832" s="38"/>
      <c r="R2832" s="38"/>
    </row>
    <row r="2833" spans="1:18" s="39" customFormat="1">
      <c r="A2833" s="46"/>
      <c r="B2833" s="47"/>
      <c r="C2833" s="47"/>
      <c r="D2833" s="48"/>
      <c r="E2833" s="46"/>
      <c r="F2833" s="46"/>
      <c r="G2833" s="46"/>
      <c r="H2833" s="49"/>
      <c r="I2833" s="54"/>
      <c r="K2833" s="38"/>
      <c r="L2833" s="38"/>
      <c r="M2833" s="38"/>
      <c r="N2833" s="38"/>
      <c r="O2833" s="38"/>
      <c r="P2833" s="38"/>
      <c r="Q2833" s="38"/>
      <c r="R2833" s="38"/>
    </row>
    <row r="2834" spans="1:18" s="39" customFormat="1">
      <c r="A2834" s="46"/>
      <c r="B2834" s="47"/>
      <c r="C2834" s="47"/>
      <c r="D2834" s="48"/>
      <c r="E2834" s="46"/>
      <c r="F2834" s="46"/>
      <c r="G2834" s="46"/>
      <c r="H2834" s="49"/>
      <c r="I2834" s="54"/>
      <c r="K2834" s="38"/>
      <c r="L2834" s="38"/>
      <c r="M2834" s="38"/>
      <c r="N2834" s="38"/>
      <c r="O2834" s="38"/>
      <c r="P2834" s="38"/>
      <c r="Q2834" s="38"/>
      <c r="R2834" s="38"/>
    </row>
    <row r="2835" spans="1:18" s="39" customFormat="1">
      <c r="A2835" s="46"/>
      <c r="B2835" s="47"/>
      <c r="C2835" s="47"/>
      <c r="D2835" s="48"/>
      <c r="E2835" s="46"/>
      <c r="F2835" s="46"/>
      <c r="G2835" s="46"/>
      <c r="H2835" s="49"/>
      <c r="I2835" s="54"/>
      <c r="K2835" s="38"/>
      <c r="L2835" s="38"/>
      <c r="M2835" s="38"/>
      <c r="N2835" s="38"/>
      <c r="O2835" s="38"/>
      <c r="P2835" s="38"/>
      <c r="Q2835" s="38"/>
      <c r="R2835" s="38"/>
    </row>
    <row r="2836" spans="1:18" s="39" customFormat="1">
      <c r="A2836" s="46"/>
      <c r="B2836" s="47"/>
      <c r="C2836" s="47"/>
      <c r="D2836" s="48"/>
      <c r="E2836" s="46"/>
      <c r="F2836" s="46"/>
      <c r="G2836" s="46"/>
      <c r="H2836" s="49"/>
      <c r="I2836" s="54"/>
      <c r="K2836" s="38"/>
      <c r="L2836" s="38"/>
      <c r="M2836" s="38"/>
      <c r="N2836" s="38"/>
      <c r="O2836" s="38"/>
      <c r="P2836" s="38"/>
      <c r="Q2836" s="38"/>
      <c r="R2836" s="38"/>
    </row>
    <row r="2837" spans="1:18" s="39" customFormat="1">
      <c r="A2837" s="46"/>
      <c r="B2837" s="47"/>
      <c r="C2837" s="47"/>
      <c r="D2837" s="48"/>
      <c r="E2837" s="46"/>
      <c r="F2837" s="46"/>
      <c r="G2837" s="46"/>
      <c r="H2837" s="49"/>
      <c r="I2837" s="54"/>
      <c r="K2837" s="38"/>
      <c r="L2837" s="38"/>
      <c r="M2837" s="38"/>
      <c r="N2837" s="38"/>
      <c r="O2837" s="38"/>
      <c r="P2837" s="38"/>
      <c r="Q2837" s="38"/>
      <c r="R2837" s="38"/>
    </row>
    <row r="2838" spans="1:18" s="39" customFormat="1">
      <c r="A2838" s="46"/>
      <c r="B2838" s="47"/>
      <c r="C2838" s="47"/>
      <c r="D2838" s="48"/>
      <c r="E2838" s="46"/>
      <c r="F2838" s="46"/>
      <c r="G2838" s="46"/>
      <c r="H2838" s="49"/>
      <c r="I2838" s="54"/>
      <c r="K2838" s="38"/>
      <c r="L2838" s="38"/>
      <c r="M2838" s="38"/>
      <c r="N2838" s="38"/>
      <c r="O2838" s="38"/>
      <c r="P2838" s="38"/>
      <c r="Q2838" s="38"/>
      <c r="R2838" s="38"/>
    </row>
    <row r="2839" spans="1:18" s="39" customFormat="1">
      <c r="A2839" s="46"/>
      <c r="B2839" s="47"/>
      <c r="C2839" s="47"/>
      <c r="D2839" s="48"/>
      <c r="E2839" s="46"/>
      <c r="F2839" s="46"/>
      <c r="G2839" s="46"/>
      <c r="H2839" s="49"/>
      <c r="I2839" s="54"/>
      <c r="K2839" s="38"/>
      <c r="L2839" s="38"/>
      <c r="M2839" s="38"/>
      <c r="N2839" s="38"/>
      <c r="O2839" s="38"/>
      <c r="P2839" s="38"/>
      <c r="Q2839" s="38"/>
      <c r="R2839" s="38"/>
    </row>
    <row r="2840" spans="1:18" s="39" customFormat="1">
      <c r="A2840" s="46"/>
      <c r="B2840" s="47"/>
      <c r="C2840" s="47"/>
      <c r="D2840" s="48"/>
      <c r="E2840" s="46"/>
      <c r="F2840" s="46"/>
      <c r="G2840" s="46"/>
      <c r="H2840" s="49"/>
      <c r="I2840" s="54"/>
      <c r="K2840" s="38"/>
      <c r="L2840" s="38"/>
      <c r="M2840" s="38"/>
      <c r="N2840" s="38"/>
      <c r="O2840" s="38"/>
      <c r="P2840" s="38"/>
      <c r="Q2840" s="38"/>
      <c r="R2840" s="38"/>
    </row>
    <row r="2841" spans="1:18" s="39" customFormat="1">
      <c r="A2841" s="46"/>
      <c r="B2841" s="47"/>
      <c r="C2841" s="47"/>
      <c r="D2841" s="48"/>
      <c r="E2841" s="46"/>
      <c r="F2841" s="46"/>
      <c r="G2841" s="46"/>
      <c r="H2841" s="49"/>
      <c r="I2841" s="54"/>
      <c r="K2841" s="38"/>
      <c r="L2841" s="38"/>
      <c r="M2841" s="38"/>
      <c r="N2841" s="38"/>
      <c r="O2841" s="38"/>
      <c r="P2841" s="38"/>
      <c r="Q2841" s="38"/>
      <c r="R2841" s="38"/>
    </row>
    <row r="2842" spans="1:18" s="39" customFormat="1">
      <c r="A2842" s="46"/>
      <c r="B2842" s="47"/>
      <c r="C2842" s="47"/>
      <c r="D2842" s="48"/>
      <c r="E2842" s="46"/>
      <c r="F2842" s="46"/>
      <c r="G2842" s="46"/>
      <c r="H2842" s="49"/>
      <c r="I2842" s="54"/>
      <c r="K2842" s="38"/>
      <c r="L2842" s="38"/>
      <c r="M2842" s="38"/>
      <c r="N2842" s="38"/>
      <c r="O2842" s="38"/>
      <c r="P2842" s="38"/>
      <c r="Q2842" s="38"/>
      <c r="R2842" s="38"/>
    </row>
    <row r="2843" spans="1:18" s="39" customFormat="1">
      <c r="A2843" s="46"/>
      <c r="B2843" s="47"/>
      <c r="C2843" s="47"/>
      <c r="D2843" s="48"/>
      <c r="E2843" s="46"/>
      <c r="F2843" s="46"/>
      <c r="G2843" s="46"/>
      <c r="H2843" s="49"/>
      <c r="I2843" s="54"/>
      <c r="K2843" s="38"/>
      <c r="L2843" s="38"/>
      <c r="M2843" s="38"/>
      <c r="N2843" s="38"/>
      <c r="O2843" s="38"/>
      <c r="P2843" s="38"/>
      <c r="Q2843" s="38"/>
      <c r="R2843" s="38"/>
    </row>
    <row r="2844" spans="1:18" s="39" customFormat="1">
      <c r="A2844" s="46"/>
      <c r="B2844" s="47"/>
      <c r="C2844" s="47"/>
      <c r="D2844" s="48"/>
      <c r="E2844" s="46"/>
      <c r="F2844" s="46"/>
      <c r="G2844" s="46"/>
      <c r="H2844" s="49"/>
      <c r="I2844" s="54"/>
      <c r="K2844" s="38"/>
      <c r="L2844" s="38"/>
      <c r="M2844" s="38"/>
      <c r="N2844" s="38"/>
      <c r="O2844" s="38"/>
      <c r="P2844" s="38"/>
      <c r="Q2844" s="38"/>
      <c r="R2844" s="38"/>
    </row>
    <row r="2845" spans="1:18" s="39" customFormat="1">
      <c r="A2845" s="46"/>
      <c r="B2845" s="47"/>
      <c r="C2845" s="47"/>
      <c r="D2845" s="48"/>
      <c r="E2845" s="46"/>
      <c r="F2845" s="46"/>
      <c r="G2845" s="46"/>
      <c r="H2845" s="49"/>
      <c r="I2845" s="54"/>
      <c r="K2845" s="38"/>
      <c r="L2845" s="38"/>
      <c r="M2845" s="38"/>
      <c r="N2845" s="38"/>
      <c r="O2845" s="38"/>
      <c r="P2845" s="38"/>
      <c r="Q2845" s="38"/>
      <c r="R2845" s="38"/>
    </row>
    <row r="2846" spans="1:18" s="39" customFormat="1">
      <c r="A2846" s="46"/>
      <c r="B2846" s="47"/>
      <c r="C2846" s="47"/>
      <c r="D2846" s="48"/>
      <c r="E2846" s="46"/>
      <c r="F2846" s="46"/>
      <c r="G2846" s="46"/>
      <c r="H2846" s="49"/>
      <c r="I2846" s="54"/>
      <c r="K2846" s="38"/>
      <c r="L2846" s="38"/>
      <c r="M2846" s="38"/>
      <c r="N2846" s="38"/>
      <c r="O2846" s="38"/>
      <c r="P2846" s="38"/>
      <c r="Q2846" s="38"/>
      <c r="R2846" s="38"/>
    </row>
    <row r="2847" spans="1:18" s="39" customFormat="1">
      <c r="A2847" s="46"/>
      <c r="B2847" s="47"/>
      <c r="C2847" s="47"/>
      <c r="D2847" s="48"/>
      <c r="E2847" s="46"/>
      <c r="F2847" s="46"/>
      <c r="G2847" s="46"/>
      <c r="H2847" s="49"/>
      <c r="I2847" s="54"/>
      <c r="K2847" s="38"/>
      <c r="L2847" s="38"/>
      <c r="M2847" s="38"/>
      <c r="N2847" s="38"/>
      <c r="O2847" s="38"/>
      <c r="P2847" s="38"/>
      <c r="Q2847" s="38"/>
      <c r="R2847" s="38"/>
    </row>
    <row r="2848" spans="1:18" s="39" customFormat="1">
      <c r="A2848" s="46"/>
      <c r="B2848" s="47"/>
      <c r="C2848" s="47"/>
      <c r="D2848" s="48"/>
      <c r="E2848" s="46"/>
      <c r="F2848" s="46"/>
      <c r="G2848" s="46"/>
      <c r="H2848" s="49"/>
      <c r="I2848" s="54"/>
      <c r="K2848" s="38"/>
      <c r="L2848" s="38"/>
      <c r="M2848" s="38"/>
      <c r="N2848" s="38"/>
      <c r="O2848" s="38"/>
      <c r="P2848" s="38"/>
      <c r="Q2848" s="38"/>
      <c r="R2848" s="38"/>
    </row>
    <row r="2849" spans="1:18" s="39" customFormat="1">
      <c r="A2849" s="46"/>
      <c r="B2849" s="47"/>
      <c r="C2849" s="47"/>
      <c r="D2849" s="48"/>
      <c r="E2849" s="46"/>
      <c r="F2849" s="46"/>
      <c r="G2849" s="46"/>
      <c r="H2849" s="49"/>
      <c r="I2849" s="54"/>
      <c r="K2849" s="38"/>
      <c r="L2849" s="38"/>
      <c r="M2849" s="38"/>
      <c r="N2849" s="38"/>
      <c r="O2849" s="38"/>
      <c r="P2849" s="38"/>
      <c r="Q2849" s="38"/>
      <c r="R2849" s="38"/>
    </row>
    <row r="2850" spans="1:18" s="39" customFormat="1">
      <c r="A2850" s="46"/>
      <c r="B2850" s="47"/>
      <c r="C2850" s="47"/>
      <c r="D2850" s="48"/>
      <c r="E2850" s="46"/>
      <c r="F2850" s="46"/>
      <c r="G2850" s="46"/>
      <c r="H2850" s="49"/>
      <c r="I2850" s="54"/>
      <c r="K2850" s="38"/>
      <c r="L2850" s="38"/>
      <c r="M2850" s="38"/>
      <c r="N2850" s="38"/>
      <c r="O2850" s="38"/>
      <c r="P2850" s="38"/>
      <c r="Q2850" s="38"/>
      <c r="R2850" s="38"/>
    </row>
    <row r="2851" spans="1:18" s="39" customFormat="1">
      <c r="A2851" s="46"/>
      <c r="B2851" s="47"/>
      <c r="C2851" s="47"/>
      <c r="D2851" s="48"/>
      <c r="E2851" s="46"/>
      <c r="F2851" s="46"/>
      <c r="G2851" s="46"/>
      <c r="H2851" s="49"/>
      <c r="I2851" s="54"/>
      <c r="K2851" s="38"/>
      <c r="L2851" s="38"/>
      <c r="M2851" s="38"/>
      <c r="N2851" s="38"/>
      <c r="O2851" s="38"/>
      <c r="P2851" s="38"/>
      <c r="Q2851" s="38"/>
      <c r="R2851" s="38"/>
    </row>
    <row r="2852" spans="1:18" s="39" customFormat="1">
      <c r="A2852" s="46"/>
      <c r="B2852" s="47"/>
      <c r="C2852" s="47"/>
      <c r="D2852" s="48"/>
      <c r="E2852" s="46"/>
      <c r="F2852" s="46"/>
      <c r="G2852" s="46"/>
      <c r="H2852" s="49"/>
      <c r="I2852" s="54"/>
      <c r="K2852" s="38"/>
      <c r="L2852" s="38"/>
      <c r="M2852" s="38"/>
      <c r="N2852" s="38"/>
      <c r="O2852" s="38"/>
      <c r="P2852" s="38"/>
      <c r="Q2852" s="38"/>
      <c r="R2852" s="38"/>
    </row>
    <row r="2853" spans="1:18" s="39" customFormat="1">
      <c r="A2853" s="46"/>
      <c r="B2853" s="47"/>
      <c r="C2853" s="47"/>
      <c r="D2853" s="48"/>
      <c r="E2853" s="46"/>
      <c r="F2853" s="46"/>
      <c r="G2853" s="46"/>
      <c r="H2853" s="49"/>
      <c r="I2853" s="54"/>
      <c r="K2853" s="38"/>
      <c r="L2853" s="38"/>
      <c r="M2853" s="38"/>
      <c r="N2853" s="38"/>
      <c r="O2853" s="38"/>
      <c r="P2853" s="38"/>
      <c r="Q2853" s="38"/>
      <c r="R2853" s="38"/>
    </row>
    <row r="2854" spans="1:18" s="39" customFormat="1">
      <c r="A2854" s="46"/>
      <c r="B2854" s="47"/>
      <c r="C2854" s="47"/>
      <c r="D2854" s="48"/>
      <c r="E2854" s="46"/>
      <c r="F2854" s="46"/>
      <c r="G2854" s="46"/>
      <c r="H2854" s="49"/>
      <c r="I2854" s="54"/>
      <c r="K2854" s="38"/>
      <c r="L2854" s="38"/>
      <c r="M2854" s="38"/>
      <c r="N2854" s="38"/>
      <c r="O2854" s="38"/>
      <c r="P2854" s="38"/>
      <c r="Q2854" s="38"/>
      <c r="R2854" s="38"/>
    </row>
    <row r="2855" spans="1:18" s="39" customFormat="1">
      <c r="A2855" s="46"/>
      <c r="B2855" s="47"/>
      <c r="C2855" s="47"/>
      <c r="D2855" s="48"/>
      <c r="E2855" s="46"/>
      <c r="F2855" s="46"/>
      <c r="G2855" s="46"/>
      <c r="H2855" s="49"/>
      <c r="I2855" s="54"/>
      <c r="K2855" s="38"/>
      <c r="L2855" s="38"/>
      <c r="M2855" s="38"/>
      <c r="N2855" s="38"/>
      <c r="O2855" s="38"/>
      <c r="P2855" s="38"/>
      <c r="Q2855" s="38"/>
      <c r="R2855" s="38"/>
    </row>
    <row r="2856" spans="1:18" s="39" customFormat="1">
      <c r="A2856" s="46"/>
      <c r="B2856" s="47"/>
      <c r="C2856" s="47"/>
      <c r="D2856" s="48"/>
      <c r="E2856" s="46"/>
      <c r="F2856" s="46"/>
      <c r="G2856" s="46"/>
      <c r="H2856" s="49"/>
      <c r="I2856" s="54"/>
      <c r="K2856" s="38"/>
      <c r="L2856" s="38"/>
      <c r="M2856" s="38"/>
      <c r="N2856" s="38"/>
      <c r="O2856" s="38"/>
      <c r="P2856" s="38"/>
      <c r="Q2856" s="38"/>
      <c r="R2856" s="38"/>
    </row>
    <row r="2857" spans="1:18" s="39" customFormat="1">
      <c r="A2857" s="46"/>
      <c r="B2857" s="47"/>
      <c r="C2857" s="47"/>
      <c r="D2857" s="48"/>
      <c r="E2857" s="46"/>
      <c r="F2857" s="46"/>
      <c r="G2857" s="46"/>
      <c r="H2857" s="49"/>
      <c r="I2857" s="54"/>
      <c r="K2857" s="38"/>
      <c r="L2857" s="38"/>
      <c r="M2857" s="38"/>
      <c r="N2857" s="38"/>
      <c r="O2857" s="38"/>
      <c r="P2857" s="38"/>
      <c r="Q2857" s="38"/>
      <c r="R2857" s="38"/>
    </row>
    <row r="2858" spans="1:18" s="39" customFormat="1">
      <c r="A2858" s="46"/>
      <c r="B2858" s="47"/>
      <c r="C2858" s="47"/>
      <c r="D2858" s="48"/>
      <c r="E2858" s="46"/>
      <c r="F2858" s="46"/>
      <c r="G2858" s="46"/>
      <c r="H2858" s="49"/>
      <c r="I2858" s="54"/>
      <c r="K2858" s="38"/>
      <c r="L2858" s="38"/>
      <c r="M2858" s="38"/>
      <c r="N2858" s="38"/>
      <c r="O2858" s="38"/>
      <c r="P2858" s="38"/>
      <c r="Q2858" s="38"/>
      <c r="R2858" s="38"/>
    </row>
    <row r="2859" spans="1:18" s="39" customFormat="1">
      <c r="A2859" s="46"/>
      <c r="B2859" s="47"/>
      <c r="C2859" s="47"/>
      <c r="D2859" s="48"/>
      <c r="E2859" s="46"/>
      <c r="F2859" s="46"/>
      <c r="G2859" s="46"/>
      <c r="H2859" s="49"/>
      <c r="I2859" s="54"/>
      <c r="K2859" s="38"/>
      <c r="L2859" s="38"/>
      <c r="M2859" s="38"/>
      <c r="N2859" s="38"/>
      <c r="O2859" s="38"/>
      <c r="P2859" s="38"/>
      <c r="Q2859" s="38"/>
      <c r="R2859" s="38"/>
    </row>
    <row r="2860" spans="1:18" s="39" customFormat="1">
      <c r="A2860" s="46"/>
      <c r="B2860" s="47"/>
      <c r="C2860" s="47"/>
      <c r="D2860" s="48"/>
      <c r="E2860" s="46"/>
      <c r="F2860" s="46"/>
      <c r="G2860" s="46"/>
      <c r="H2860" s="49"/>
      <c r="I2860" s="54"/>
      <c r="K2860" s="38"/>
      <c r="L2860" s="38"/>
      <c r="M2860" s="38"/>
      <c r="N2860" s="38"/>
      <c r="O2860" s="38"/>
      <c r="P2860" s="38"/>
      <c r="Q2860" s="38"/>
      <c r="R2860" s="38"/>
    </row>
    <row r="2861" spans="1:18" s="39" customFormat="1">
      <c r="A2861" s="46"/>
      <c r="B2861" s="47"/>
      <c r="C2861" s="47"/>
      <c r="D2861" s="48"/>
      <c r="E2861" s="46"/>
      <c r="F2861" s="46"/>
      <c r="G2861" s="46"/>
      <c r="H2861" s="49"/>
      <c r="I2861" s="54"/>
      <c r="K2861" s="38"/>
      <c r="L2861" s="38"/>
      <c r="M2861" s="38"/>
      <c r="N2861" s="38"/>
      <c r="O2861" s="38"/>
      <c r="P2861" s="38"/>
      <c r="Q2861" s="38"/>
      <c r="R2861" s="38"/>
    </row>
    <row r="2862" spans="1:18" s="39" customFormat="1">
      <c r="A2862" s="46"/>
      <c r="B2862" s="47"/>
      <c r="C2862" s="47"/>
      <c r="D2862" s="48"/>
      <c r="E2862" s="46"/>
      <c r="F2862" s="46"/>
      <c r="G2862" s="46"/>
      <c r="H2862" s="49"/>
      <c r="I2862" s="54"/>
      <c r="K2862" s="38"/>
      <c r="L2862" s="38"/>
      <c r="M2862" s="38"/>
      <c r="N2862" s="38"/>
      <c r="O2862" s="38"/>
      <c r="P2862" s="38"/>
      <c r="Q2862" s="38"/>
      <c r="R2862" s="38"/>
    </row>
    <row r="2863" spans="1:18" s="39" customFormat="1">
      <c r="A2863" s="46"/>
      <c r="B2863" s="47"/>
      <c r="C2863" s="47"/>
      <c r="D2863" s="48"/>
      <c r="E2863" s="46"/>
      <c r="F2863" s="46"/>
      <c r="G2863" s="46"/>
      <c r="H2863" s="49"/>
      <c r="I2863" s="54"/>
      <c r="K2863" s="38"/>
      <c r="L2863" s="38"/>
      <c r="M2863" s="38"/>
      <c r="N2863" s="38"/>
      <c r="O2863" s="38"/>
      <c r="P2863" s="38"/>
      <c r="Q2863" s="38"/>
      <c r="R2863" s="38"/>
    </row>
    <row r="2864" spans="1:18" s="39" customFormat="1">
      <c r="A2864" s="46"/>
      <c r="B2864" s="47"/>
      <c r="C2864" s="47"/>
      <c r="D2864" s="48"/>
      <c r="E2864" s="46"/>
      <c r="F2864" s="46"/>
      <c r="G2864" s="46"/>
      <c r="H2864" s="49"/>
      <c r="I2864" s="54"/>
      <c r="K2864" s="38"/>
      <c r="L2864" s="38"/>
      <c r="M2864" s="38"/>
      <c r="N2864" s="38"/>
      <c r="O2864" s="38"/>
      <c r="P2864" s="38"/>
      <c r="Q2864" s="38"/>
      <c r="R2864" s="38"/>
    </row>
    <row r="2865" spans="1:18" s="39" customFormat="1">
      <c r="A2865" s="46"/>
      <c r="B2865" s="47"/>
      <c r="C2865" s="47"/>
      <c r="D2865" s="48"/>
      <c r="E2865" s="46"/>
      <c r="F2865" s="46"/>
      <c r="G2865" s="46"/>
      <c r="H2865" s="49"/>
      <c r="I2865" s="54"/>
      <c r="K2865" s="38"/>
      <c r="L2865" s="38"/>
      <c r="M2865" s="38"/>
      <c r="N2865" s="38"/>
      <c r="O2865" s="38"/>
      <c r="P2865" s="38"/>
      <c r="Q2865" s="38"/>
      <c r="R2865" s="38"/>
    </row>
    <row r="2866" spans="1:18" s="39" customFormat="1">
      <c r="A2866" s="46"/>
      <c r="B2866" s="47"/>
      <c r="C2866" s="47"/>
      <c r="D2866" s="48"/>
      <c r="E2866" s="46"/>
      <c r="F2866" s="46"/>
      <c r="G2866" s="46"/>
      <c r="H2866" s="49"/>
      <c r="I2866" s="54"/>
      <c r="K2866" s="38"/>
      <c r="L2866" s="38"/>
      <c r="M2866" s="38"/>
      <c r="N2866" s="38"/>
      <c r="O2866" s="38"/>
      <c r="P2866" s="38"/>
      <c r="Q2866" s="38"/>
      <c r="R2866" s="38"/>
    </row>
    <row r="2867" spans="1:18" s="39" customFormat="1">
      <c r="A2867" s="46"/>
      <c r="B2867" s="47"/>
      <c r="C2867" s="47"/>
      <c r="D2867" s="48"/>
      <c r="E2867" s="46"/>
      <c r="F2867" s="46"/>
      <c r="G2867" s="46"/>
      <c r="H2867" s="49"/>
      <c r="I2867" s="54"/>
      <c r="K2867" s="38"/>
      <c r="L2867" s="38"/>
      <c r="M2867" s="38"/>
      <c r="N2867" s="38"/>
      <c r="O2867" s="38"/>
      <c r="P2867" s="38"/>
      <c r="Q2867" s="38"/>
      <c r="R2867" s="38"/>
    </row>
    <row r="2868" spans="1:18" s="39" customFormat="1">
      <c r="A2868" s="46"/>
      <c r="B2868" s="47"/>
      <c r="C2868" s="47"/>
      <c r="D2868" s="48"/>
      <c r="E2868" s="46"/>
      <c r="F2868" s="46"/>
      <c r="G2868" s="46"/>
      <c r="H2868" s="49"/>
      <c r="I2868" s="54"/>
      <c r="K2868" s="38"/>
      <c r="L2868" s="38"/>
      <c r="M2868" s="38"/>
      <c r="N2868" s="38"/>
      <c r="O2868" s="38"/>
      <c r="P2868" s="38"/>
      <c r="Q2868" s="38"/>
      <c r="R2868" s="38"/>
    </row>
    <row r="2869" spans="1:18" s="39" customFormat="1">
      <c r="A2869" s="46"/>
      <c r="B2869" s="47"/>
      <c r="C2869" s="47"/>
      <c r="D2869" s="48"/>
      <c r="E2869" s="46"/>
      <c r="F2869" s="46"/>
      <c r="G2869" s="46"/>
      <c r="H2869" s="49"/>
      <c r="I2869" s="54"/>
      <c r="K2869" s="38"/>
      <c r="L2869" s="38"/>
      <c r="M2869" s="38"/>
      <c r="N2869" s="38"/>
      <c r="O2869" s="38"/>
      <c r="P2869" s="38"/>
      <c r="Q2869" s="38"/>
      <c r="R2869" s="38"/>
    </row>
    <row r="2870" spans="1:18" s="39" customFormat="1">
      <c r="A2870" s="46"/>
      <c r="B2870" s="47"/>
      <c r="C2870" s="47"/>
      <c r="D2870" s="48"/>
      <c r="E2870" s="46"/>
      <c r="F2870" s="46"/>
      <c r="G2870" s="46"/>
      <c r="H2870" s="49"/>
      <c r="I2870" s="54"/>
      <c r="K2870" s="38"/>
      <c r="L2870" s="38"/>
      <c r="M2870" s="38"/>
      <c r="N2870" s="38"/>
      <c r="O2870" s="38"/>
      <c r="P2870" s="38"/>
      <c r="Q2870" s="38"/>
      <c r="R2870" s="38"/>
    </row>
    <row r="2871" spans="1:18" s="39" customFormat="1">
      <c r="A2871" s="46"/>
      <c r="B2871" s="47"/>
      <c r="C2871" s="47"/>
      <c r="D2871" s="48"/>
      <c r="E2871" s="46"/>
      <c r="F2871" s="46"/>
      <c r="G2871" s="46"/>
      <c r="H2871" s="49"/>
      <c r="I2871" s="54"/>
      <c r="K2871" s="38"/>
      <c r="L2871" s="38"/>
      <c r="M2871" s="38"/>
      <c r="N2871" s="38"/>
      <c r="O2871" s="38"/>
      <c r="P2871" s="38"/>
      <c r="Q2871" s="38"/>
      <c r="R2871" s="38"/>
    </row>
    <row r="2872" spans="1:18" s="39" customFormat="1">
      <c r="A2872" s="46"/>
      <c r="B2872" s="47"/>
      <c r="C2872" s="47"/>
      <c r="D2872" s="48"/>
      <c r="E2872" s="46"/>
      <c r="F2872" s="46"/>
      <c r="G2872" s="46"/>
      <c r="H2872" s="49"/>
      <c r="I2872" s="54"/>
      <c r="K2872" s="38"/>
      <c r="L2872" s="38"/>
      <c r="M2872" s="38"/>
      <c r="N2872" s="38"/>
      <c r="O2872" s="38"/>
      <c r="P2872" s="38"/>
      <c r="Q2872" s="38"/>
      <c r="R2872" s="38"/>
    </row>
    <row r="2873" spans="1:18" s="39" customFormat="1">
      <c r="A2873" s="46"/>
      <c r="B2873" s="47"/>
      <c r="C2873" s="47"/>
      <c r="D2873" s="48"/>
      <c r="E2873" s="46"/>
      <c r="F2873" s="46"/>
      <c r="G2873" s="46"/>
      <c r="H2873" s="49"/>
      <c r="I2873" s="54"/>
      <c r="K2873" s="38"/>
      <c r="L2873" s="38"/>
      <c r="M2873" s="38"/>
      <c r="N2873" s="38"/>
      <c r="O2873" s="38"/>
      <c r="P2873" s="38"/>
      <c r="Q2873" s="38"/>
      <c r="R2873" s="38"/>
    </row>
    <row r="2874" spans="1:18" s="39" customFormat="1">
      <c r="A2874" s="46"/>
      <c r="B2874" s="47"/>
      <c r="C2874" s="47"/>
      <c r="D2874" s="48"/>
      <c r="E2874" s="46"/>
      <c r="F2874" s="46"/>
      <c r="G2874" s="46"/>
      <c r="H2874" s="49"/>
      <c r="I2874" s="54"/>
      <c r="K2874" s="38"/>
      <c r="L2874" s="38"/>
      <c r="M2874" s="38"/>
      <c r="N2874" s="38"/>
      <c r="O2874" s="38"/>
      <c r="P2874" s="38"/>
      <c r="Q2874" s="38"/>
      <c r="R2874" s="38"/>
    </row>
    <row r="2875" spans="1:18" s="39" customFormat="1">
      <c r="A2875" s="46"/>
      <c r="B2875" s="47"/>
      <c r="C2875" s="47"/>
      <c r="D2875" s="48"/>
      <c r="E2875" s="46"/>
      <c r="F2875" s="46"/>
      <c r="G2875" s="46"/>
      <c r="H2875" s="49"/>
      <c r="I2875" s="54"/>
      <c r="K2875" s="38"/>
      <c r="L2875" s="38"/>
      <c r="M2875" s="38"/>
      <c r="N2875" s="38"/>
      <c r="O2875" s="38"/>
      <c r="P2875" s="38"/>
      <c r="Q2875" s="38"/>
      <c r="R2875" s="38"/>
    </row>
    <row r="2876" spans="1:18" s="39" customFormat="1">
      <c r="A2876" s="46"/>
      <c r="B2876" s="47"/>
      <c r="C2876" s="47"/>
      <c r="D2876" s="48"/>
      <c r="E2876" s="46"/>
      <c r="F2876" s="46"/>
      <c r="G2876" s="46"/>
      <c r="H2876" s="49"/>
      <c r="I2876" s="54"/>
      <c r="K2876" s="38"/>
      <c r="L2876" s="38"/>
      <c r="M2876" s="38"/>
      <c r="N2876" s="38"/>
      <c r="O2876" s="38"/>
      <c r="P2876" s="38"/>
      <c r="Q2876" s="38"/>
      <c r="R2876" s="38"/>
    </row>
    <row r="2877" spans="1:18" s="39" customFormat="1">
      <c r="A2877" s="46"/>
      <c r="B2877" s="47"/>
      <c r="C2877" s="47"/>
      <c r="D2877" s="48"/>
      <c r="E2877" s="46"/>
      <c r="F2877" s="46"/>
      <c r="G2877" s="46"/>
      <c r="H2877" s="49"/>
      <c r="I2877" s="54"/>
      <c r="K2877" s="38"/>
      <c r="L2877" s="38"/>
      <c r="M2877" s="38"/>
      <c r="N2877" s="38"/>
      <c r="O2877" s="38"/>
      <c r="P2877" s="38"/>
      <c r="Q2877" s="38"/>
      <c r="R2877" s="38"/>
    </row>
    <row r="2878" spans="1:18" s="39" customFormat="1">
      <c r="A2878" s="46"/>
      <c r="B2878" s="47"/>
      <c r="C2878" s="47"/>
      <c r="D2878" s="48"/>
      <c r="E2878" s="46"/>
      <c r="F2878" s="46"/>
      <c r="G2878" s="46"/>
      <c r="H2878" s="49"/>
      <c r="I2878" s="54"/>
      <c r="K2878" s="38"/>
      <c r="L2878" s="38"/>
      <c r="M2878" s="38"/>
      <c r="N2878" s="38"/>
      <c r="O2878" s="38"/>
      <c r="P2878" s="38"/>
      <c r="Q2878" s="38"/>
      <c r="R2878" s="38"/>
    </row>
    <row r="2879" spans="1:18" s="39" customFormat="1">
      <c r="A2879" s="46"/>
      <c r="B2879" s="47"/>
      <c r="C2879" s="47"/>
      <c r="D2879" s="48"/>
      <c r="E2879" s="46"/>
      <c r="F2879" s="46"/>
      <c r="G2879" s="46"/>
      <c r="H2879" s="49"/>
      <c r="I2879" s="54"/>
      <c r="K2879" s="38"/>
      <c r="L2879" s="38"/>
      <c r="M2879" s="38"/>
      <c r="N2879" s="38"/>
      <c r="O2879" s="38"/>
      <c r="P2879" s="38"/>
      <c r="Q2879" s="38"/>
      <c r="R2879" s="38"/>
    </row>
    <row r="2880" spans="1:18" s="39" customFormat="1">
      <c r="A2880" s="46"/>
      <c r="B2880" s="47"/>
      <c r="C2880" s="47"/>
      <c r="D2880" s="48"/>
      <c r="E2880" s="46"/>
      <c r="F2880" s="46"/>
      <c r="G2880" s="46"/>
      <c r="H2880" s="49"/>
      <c r="I2880" s="54"/>
      <c r="K2880" s="38"/>
      <c r="L2880" s="38"/>
      <c r="M2880" s="38"/>
      <c r="N2880" s="38"/>
      <c r="O2880" s="38"/>
      <c r="P2880" s="38"/>
      <c r="Q2880" s="38"/>
      <c r="R2880" s="38"/>
    </row>
    <row r="2881" spans="1:18" s="39" customFormat="1">
      <c r="A2881" s="46"/>
      <c r="B2881" s="47"/>
      <c r="C2881" s="47"/>
      <c r="D2881" s="48"/>
      <c r="E2881" s="46"/>
      <c r="F2881" s="46"/>
      <c r="G2881" s="46"/>
      <c r="H2881" s="49"/>
      <c r="I2881" s="54"/>
      <c r="K2881" s="38"/>
      <c r="L2881" s="38"/>
      <c r="M2881" s="38"/>
      <c r="N2881" s="38"/>
      <c r="O2881" s="38"/>
      <c r="P2881" s="38"/>
      <c r="Q2881" s="38"/>
      <c r="R2881" s="38"/>
    </row>
    <row r="2882" spans="1:18" s="39" customFormat="1">
      <c r="A2882" s="46"/>
      <c r="B2882" s="47"/>
      <c r="C2882" s="47"/>
      <c r="D2882" s="48"/>
      <c r="E2882" s="46"/>
      <c r="F2882" s="46"/>
      <c r="G2882" s="46"/>
      <c r="H2882" s="49"/>
      <c r="I2882" s="54"/>
      <c r="K2882" s="38"/>
      <c r="L2882" s="38"/>
      <c r="M2882" s="38"/>
      <c r="N2882" s="38"/>
      <c r="O2882" s="38"/>
      <c r="P2882" s="38"/>
      <c r="Q2882" s="38"/>
      <c r="R2882" s="38"/>
    </row>
    <row r="2883" spans="1:18" s="39" customFormat="1">
      <c r="A2883" s="46"/>
      <c r="B2883" s="47"/>
      <c r="C2883" s="47"/>
      <c r="D2883" s="48"/>
      <c r="E2883" s="46"/>
      <c r="F2883" s="46"/>
      <c r="G2883" s="46"/>
      <c r="H2883" s="49"/>
      <c r="I2883" s="54"/>
      <c r="K2883" s="38"/>
      <c r="L2883" s="38"/>
      <c r="M2883" s="38"/>
      <c r="N2883" s="38"/>
      <c r="O2883" s="38"/>
      <c r="P2883" s="38"/>
      <c r="Q2883" s="38"/>
      <c r="R2883" s="38"/>
    </row>
    <row r="2884" spans="1:18" s="39" customFormat="1">
      <c r="A2884" s="46"/>
      <c r="B2884" s="47"/>
      <c r="C2884" s="47"/>
      <c r="D2884" s="48"/>
      <c r="E2884" s="46"/>
      <c r="F2884" s="46"/>
      <c r="G2884" s="46"/>
      <c r="H2884" s="49"/>
      <c r="I2884" s="54"/>
      <c r="K2884" s="38"/>
      <c r="L2884" s="38"/>
      <c r="M2884" s="38"/>
      <c r="N2884" s="38"/>
      <c r="O2884" s="38"/>
      <c r="P2884" s="38"/>
      <c r="Q2884" s="38"/>
      <c r="R2884" s="38"/>
    </row>
    <row r="2885" spans="1:18" s="39" customFormat="1">
      <c r="A2885" s="46"/>
      <c r="B2885" s="47"/>
      <c r="C2885" s="47"/>
      <c r="D2885" s="48"/>
      <c r="E2885" s="46"/>
      <c r="F2885" s="46"/>
      <c r="G2885" s="46"/>
      <c r="H2885" s="49"/>
      <c r="I2885" s="54"/>
      <c r="K2885" s="38"/>
      <c r="L2885" s="38"/>
      <c r="M2885" s="38"/>
      <c r="N2885" s="38"/>
      <c r="O2885" s="38"/>
      <c r="P2885" s="38"/>
      <c r="Q2885" s="38"/>
      <c r="R2885" s="38"/>
    </row>
    <row r="2886" spans="1:18" s="39" customFormat="1">
      <c r="A2886" s="46"/>
      <c r="B2886" s="51"/>
      <c r="C2886" s="51"/>
      <c r="D2886" s="48"/>
      <c r="E2886" s="46"/>
      <c r="F2886" s="46"/>
      <c r="G2886" s="46"/>
      <c r="H2886" s="49"/>
      <c r="I2886" s="54"/>
      <c r="K2886" s="38"/>
      <c r="L2886" s="38"/>
      <c r="M2886" s="38"/>
      <c r="N2886" s="38"/>
      <c r="O2886" s="38"/>
      <c r="P2886" s="38"/>
      <c r="Q2886" s="38"/>
      <c r="R2886" s="38"/>
    </row>
    <row r="2887" spans="1:18" s="39" customFormat="1">
      <c r="A2887" s="46"/>
      <c r="B2887" s="51"/>
      <c r="C2887" s="51"/>
      <c r="D2887" s="48"/>
      <c r="E2887" s="46"/>
      <c r="F2887" s="46"/>
      <c r="G2887" s="46"/>
      <c r="H2887" s="49"/>
      <c r="I2887" s="54"/>
      <c r="K2887" s="38"/>
      <c r="L2887" s="38"/>
      <c r="M2887" s="38"/>
      <c r="N2887" s="38"/>
      <c r="O2887" s="38"/>
      <c r="P2887" s="38"/>
      <c r="Q2887" s="38"/>
      <c r="R2887" s="38"/>
    </row>
    <row r="2888" spans="1:18" s="39" customFormat="1">
      <c r="A2888" s="46"/>
      <c r="B2888" s="51"/>
      <c r="C2888" s="51"/>
      <c r="D2888" s="48"/>
      <c r="E2888" s="46"/>
      <c r="F2888" s="46"/>
      <c r="G2888" s="46"/>
      <c r="H2888" s="49"/>
      <c r="I2888" s="54"/>
      <c r="K2888" s="38"/>
      <c r="L2888" s="38"/>
      <c r="M2888" s="38"/>
      <c r="N2888" s="38"/>
      <c r="O2888" s="38"/>
      <c r="P2888" s="38"/>
      <c r="Q2888" s="38"/>
      <c r="R2888" s="38"/>
    </row>
    <row r="2889" spans="1:18" s="39" customFormat="1">
      <c r="A2889" s="46"/>
      <c r="B2889" s="35"/>
      <c r="C2889" s="35"/>
      <c r="D2889" s="48"/>
      <c r="E2889" s="35"/>
      <c r="F2889" s="35"/>
      <c r="G2889" s="35"/>
      <c r="H2889" s="36"/>
      <c r="I2889" s="54"/>
      <c r="K2889" s="38"/>
      <c r="L2889" s="38"/>
      <c r="M2889" s="38"/>
      <c r="N2889" s="38"/>
      <c r="O2889" s="38"/>
      <c r="P2889" s="38"/>
      <c r="Q2889" s="38"/>
      <c r="R2889" s="38"/>
    </row>
    <row r="2890" spans="1:18" s="39" customFormat="1">
      <c r="A2890" s="46"/>
      <c r="B2890" s="35"/>
      <c r="C2890" s="35"/>
      <c r="D2890" s="48"/>
      <c r="E2890" s="35"/>
      <c r="F2890" s="35"/>
      <c r="G2890" s="35"/>
      <c r="H2890" s="36"/>
      <c r="I2890" s="54"/>
      <c r="K2890" s="38"/>
      <c r="L2890" s="38"/>
      <c r="M2890" s="38"/>
      <c r="N2890" s="38"/>
      <c r="O2890" s="38"/>
      <c r="P2890" s="38"/>
      <c r="Q2890" s="38"/>
      <c r="R2890" s="38"/>
    </row>
    <row r="2891" spans="1:18" s="39" customFormat="1">
      <c r="A2891" s="46"/>
      <c r="B2891" s="35"/>
      <c r="C2891" s="35"/>
      <c r="D2891" s="48"/>
      <c r="E2891" s="35"/>
      <c r="F2891" s="35"/>
      <c r="G2891" s="35"/>
      <c r="H2891" s="36"/>
      <c r="I2891" s="54"/>
      <c r="K2891" s="38"/>
      <c r="L2891" s="38"/>
      <c r="M2891" s="38"/>
      <c r="N2891" s="38"/>
      <c r="O2891" s="38"/>
      <c r="P2891" s="38"/>
      <c r="Q2891" s="38"/>
      <c r="R2891" s="38"/>
    </row>
    <row r="2892" spans="1:18" s="39" customFormat="1">
      <c r="A2892" s="46"/>
      <c r="B2892" s="35"/>
      <c r="C2892" s="35"/>
      <c r="D2892" s="48"/>
      <c r="E2892" s="35"/>
      <c r="F2892" s="35"/>
      <c r="G2892" s="35"/>
      <c r="H2892" s="36"/>
      <c r="I2892" s="54"/>
      <c r="K2892" s="38"/>
      <c r="L2892" s="38"/>
      <c r="M2892" s="38"/>
      <c r="N2892" s="38"/>
      <c r="O2892" s="38"/>
      <c r="P2892" s="38"/>
      <c r="Q2892" s="38"/>
      <c r="R2892" s="38"/>
    </row>
    <row r="2893" spans="1:18" s="39" customFormat="1">
      <c r="A2893" s="46"/>
      <c r="B2893" s="35"/>
      <c r="C2893" s="35"/>
      <c r="D2893" s="48"/>
      <c r="E2893" s="35"/>
      <c r="F2893" s="35"/>
      <c r="G2893" s="35"/>
      <c r="H2893" s="36"/>
      <c r="I2893" s="54"/>
      <c r="K2893" s="38"/>
      <c r="L2893" s="38"/>
      <c r="M2893" s="38"/>
      <c r="N2893" s="38"/>
      <c r="O2893" s="38"/>
      <c r="P2893" s="38"/>
      <c r="Q2893" s="38"/>
      <c r="R2893" s="38"/>
    </row>
    <row r="2894" spans="1:18" s="35" customFormat="1">
      <c r="A2894" s="46"/>
      <c r="D2894" s="48"/>
      <c r="H2894" s="36"/>
      <c r="I2894" s="54"/>
      <c r="J2894" s="39"/>
      <c r="K2894" s="38"/>
      <c r="L2894" s="38"/>
      <c r="M2894" s="38"/>
      <c r="N2894" s="38"/>
      <c r="O2894" s="38"/>
      <c r="P2894" s="38"/>
      <c r="Q2894" s="38"/>
      <c r="R2894" s="38"/>
    </row>
    <row r="2895" spans="1:18" s="35" customFormat="1">
      <c r="A2895" s="46"/>
      <c r="D2895" s="48"/>
      <c r="H2895" s="36"/>
      <c r="I2895" s="54"/>
      <c r="J2895" s="39"/>
      <c r="K2895" s="38"/>
      <c r="L2895" s="38"/>
      <c r="M2895" s="38"/>
      <c r="N2895" s="38"/>
      <c r="O2895" s="38"/>
      <c r="P2895" s="38"/>
      <c r="Q2895" s="38"/>
      <c r="R2895" s="38"/>
    </row>
    <row r="2896" spans="1:18" s="35" customFormat="1">
      <c r="A2896" s="46"/>
      <c r="D2896" s="48"/>
      <c r="H2896" s="36"/>
      <c r="I2896" s="54"/>
      <c r="J2896" s="39"/>
      <c r="K2896" s="38"/>
      <c r="L2896" s="38"/>
      <c r="M2896" s="38"/>
      <c r="N2896" s="38"/>
      <c r="O2896" s="38"/>
      <c r="P2896" s="38"/>
      <c r="Q2896" s="38"/>
      <c r="R2896" s="38"/>
    </row>
    <row r="2897" spans="1:18" s="35" customFormat="1">
      <c r="A2897" s="46"/>
      <c r="D2897" s="48"/>
      <c r="H2897" s="36"/>
      <c r="I2897" s="54"/>
      <c r="J2897" s="39"/>
      <c r="K2897" s="38"/>
      <c r="L2897" s="38"/>
      <c r="M2897" s="38"/>
      <c r="N2897" s="38"/>
      <c r="O2897" s="38"/>
      <c r="P2897" s="38"/>
      <c r="Q2897" s="38"/>
      <c r="R2897" s="38"/>
    </row>
    <row r="2898" spans="1:18" s="35" customFormat="1">
      <c r="A2898" s="46"/>
      <c r="D2898" s="48"/>
      <c r="H2898" s="36"/>
      <c r="I2898" s="54"/>
      <c r="J2898" s="39"/>
      <c r="K2898" s="38"/>
      <c r="L2898" s="38"/>
      <c r="M2898" s="38"/>
      <c r="N2898" s="38"/>
      <c r="O2898" s="38"/>
      <c r="P2898" s="38"/>
      <c r="Q2898" s="38"/>
      <c r="R2898" s="38"/>
    </row>
    <row r="2899" spans="1:18" s="35" customFormat="1">
      <c r="A2899" s="46"/>
      <c r="D2899" s="48"/>
      <c r="H2899" s="36"/>
      <c r="I2899" s="54"/>
      <c r="J2899" s="39"/>
      <c r="K2899" s="38"/>
      <c r="L2899" s="38"/>
      <c r="M2899" s="38"/>
      <c r="N2899" s="38"/>
      <c r="O2899" s="38"/>
      <c r="P2899" s="38"/>
      <c r="Q2899" s="38"/>
      <c r="R2899" s="38"/>
    </row>
    <row r="2900" spans="1:18" s="35" customFormat="1">
      <c r="A2900" s="46"/>
      <c r="D2900" s="48"/>
      <c r="H2900" s="36"/>
      <c r="I2900" s="54"/>
      <c r="J2900" s="39"/>
      <c r="K2900" s="38"/>
      <c r="L2900" s="38"/>
      <c r="M2900" s="38"/>
      <c r="N2900" s="38"/>
      <c r="O2900" s="38"/>
      <c r="P2900" s="38"/>
      <c r="Q2900" s="38"/>
      <c r="R2900" s="38"/>
    </row>
    <row r="2901" spans="1:18" s="35" customFormat="1">
      <c r="A2901" s="46"/>
      <c r="D2901" s="48"/>
      <c r="H2901" s="36"/>
      <c r="I2901" s="54"/>
      <c r="J2901" s="39"/>
      <c r="K2901" s="38"/>
      <c r="L2901" s="38"/>
      <c r="M2901" s="38"/>
      <c r="N2901" s="38"/>
      <c r="O2901" s="38"/>
      <c r="P2901" s="38"/>
      <c r="Q2901" s="38"/>
      <c r="R2901" s="38"/>
    </row>
    <row r="2902" spans="1:18" s="35" customFormat="1">
      <c r="A2902" s="46"/>
      <c r="D2902" s="48"/>
      <c r="H2902" s="36"/>
      <c r="I2902" s="54"/>
      <c r="J2902" s="39"/>
      <c r="K2902" s="38"/>
      <c r="L2902" s="38"/>
      <c r="M2902" s="38"/>
      <c r="N2902" s="38"/>
      <c r="O2902" s="38"/>
      <c r="P2902" s="38"/>
      <c r="Q2902" s="38"/>
      <c r="R2902" s="38"/>
    </row>
    <row r="2903" spans="1:18" s="35" customFormat="1">
      <c r="A2903" s="46"/>
      <c r="D2903" s="48"/>
      <c r="H2903" s="36"/>
      <c r="I2903" s="54"/>
      <c r="J2903" s="39"/>
      <c r="K2903" s="38"/>
      <c r="L2903" s="38"/>
      <c r="M2903" s="38"/>
      <c r="N2903" s="38"/>
      <c r="O2903" s="38"/>
      <c r="P2903" s="38"/>
      <c r="Q2903" s="38"/>
      <c r="R2903" s="38"/>
    </row>
    <row r="2904" spans="1:18" s="35" customFormat="1">
      <c r="A2904" s="46"/>
      <c r="D2904" s="48"/>
      <c r="H2904" s="36"/>
      <c r="I2904" s="54"/>
      <c r="J2904" s="39"/>
      <c r="K2904" s="38"/>
      <c r="L2904" s="38"/>
      <c r="M2904" s="38"/>
      <c r="N2904" s="38"/>
      <c r="O2904" s="38"/>
      <c r="P2904" s="38"/>
      <c r="Q2904" s="38"/>
      <c r="R2904" s="38"/>
    </row>
    <row r="2905" spans="1:18" s="35" customFormat="1">
      <c r="A2905" s="46"/>
      <c r="D2905" s="48"/>
      <c r="H2905" s="36"/>
      <c r="I2905" s="54"/>
      <c r="J2905" s="39"/>
      <c r="K2905" s="38"/>
      <c r="L2905" s="38"/>
      <c r="M2905" s="38"/>
      <c r="N2905" s="38"/>
      <c r="O2905" s="38"/>
      <c r="P2905" s="38"/>
      <c r="Q2905" s="38"/>
      <c r="R2905" s="38"/>
    </row>
    <row r="2906" spans="1:18" s="35" customFormat="1">
      <c r="A2906" s="46"/>
      <c r="D2906" s="48"/>
      <c r="H2906" s="36"/>
      <c r="I2906" s="54"/>
      <c r="J2906" s="39"/>
      <c r="K2906" s="38"/>
      <c r="L2906" s="38"/>
      <c r="M2906" s="38"/>
      <c r="N2906" s="38"/>
      <c r="O2906" s="38"/>
      <c r="P2906" s="38"/>
      <c r="Q2906" s="38"/>
      <c r="R2906" s="38"/>
    </row>
    <row r="2907" spans="1:18" s="35" customFormat="1">
      <c r="A2907" s="46"/>
      <c r="D2907" s="48"/>
      <c r="H2907" s="36"/>
      <c r="I2907" s="54"/>
      <c r="J2907" s="39"/>
      <c r="K2907" s="38"/>
      <c r="L2907" s="38"/>
      <c r="M2907" s="38"/>
      <c r="N2907" s="38"/>
      <c r="O2907" s="38"/>
      <c r="P2907" s="38"/>
      <c r="Q2907" s="38"/>
      <c r="R2907" s="38"/>
    </row>
    <row r="2908" spans="1:18" s="35" customFormat="1">
      <c r="A2908" s="46"/>
      <c r="D2908" s="48"/>
      <c r="H2908" s="36"/>
      <c r="I2908" s="54"/>
      <c r="J2908" s="39"/>
      <c r="K2908" s="38"/>
      <c r="L2908" s="38"/>
      <c r="M2908" s="38"/>
      <c r="N2908" s="38"/>
      <c r="O2908" s="38"/>
      <c r="P2908" s="38"/>
      <c r="Q2908" s="38"/>
      <c r="R2908" s="38"/>
    </row>
    <row r="2909" spans="1:18" s="35" customFormat="1">
      <c r="A2909" s="46"/>
      <c r="D2909" s="48"/>
      <c r="H2909" s="36"/>
      <c r="I2909" s="54"/>
      <c r="J2909" s="39"/>
      <c r="K2909" s="38"/>
      <c r="L2909" s="38"/>
      <c r="M2909" s="38"/>
      <c r="N2909" s="38"/>
      <c r="O2909" s="38"/>
      <c r="P2909" s="38"/>
      <c r="Q2909" s="38"/>
      <c r="R2909" s="38"/>
    </row>
    <row r="2910" spans="1:18" s="35" customFormat="1">
      <c r="A2910" s="46"/>
      <c r="D2910" s="48"/>
      <c r="H2910" s="36"/>
      <c r="I2910" s="54"/>
      <c r="J2910" s="39"/>
      <c r="K2910" s="38"/>
      <c r="L2910" s="38"/>
      <c r="M2910" s="38"/>
      <c r="N2910" s="38"/>
      <c r="O2910" s="38"/>
      <c r="P2910" s="38"/>
      <c r="Q2910" s="38"/>
      <c r="R2910" s="38"/>
    </row>
    <row r="2911" spans="1:18" s="35" customFormat="1">
      <c r="A2911" s="46"/>
      <c r="D2911" s="48"/>
      <c r="H2911" s="36"/>
      <c r="I2911" s="54"/>
      <c r="J2911" s="39"/>
      <c r="K2911" s="38"/>
      <c r="L2911" s="38"/>
      <c r="M2911" s="38"/>
      <c r="N2911" s="38"/>
      <c r="O2911" s="38"/>
      <c r="P2911" s="38"/>
      <c r="Q2911" s="38"/>
      <c r="R2911" s="38"/>
    </row>
    <row r="2912" spans="1:18" s="35" customFormat="1">
      <c r="A2912" s="46"/>
      <c r="D2912" s="48"/>
      <c r="H2912" s="36"/>
      <c r="I2912" s="54"/>
      <c r="J2912" s="39"/>
      <c r="K2912" s="38"/>
      <c r="L2912" s="38"/>
      <c r="M2912" s="38"/>
      <c r="N2912" s="38"/>
      <c r="O2912" s="38"/>
      <c r="P2912" s="38"/>
      <c r="Q2912" s="38"/>
      <c r="R2912" s="38"/>
    </row>
    <row r="2913" spans="1:18" s="35" customFormat="1">
      <c r="A2913" s="46"/>
      <c r="D2913" s="48"/>
      <c r="H2913" s="36"/>
      <c r="I2913" s="54"/>
      <c r="J2913" s="39"/>
      <c r="K2913" s="38"/>
      <c r="L2913" s="38"/>
      <c r="M2913" s="38"/>
      <c r="N2913" s="38"/>
      <c r="O2913" s="38"/>
      <c r="P2913" s="38"/>
      <c r="Q2913" s="38"/>
      <c r="R2913" s="38"/>
    </row>
  </sheetData>
  <sheetProtection sheet="1" selectLockedCells="1" selectUnlockedCells="1"/>
  <mergeCells count="5">
    <mergeCell ref="A1:H1"/>
    <mergeCell ref="B4:E4"/>
    <mergeCell ref="H2:I2"/>
    <mergeCell ref="H3:I3"/>
    <mergeCell ref="A2:G2"/>
  </mergeCells>
  <conditionalFormatting sqref="A78:A2913">
    <cfRule type="expression" dxfId="107" priority="2" stopIfTrue="1">
      <formula>$A78&lt;&gt;""</formula>
    </cfRule>
  </conditionalFormatting>
  <conditionalFormatting sqref="A8:I76 I78">
    <cfRule type="expression" dxfId="106" priority="7" stopIfTrue="1">
      <formula>$A8&lt;&gt;""</formula>
    </cfRule>
  </conditionalFormatting>
  <conditionalFormatting sqref="B78:H2888">
    <cfRule type="expression" dxfId="105" priority="3" stopIfTrue="1">
      <formula>$A78&lt;&gt;""</formula>
    </cfRule>
  </conditionalFormatting>
  <conditionalFormatting sqref="D2886:D2913">
    <cfRule type="expression" dxfId="104" priority="6" stopIfTrue="1">
      <formula>$A2886&lt;&gt;""</formula>
    </cfRule>
  </conditionalFormatting>
  <dataValidations count="6">
    <dataValidation type="date" allowBlank="1" showInputMessage="1" showErrorMessage="1" sqref="D79:D2913" xr:uid="{D82F77F1-60C4-4560-A8DC-15FCC0D303D2}">
      <formula1>41640</formula1>
      <formula2>42004</formula2>
    </dataValidation>
    <dataValidation type="date" allowBlank="1" showInputMessage="1" showErrorMessage="1" sqref="D7" xr:uid="{EC257DF4-A519-486B-ABD1-FA74045B33F2}">
      <formula1>42370</formula1>
      <formula2>42735</formula2>
    </dataValidation>
    <dataValidation type="list" allowBlank="1" showInputMessage="1" sqref="E78:F2885 E8:F23 E24:F76" xr:uid="{821AE902-3BC9-46A6-8D55-C2C51217A2AF}">
      <formula1>#REF!</formula1>
    </dataValidation>
    <dataValidation allowBlank="1" sqref="B78:C2885 B8:C23 B24:C76" xr:uid="{C92E5F3A-375E-4308-90B6-E0429179F588}"/>
    <dataValidation type="decimal" operator="greaterThan" allowBlank="1" showInputMessage="1" showErrorMessage="1" sqref="H78:H2885 I78 H8:I23 H24:I76" xr:uid="{25176672-662C-4D4C-97FF-51EFAA2D4D4B}">
      <formula1>0</formula1>
    </dataValidation>
    <dataValidation type="date" allowBlank="1" showInputMessage="1" showErrorMessage="1" sqref="D78 D8:D23 D24:D76" xr:uid="{CB129747-91A0-4DCF-A0D3-CB4A307D4D2D}">
      <formula1>45658</formula1>
      <formula2>46022</formula2>
    </dataValidation>
  </dataValidations>
  <pageMargins left="0.19685039370078741" right="0.19685039370078741" top="0.39370078740157483" bottom="0.39370078740157483" header="0.31496062992125984" footer="0.31496062992125984"/>
  <pageSetup paperSize="9" orientation="landscape" r:id="rId1"/>
  <headerFooter>
    <oddFooter>&amp;C&amp;9strana &amp;P/&amp;N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0391-6B3A-4A13-A819-2549DAB669EB}">
  <sheetPr codeName="Hárok2">
    <pageSetUpPr fitToPage="1"/>
  </sheetPr>
  <dimension ref="A1:G61"/>
  <sheetViews>
    <sheetView zoomScaleNormal="100" workbookViewId="0">
      <selection activeCell="C11" sqref="C11"/>
    </sheetView>
  </sheetViews>
  <sheetFormatPr baseColWidth="10" defaultColWidth="11.5" defaultRowHeight="13"/>
  <cols>
    <col min="1" max="1" width="11.5" style="29" customWidth="1"/>
    <col min="2" max="2" width="62.83203125" style="29" customWidth="1"/>
    <col min="3" max="6" width="11.5" style="29" customWidth="1"/>
    <col min="7" max="7" width="8.83203125" style="253" hidden="1" customWidth="1"/>
    <col min="8" max="16384" width="11.5" style="29"/>
  </cols>
  <sheetData>
    <row r="1" spans="1:7" s="27" customFormat="1" ht="35.25" customHeight="1">
      <c r="A1" s="343" t="s">
        <v>311</v>
      </c>
      <c r="B1" s="344"/>
      <c r="C1" s="174">
        <v>45688</v>
      </c>
      <c r="D1" s="26"/>
      <c r="G1" s="252">
        <v>45688</v>
      </c>
    </row>
    <row r="2" spans="1:7" ht="14">
      <c r="A2" s="28"/>
      <c r="B2" s="28"/>
      <c r="G2" s="252">
        <v>45716</v>
      </c>
    </row>
    <row r="3" spans="1:7" ht="14">
      <c r="A3" s="30" t="s">
        <v>312</v>
      </c>
      <c r="B3" s="341" t="str">
        <f>INDEX(Adr!B:B,Doklady!B102+1)</f>
        <v>Slovenská asociácia Taekwondo WT</v>
      </c>
      <c r="C3" s="341"/>
      <c r="D3" s="341"/>
      <c r="G3" s="252">
        <v>45747</v>
      </c>
    </row>
    <row r="4" spans="1:7" ht="14">
      <c r="A4" s="30" t="s">
        <v>313</v>
      </c>
      <c r="B4" s="29" t="str">
        <f>RIGHT("0000"&amp;INDEX(Adr!A:A,Doklady!B102+1),8)</f>
        <v>30814910</v>
      </c>
      <c r="G4" s="252">
        <v>45777</v>
      </c>
    </row>
    <row r="5" spans="1:7" ht="14">
      <c r="A5" s="30" t="s">
        <v>314</v>
      </c>
      <c r="B5" s="29" t="str">
        <f>INDEX(Adr!D:D,Doklady!B102+1)&amp;", "&amp;INDEX(Adr!E:E,Doklady!B102+1)</f>
        <v>Hlavná 37/68, Košice</v>
      </c>
      <c r="G5" s="252">
        <v>45808</v>
      </c>
    </row>
    <row r="6" spans="1:7" ht="14">
      <c r="A6" s="30"/>
      <c r="G6" s="252">
        <v>45838</v>
      </c>
    </row>
    <row r="7" spans="1:7" ht="14">
      <c r="G7" s="252">
        <v>45869</v>
      </c>
    </row>
    <row r="8" spans="1:7" ht="14">
      <c r="G8" s="252">
        <v>45900</v>
      </c>
    </row>
    <row r="9" spans="1:7" ht="24">
      <c r="A9" s="31" t="s">
        <v>315</v>
      </c>
      <c r="B9" s="31" t="s">
        <v>315</v>
      </c>
      <c r="C9" s="32" t="s">
        <v>316</v>
      </c>
      <c r="G9" s="252">
        <v>45930</v>
      </c>
    </row>
    <row r="10" spans="1:7" ht="14">
      <c r="A10" s="133" t="s">
        <v>317</v>
      </c>
      <c r="B10" s="134" t="s">
        <v>318</v>
      </c>
      <c r="C10" s="175">
        <f>+Spolu!C10</f>
        <v>4800</v>
      </c>
      <c r="G10" s="252">
        <v>45961</v>
      </c>
    </row>
    <row r="11" spans="1:7" ht="14">
      <c r="A11" s="133" t="s">
        <v>319</v>
      </c>
      <c r="B11" s="134" t="s">
        <v>320</v>
      </c>
      <c r="C11" s="175">
        <f>+Spolu!C11</f>
        <v>46106</v>
      </c>
      <c r="G11" s="252">
        <v>45991</v>
      </c>
    </row>
    <row r="12" spans="1:7" ht="14">
      <c r="A12" s="133" t="s">
        <v>321</v>
      </c>
      <c r="B12" s="134" t="s">
        <v>322</v>
      </c>
      <c r="C12" s="175">
        <v>0</v>
      </c>
      <c r="G12" s="252">
        <v>46022</v>
      </c>
    </row>
    <row r="13" spans="1:7" ht="14">
      <c r="A13" s="133" t="s">
        <v>323</v>
      </c>
      <c r="B13" s="134" t="s">
        <v>324</v>
      </c>
      <c r="C13" s="175">
        <f>+Spolu!C13</f>
        <v>0</v>
      </c>
      <c r="G13" s="252"/>
    </row>
    <row r="14" spans="1:7" ht="14">
      <c r="A14" s="133" t="s">
        <v>325</v>
      </c>
      <c r="B14" s="134" t="s">
        <v>326</v>
      </c>
      <c r="C14" s="175">
        <f>+Spolu!C14</f>
        <v>0</v>
      </c>
      <c r="G14" s="252"/>
    </row>
    <row r="15" spans="1:7" ht="14">
      <c r="A15" s="33" t="s">
        <v>327</v>
      </c>
      <c r="B15" s="132"/>
      <c r="C15" s="34">
        <f>SUM(C10:C14)</f>
        <v>50906</v>
      </c>
      <c r="G15" s="252"/>
    </row>
    <row r="16" spans="1:7" ht="14">
      <c r="G16" s="252"/>
    </row>
    <row r="17" spans="1:5" ht="72" customHeight="1">
      <c r="A17" s="342" t="s">
        <v>328</v>
      </c>
      <c r="B17" s="342"/>
      <c r="C17" s="342"/>
      <c r="D17" s="342"/>
      <c r="E17" s="21"/>
    </row>
    <row r="61" spans="1:1">
      <c r="A61" s="29">
        <v>15</v>
      </c>
    </row>
  </sheetData>
  <sheetProtection sheet="1" selectLockedCells="1"/>
  <mergeCells count="3">
    <mergeCell ref="B3:D3"/>
    <mergeCell ref="A17:D17"/>
    <mergeCell ref="A1:B1"/>
  </mergeCells>
  <dataValidations count="2">
    <dataValidation type="list" allowBlank="1" showInputMessage="1" showErrorMessage="1" sqref="C1" xr:uid="{43B1FD3F-B1E7-4B32-8CDA-C2BB1CB3895E}">
      <formula1>$G$1:$G$12</formula1>
    </dataValidation>
    <dataValidation type="decimal" allowBlank="1" showInputMessage="1" showErrorMessage="1" sqref="C10:C14" xr:uid="{8AB4E0B1-3820-4EDD-ADD2-ED89EE80F5E1}">
      <formula1>0</formula1>
      <formula2>20000000</formula2>
    </dataValidation>
  </dataValidations>
  <printOptions horizontalCentered="1"/>
  <pageMargins left="0.51181102362204722" right="0.51181102362204722" top="0.74803149606299213" bottom="0.74803149606299213" header="0.31496062992125984" footer="0.31496062992125984"/>
  <pageSetup paperSize="9" scale="9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31F4-5AA8-4CC2-ABB9-795459468003}">
  <sheetPr codeName="Hárok9">
    <pageSetUpPr fitToPage="1"/>
  </sheetPr>
  <dimension ref="A1:Z145"/>
  <sheetViews>
    <sheetView tabSelected="1" topLeftCell="B1" zoomScale="125" zoomScaleNormal="100" workbookViewId="0">
      <selection activeCell="D140" sqref="D140:I140"/>
    </sheetView>
  </sheetViews>
  <sheetFormatPr baseColWidth="10" defaultColWidth="11.5" defaultRowHeight="11"/>
  <cols>
    <col min="1" max="1" width="5.5" style="8" bestFit="1" customWidth="1"/>
    <col min="2" max="2" width="55.5" style="8" customWidth="1"/>
    <col min="3" max="9" width="11.5" style="56" customWidth="1"/>
    <col min="10" max="10" width="63.5" style="84" customWidth="1"/>
    <col min="11" max="11" width="13.1640625" style="84" customWidth="1"/>
    <col min="12" max="12" width="30.1640625" style="84" customWidth="1"/>
    <col min="13" max="13" width="6.5" style="84" customWidth="1"/>
    <col min="14" max="14" width="22.83203125" style="84" customWidth="1"/>
    <col min="15" max="15" width="4" style="84" customWidth="1"/>
    <col min="16" max="16" width="22.83203125" style="84" customWidth="1"/>
    <col min="17" max="17" width="4" style="84" customWidth="1"/>
    <col min="18" max="18" width="22.83203125" style="84" customWidth="1"/>
    <col min="19" max="19" width="4.1640625" style="84" customWidth="1"/>
    <col min="20" max="20" width="22.83203125" style="84" customWidth="1"/>
    <col min="21" max="21" width="4.1640625" style="84" customWidth="1"/>
    <col min="22" max="25" width="11.5" style="84" customWidth="1"/>
    <col min="26" max="26" width="11.5" style="84"/>
    <col min="27" max="16384" width="11.5" style="8"/>
  </cols>
  <sheetData>
    <row r="1" spans="1:26" ht="16">
      <c r="A1" s="353" t="s">
        <v>329</v>
      </c>
      <c r="B1" s="353"/>
      <c r="C1" s="353"/>
      <c r="D1" s="353"/>
      <c r="E1" s="353"/>
      <c r="F1" s="353"/>
      <c r="G1" s="353"/>
      <c r="H1" s="353"/>
      <c r="I1" s="353"/>
    </row>
    <row r="2" spans="1:26" ht="7.5" customHeight="1">
      <c r="C2" s="8"/>
      <c r="D2" s="8"/>
      <c r="E2" s="8"/>
      <c r="F2" s="8"/>
      <c r="G2" s="8"/>
      <c r="H2" s="8"/>
      <c r="I2" s="8"/>
    </row>
    <row r="3" spans="1:26" s="9" customFormat="1" ht="26.25" customHeight="1">
      <c r="B3" s="160" t="s">
        <v>59</v>
      </c>
      <c r="C3" s="354" t="str">
        <f>INDEX(Adr!B2:B242,Doklady!B102)</f>
        <v>Slovenská asociácia Taekwondo WT</v>
      </c>
      <c r="D3" s="354"/>
      <c r="E3" s="354"/>
      <c r="F3" s="354"/>
      <c r="G3" s="215"/>
      <c r="H3" s="215"/>
      <c r="I3" s="65" t="str">
        <f>Doklady!I100</f>
        <v>V4</v>
      </c>
      <c r="J3" s="85"/>
      <c r="K3" s="85"/>
      <c r="L3" s="85"/>
      <c r="M3" s="85"/>
      <c r="N3" s="85"/>
      <c r="O3" s="85"/>
      <c r="P3" s="85"/>
      <c r="Q3" s="85"/>
      <c r="R3" s="85"/>
      <c r="S3" s="85"/>
      <c r="T3" s="85"/>
      <c r="U3" s="85"/>
      <c r="V3" s="85"/>
      <c r="W3" s="85"/>
      <c r="X3" s="85"/>
      <c r="Y3" s="85"/>
      <c r="Z3" s="85"/>
    </row>
    <row r="4" spans="1:26" s="9" customFormat="1" ht="13">
      <c r="B4" s="64" t="s">
        <v>313</v>
      </c>
      <c r="C4" s="66" t="str">
        <f>INDEX(Adr!A2:A242,Doklady!B102)</f>
        <v>30814910</v>
      </c>
      <c r="I4" s="65">
        <f>Doklady!I101</f>
        <v>45961</v>
      </c>
      <c r="J4" s="85"/>
      <c r="K4" s="85"/>
      <c r="L4" s="85"/>
      <c r="M4" s="85"/>
      <c r="N4" s="85"/>
      <c r="O4" s="85"/>
      <c r="P4" s="85"/>
      <c r="Q4" s="85"/>
      <c r="R4" s="85"/>
      <c r="S4" s="85"/>
      <c r="T4" s="85"/>
      <c r="U4" s="85"/>
      <c r="V4" s="85"/>
      <c r="W4" s="85"/>
      <c r="X4" s="85"/>
      <c r="Y4" s="85"/>
      <c r="Z4" s="85"/>
    </row>
    <row r="5" spans="1:26" s="9" customFormat="1" ht="13">
      <c r="B5" s="64" t="s">
        <v>330</v>
      </c>
      <c r="C5" s="9" t="str">
        <f>INDEX(Adr!C2:C242,Doklady!B102)</f>
        <v>občianske združenie</v>
      </c>
      <c r="J5" s="85"/>
      <c r="K5" s="85"/>
      <c r="L5" s="85"/>
      <c r="M5" s="85"/>
      <c r="N5" s="85"/>
      <c r="O5" s="85"/>
      <c r="P5" s="85"/>
      <c r="Q5" s="85"/>
      <c r="R5" s="85"/>
      <c r="S5" s="85"/>
      <c r="T5" s="85"/>
      <c r="U5" s="85"/>
      <c r="V5" s="85"/>
      <c r="W5" s="85"/>
      <c r="X5" s="85"/>
      <c r="Y5" s="85"/>
      <c r="Z5" s="85"/>
    </row>
    <row r="6" spans="1:26" s="9" customFormat="1" ht="13">
      <c r="B6" s="64" t="s">
        <v>314</v>
      </c>
      <c r="C6" s="9" t="str">
        <f>INDEX(Adr!D2:D242,Doklady!B102)&amp;", "&amp;INDEX(Adr!E2:E242,Doklady!B102)&amp;", "&amp;INDEX(Adr!F2:F242,Doklady!B102)</f>
        <v>Hlavná 37/68, Košice, 040 01</v>
      </c>
      <c r="J6" s="85"/>
      <c r="K6" s="85"/>
      <c r="L6" s="85"/>
      <c r="M6" s="85"/>
      <c r="N6" s="85"/>
      <c r="O6" s="85"/>
      <c r="P6" s="85"/>
      <c r="Q6" s="85"/>
      <c r="R6" s="85"/>
      <c r="S6" s="85"/>
      <c r="T6" s="85"/>
      <c r="U6" s="85"/>
      <c r="V6" s="85"/>
      <c r="W6" s="85"/>
      <c r="X6" s="85"/>
      <c r="Y6" s="85"/>
      <c r="Z6" s="85"/>
    </row>
    <row r="7" spans="1:26" s="9" customFormat="1" ht="13" hidden="1">
      <c r="B7" s="64"/>
      <c r="J7" s="85"/>
      <c r="K7" s="85"/>
      <c r="L7" s="85"/>
      <c r="M7" s="85"/>
      <c r="N7" s="85"/>
      <c r="O7" s="85"/>
      <c r="P7" s="85"/>
      <c r="Q7" s="85"/>
      <c r="R7" s="85"/>
      <c r="S7" s="85"/>
      <c r="T7" s="85"/>
      <c r="U7" s="85"/>
      <c r="V7" s="85"/>
      <c r="W7" s="85"/>
      <c r="X7" s="85"/>
      <c r="Y7" s="85"/>
      <c r="Z7" s="85"/>
    </row>
    <row r="8" spans="1:26" s="9" customFormat="1" ht="6" customHeight="1" thickBot="1">
      <c r="B8" s="64"/>
      <c r="J8" s="85"/>
      <c r="K8" s="85"/>
      <c r="L8" s="85"/>
      <c r="M8" s="85"/>
      <c r="N8" s="85"/>
      <c r="O8" s="85"/>
      <c r="P8" s="85"/>
      <c r="Q8" s="85"/>
      <c r="R8" s="85"/>
      <c r="S8" s="85"/>
      <c r="T8" s="85"/>
      <c r="U8" s="85"/>
      <c r="V8" s="85"/>
      <c r="W8" s="85"/>
      <c r="X8" s="85"/>
      <c r="Y8" s="85"/>
      <c r="Z8" s="85"/>
    </row>
    <row r="9" spans="1:26" ht="54.75" customHeight="1" thickTop="1">
      <c r="A9" s="67" t="s">
        <v>315</v>
      </c>
      <c r="B9" s="67" t="s">
        <v>331</v>
      </c>
      <c r="C9" s="125" t="s">
        <v>332</v>
      </c>
      <c r="D9" s="125" t="s">
        <v>333</v>
      </c>
      <c r="E9" s="355" t="s">
        <v>334</v>
      </c>
      <c r="F9" s="356"/>
      <c r="J9" s="8"/>
      <c r="L9" s="118"/>
      <c r="M9" s="118"/>
      <c r="N9" s="118"/>
      <c r="O9" s="118"/>
      <c r="P9" s="118"/>
      <c r="Q9" s="118"/>
      <c r="R9" s="118"/>
      <c r="S9" s="118"/>
    </row>
    <row r="10" spans="1:26" ht="18">
      <c r="A10" s="69" t="s">
        <v>317</v>
      </c>
      <c r="B10" s="70" t="s">
        <v>318</v>
      </c>
      <c r="C10" s="126">
        <f>SUMIF(FP!J:J,Doklady!$B$1&amp;A10,FP!D:D)</f>
        <v>4800</v>
      </c>
      <c r="D10" s="126">
        <f>C10-E10</f>
        <v>4800</v>
      </c>
      <c r="E10" s="346">
        <f>SUMIF(K:K,A10,I:I)</f>
        <v>0</v>
      </c>
      <c r="F10" s="347"/>
      <c r="L10" s="120" t="s">
        <v>335</v>
      </c>
      <c r="M10" s="118"/>
      <c r="N10" s="118"/>
      <c r="O10" s="118"/>
      <c r="P10" s="118"/>
      <c r="Q10" s="118"/>
      <c r="R10" s="118"/>
      <c r="S10" s="118"/>
    </row>
    <row r="11" spans="1:26" ht="18">
      <c r="A11" s="69" t="s">
        <v>319</v>
      </c>
      <c r="B11" s="70" t="s">
        <v>320</v>
      </c>
      <c r="C11" s="126">
        <f>SUMIF(FP!J:J,Doklady!$B$1&amp;A11,FP!D:D)</f>
        <v>46106</v>
      </c>
      <c r="D11" s="126">
        <f>+C11-E11</f>
        <v>46106</v>
      </c>
      <c r="E11" s="357">
        <f>+I39-I42+I44-I47</f>
        <v>0</v>
      </c>
      <c r="F11" s="358"/>
      <c r="J11" s="176"/>
      <c r="L11" s="161" t="str">
        <f>L41</f>
        <v>a - taekwondo - bežné transfery</v>
      </c>
      <c r="M11" s="118"/>
      <c r="N11" s="118"/>
      <c r="O11" s="118"/>
      <c r="P11" s="118"/>
      <c r="Q11" s="118"/>
      <c r="R11" s="118"/>
      <c r="S11" s="118"/>
    </row>
    <row r="12" spans="1:26" ht="18">
      <c r="A12" s="69" t="s">
        <v>321</v>
      </c>
      <c r="B12" s="70" t="s">
        <v>322</v>
      </c>
      <c r="C12" s="126">
        <f>SUMIF(FP!J:J,Doklady!$B$1&amp;A12,FP!D:D)</f>
        <v>45340</v>
      </c>
      <c r="D12" s="126">
        <f>C12-E12</f>
        <v>45339.990000000005</v>
      </c>
      <c r="E12" s="346">
        <f>SUMIF(K:K,A12,I:I)</f>
        <v>9.9999999965802999E-3</v>
      </c>
      <c r="F12" s="347"/>
      <c r="J12" s="177"/>
      <c r="L12" s="161" t="str">
        <f>L42</f>
        <v>a - taekwondo - kapitálové transfery</v>
      </c>
      <c r="N12" s="118"/>
      <c r="O12" s="118"/>
      <c r="P12" s="118"/>
      <c r="Q12" s="118"/>
      <c r="R12" s="118"/>
      <c r="S12" s="118"/>
    </row>
    <row r="13" spans="1:26" ht="18">
      <c r="A13" s="69" t="s">
        <v>323</v>
      </c>
      <c r="B13" s="70" t="s">
        <v>324</v>
      </c>
      <c r="C13" s="126">
        <f>SUMIF(FP!J:J,Doklady!$B$1&amp;A13,FP!D:D)</f>
        <v>0</v>
      </c>
      <c r="D13" s="126">
        <f>C13-E13</f>
        <v>0</v>
      </c>
      <c r="E13" s="346">
        <f>SUMIF(K:K,A13,I:I)</f>
        <v>0</v>
      </c>
      <c r="F13" s="347"/>
      <c r="J13" s="8"/>
      <c r="L13" s="161">
        <f>L46</f>
        <v>2</v>
      </c>
      <c r="N13" s="118"/>
      <c r="O13" s="118"/>
      <c r="P13" s="118"/>
      <c r="Q13" s="118"/>
      <c r="R13" s="118"/>
      <c r="S13" s="118"/>
    </row>
    <row r="14" spans="1:26" ht="19" thickBot="1">
      <c r="A14" s="69" t="s">
        <v>325</v>
      </c>
      <c r="B14" s="70" t="s">
        <v>326</v>
      </c>
      <c r="C14" s="126">
        <f>SUMIF(FP!J:J,Doklady!$B$1&amp;A14,FP!D:D)</f>
        <v>0</v>
      </c>
      <c r="D14" s="126">
        <f>C14-E14</f>
        <v>0</v>
      </c>
      <c r="E14" s="359">
        <f>SUMIF(K:K,A14,I:I)</f>
        <v>0</v>
      </c>
      <c r="F14" s="360"/>
      <c r="J14" s="8"/>
      <c r="L14" s="161" t="str">
        <f>L47</f>
        <v>2</v>
      </c>
      <c r="N14" s="118"/>
      <c r="O14" s="118"/>
      <c r="P14" s="118"/>
      <c r="Q14" s="118"/>
      <c r="R14" s="118"/>
      <c r="S14" s="118"/>
    </row>
    <row r="15" spans="1:26" ht="5.25" customHeight="1" thickTop="1">
      <c r="I15" s="9"/>
    </row>
    <row r="16" spans="1:26" s="9" customFormat="1" ht="13">
      <c r="A16" s="117" t="s">
        <v>336</v>
      </c>
      <c r="B16" s="366" t="s">
        <v>337</v>
      </c>
      <c r="C16" s="367"/>
      <c r="D16" s="367"/>
      <c r="E16" s="367"/>
      <c r="F16" s="367"/>
      <c r="G16" s="367"/>
      <c r="H16" s="368"/>
      <c r="I16" s="136" t="s">
        <v>338</v>
      </c>
      <c r="J16" s="85"/>
      <c r="K16" s="85"/>
      <c r="L16" s="85"/>
      <c r="M16" s="85"/>
      <c r="N16" s="85"/>
      <c r="O16" s="85"/>
      <c r="P16" s="85"/>
      <c r="Q16" s="85"/>
      <c r="R16" s="85"/>
      <c r="S16" s="85"/>
      <c r="T16" s="85"/>
      <c r="U16" s="85"/>
      <c r="V16" s="85"/>
      <c r="W16" s="85"/>
      <c r="X16" s="85"/>
      <c r="Y16" s="85"/>
      <c r="Z16" s="85"/>
    </row>
    <row r="17" spans="1:20" ht="12">
      <c r="A17" s="115" t="s">
        <v>339</v>
      </c>
      <c r="B17" s="361" t="s">
        <v>340</v>
      </c>
      <c r="C17" s="361"/>
      <c r="D17" s="361"/>
      <c r="E17" s="361"/>
      <c r="F17" s="361"/>
      <c r="G17" s="361"/>
      <c r="H17" s="361"/>
      <c r="I17" s="73">
        <f>SUMIF(FP!I:I,Doklady!$B$1&amp;A17,FP!D:D)</f>
        <v>46106</v>
      </c>
      <c r="T17" s="86"/>
    </row>
    <row r="18" spans="1:20">
      <c r="A18" s="135" t="s">
        <v>341</v>
      </c>
      <c r="B18" s="361" t="s">
        <v>342</v>
      </c>
      <c r="C18" s="361"/>
      <c r="D18" s="361"/>
      <c r="E18" s="361"/>
      <c r="F18" s="361"/>
      <c r="G18" s="361"/>
      <c r="H18" s="361"/>
      <c r="I18" s="73">
        <f>SUMIF(FP!I:I,Doklady!$B$1&amp;A18,FP!D:D)</f>
        <v>0</v>
      </c>
    </row>
    <row r="19" spans="1:20" ht="12">
      <c r="A19" s="115" t="s">
        <v>343</v>
      </c>
      <c r="B19" s="361" t="s">
        <v>344</v>
      </c>
      <c r="C19" s="361"/>
      <c r="D19" s="361"/>
      <c r="E19" s="361"/>
      <c r="F19" s="361"/>
      <c r="G19" s="361"/>
      <c r="H19" s="361"/>
      <c r="I19" s="73">
        <f>SUMIF(FP!I:I,Doklady!$B$1&amp;A19,FP!D:D)</f>
        <v>10340</v>
      </c>
    </row>
    <row r="20" spans="1:20">
      <c r="A20" s="135" t="s">
        <v>345</v>
      </c>
      <c r="B20" s="350" t="s">
        <v>346</v>
      </c>
      <c r="C20" s="351"/>
      <c r="D20" s="351"/>
      <c r="E20" s="351"/>
      <c r="F20" s="351"/>
      <c r="G20" s="351"/>
      <c r="H20" s="352"/>
      <c r="I20" s="73">
        <f>SUMIF(FP!I:I,Doklady!$B$1&amp;A20,FP!D:D)</f>
        <v>35000</v>
      </c>
      <c r="T20" s="86"/>
    </row>
    <row r="21" spans="1:20" ht="12">
      <c r="A21" s="115" t="s">
        <v>347</v>
      </c>
      <c r="B21" s="350" t="s">
        <v>348</v>
      </c>
      <c r="C21" s="351"/>
      <c r="D21" s="351"/>
      <c r="E21" s="351"/>
      <c r="F21" s="351"/>
      <c r="G21" s="351"/>
      <c r="H21" s="352"/>
      <c r="I21" s="73">
        <f>SUMIF(FP!I:I,Doklady!$B$1&amp;A21,FP!D:D)</f>
        <v>0</v>
      </c>
      <c r="T21" s="86"/>
    </row>
    <row r="22" spans="1:20">
      <c r="A22" s="135" t="s">
        <v>349</v>
      </c>
      <c r="B22" s="369" t="s">
        <v>350</v>
      </c>
      <c r="C22" s="370"/>
      <c r="D22" s="370"/>
      <c r="E22" s="370"/>
      <c r="F22" s="370"/>
      <c r="G22" s="370"/>
      <c r="H22" s="371"/>
      <c r="I22" s="73">
        <f>SUMIF(FP!I:I,Doklady!$B$1&amp;A22,FP!D:D)</f>
        <v>0</v>
      </c>
      <c r="T22" s="86"/>
    </row>
    <row r="23" spans="1:20" ht="12">
      <c r="A23" s="115" t="s">
        <v>351</v>
      </c>
      <c r="B23" s="350" t="s">
        <v>352</v>
      </c>
      <c r="C23" s="351"/>
      <c r="D23" s="351"/>
      <c r="E23" s="351"/>
      <c r="F23" s="351"/>
      <c r="G23" s="351"/>
      <c r="H23" s="352"/>
      <c r="I23" s="73">
        <f>SUMIF(FP!I:I,Doklady!$B$1&amp;A23,FP!D:D)</f>
        <v>0</v>
      </c>
      <c r="T23" s="86"/>
    </row>
    <row r="24" spans="1:20">
      <c r="A24" s="135" t="s">
        <v>353</v>
      </c>
      <c r="B24" s="350" t="s">
        <v>354</v>
      </c>
      <c r="C24" s="351"/>
      <c r="D24" s="351"/>
      <c r="E24" s="351"/>
      <c r="F24" s="351"/>
      <c r="G24" s="351"/>
      <c r="H24" s="352"/>
      <c r="I24" s="73">
        <f>SUMIF(FP!I:I,Doklady!$B$1&amp;A24,FP!D:D)</f>
        <v>0</v>
      </c>
      <c r="T24" s="86"/>
    </row>
    <row r="25" spans="1:20" ht="12">
      <c r="A25" s="115" t="s">
        <v>355</v>
      </c>
      <c r="B25" s="362" t="s">
        <v>2235</v>
      </c>
      <c r="C25" s="363"/>
      <c r="D25" s="363"/>
      <c r="E25" s="363"/>
      <c r="F25" s="363"/>
      <c r="G25" s="363"/>
      <c r="H25" s="364"/>
      <c r="I25" s="73">
        <f>SUMIF(FP!I:I,Doklady!$B$1&amp;A25,FP!D:D)</f>
        <v>0</v>
      </c>
      <c r="T25" s="86"/>
    </row>
    <row r="26" spans="1:20">
      <c r="A26" s="135" t="s">
        <v>356</v>
      </c>
      <c r="B26" s="350" t="s">
        <v>357</v>
      </c>
      <c r="C26" s="351"/>
      <c r="D26" s="351"/>
      <c r="E26" s="351"/>
      <c r="F26" s="351"/>
      <c r="G26" s="351"/>
      <c r="H26" s="352"/>
      <c r="I26" s="73">
        <f>SUMIF(FP!I:I,Doklady!$B$1&amp;A26,FP!D:D)</f>
        <v>0</v>
      </c>
      <c r="T26" s="86"/>
    </row>
    <row r="27" spans="1:20" ht="12">
      <c r="A27" s="115" t="s">
        <v>358</v>
      </c>
      <c r="B27" s="350" t="s">
        <v>359</v>
      </c>
      <c r="C27" s="351"/>
      <c r="D27" s="351"/>
      <c r="E27" s="351"/>
      <c r="F27" s="351"/>
      <c r="G27" s="351"/>
      <c r="H27" s="352"/>
      <c r="I27" s="73">
        <f>SUMIF(FP!I:I,Doklady!$B$1&amp;A27,FP!D:D)</f>
        <v>0</v>
      </c>
      <c r="T27" s="86"/>
    </row>
    <row r="28" spans="1:20">
      <c r="A28" s="135" t="s">
        <v>360</v>
      </c>
      <c r="B28" s="350" t="s">
        <v>2989</v>
      </c>
      <c r="C28" s="351"/>
      <c r="D28" s="351"/>
      <c r="E28" s="351"/>
      <c r="F28" s="351"/>
      <c r="G28" s="351"/>
      <c r="H28" s="352"/>
      <c r="I28" s="73">
        <f>SUMIF(FP!I:I,Doklady!$B$1&amp;A28,FP!D:D)</f>
        <v>4800</v>
      </c>
      <c r="T28" s="86"/>
    </row>
    <row r="29" spans="1:20" ht="12">
      <c r="A29" s="115" t="s">
        <v>362</v>
      </c>
      <c r="B29" s="350" t="s">
        <v>363</v>
      </c>
      <c r="C29" s="351"/>
      <c r="D29" s="351"/>
      <c r="E29" s="351"/>
      <c r="F29" s="351"/>
      <c r="G29" s="351"/>
      <c r="H29" s="352"/>
      <c r="I29" s="73">
        <f>SUMIF(FP!I:I,Doklady!$B$1&amp;A29,FP!D:D)</f>
        <v>0</v>
      </c>
      <c r="T29" s="86"/>
    </row>
    <row r="30" spans="1:20" hidden="1">
      <c r="A30" s="135" t="s">
        <v>364</v>
      </c>
      <c r="B30" s="350"/>
      <c r="C30" s="351"/>
      <c r="D30" s="351"/>
      <c r="E30" s="351"/>
      <c r="F30" s="351"/>
      <c r="G30" s="351"/>
      <c r="H30" s="352"/>
      <c r="I30" s="73">
        <f>SUMIF(FP!I:I,Doklady!$B$1&amp;A30,FP!D:D)</f>
        <v>0</v>
      </c>
      <c r="T30" s="86"/>
    </row>
    <row r="31" spans="1:20" ht="12" hidden="1">
      <c r="A31" s="115" t="s">
        <v>365</v>
      </c>
      <c r="B31" s="350"/>
      <c r="C31" s="351"/>
      <c r="D31" s="351"/>
      <c r="E31" s="351"/>
      <c r="F31" s="351"/>
      <c r="G31" s="351"/>
      <c r="H31" s="352"/>
      <c r="I31" s="73">
        <f>SUMIF(FP!I:I,Doklady!$B$1&amp;A31,FP!D:D)</f>
        <v>0</v>
      </c>
      <c r="T31" s="86"/>
    </row>
    <row r="32" spans="1:20" hidden="1">
      <c r="A32" s="135" t="s">
        <v>366</v>
      </c>
      <c r="B32" s="372"/>
      <c r="C32" s="373"/>
      <c r="D32" s="373"/>
      <c r="E32" s="373"/>
      <c r="F32" s="373"/>
      <c r="G32" s="373"/>
      <c r="H32" s="374"/>
      <c r="I32" s="73">
        <f>SUMIF(FP!I:I,Doklady!$B$1&amp;A32,FP!D:D)</f>
        <v>0</v>
      </c>
      <c r="T32" s="86"/>
    </row>
    <row r="33" spans="1:21" ht="12" hidden="1">
      <c r="A33" s="115" t="s">
        <v>367</v>
      </c>
      <c r="B33" s="372"/>
      <c r="C33" s="373"/>
      <c r="D33" s="373"/>
      <c r="E33" s="373"/>
      <c r="F33" s="373"/>
      <c r="G33" s="373"/>
      <c r="H33" s="374"/>
      <c r="I33" s="73">
        <f>SUMIF(FP!I:I,Doklady!$B$1&amp;A33,FP!D:D)</f>
        <v>0</v>
      </c>
      <c r="T33" s="86"/>
    </row>
    <row r="34" spans="1:21" hidden="1">
      <c r="A34" s="135" t="s">
        <v>368</v>
      </c>
      <c r="B34" s="375"/>
      <c r="C34" s="375"/>
      <c r="D34" s="375"/>
      <c r="E34" s="375"/>
      <c r="F34" s="375"/>
      <c r="G34" s="375"/>
      <c r="H34" s="375"/>
      <c r="I34" s="73">
        <f>SUMIF(FP!I:I,Doklady!$B$1&amp;A34,FP!D:D)</f>
        <v>0</v>
      </c>
      <c r="J34" s="8"/>
      <c r="K34" s="8"/>
    </row>
    <row r="36" spans="1:21" ht="13">
      <c r="A36" s="121" t="s">
        <v>369</v>
      </c>
      <c r="B36" s="121"/>
      <c r="C36" s="220">
        <v>1</v>
      </c>
      <c r="D36" s="220">
        <v>2</v>
      </c>
      <c r="E36" s="220">
        <v>3</v>
      </c>
      <c r="F36" s="220">
        <v>4</v>
      </c>
      <c r="G36" s="220">
        <v>5</v>
      </c>
      <c r="H36" s="220">
        <v>5</v>
      </c>
      <c r="I36" s="122"/>
    </row>
    <row r="37" spans="1:21" ht="3.75" customHeight="1"/>
    <row r="38" spans="1:21" ht="24">
      <c r="A38" s="67" t="s">
        <v>336</v>
      </c>
      <c r="B38" s="67" t="str">
        <f>"Šport "&amp;K40</f>
        <v>Šport taekwondo</v>
      </c>
      <c r="C38" s="68" t="s">
        <v>1671</v>
      </c>
      <c r="D38" s="68" t="s">
        <v>1672</v>
      </c>
      <c r="E38" s="68" t="s">
        <v>1673</v>
      </c>
      <c r="F38" s="68" t="s">
        <v>1670</v>
      </c>
      <c r="G38" s="68" t="s">
        <v>370</v>
      </c>
      <c r="H38" s="68" t="s">
        <v>371</v>
      </c>
      <c r="I38" s="67" t="s">
        <v>327</v>
      </c>
      <c r="L38" s="84">
        <f>COUNTIF(FP!N:N,Doklady!B1&amp;"aB")</f>
        <v>1</v>
      </c>
    </row>
    <row r="39" spans="1:21" ht="12">
      <c r="A39" s="115" t="s">
        <v>339</v>
      </c>
      <c r="B39" s="116" t="s">
        <v>372</v>
      </c>
      <c r="C39" s="78">
        <f>I39*0.2</f>
        <v>9221.2000000000007</v>
      </c>
      <c r="D39" s="78">
        <f>I39*0.2</f>
        <v>9221.2000000000007</v>
      </c>
      <c r="E39" s="78">
        <f>I39*0.25</f>
        <v>11526.5</v>
      </c>
      <c r="F39" s="78">
        <f>+I39*0.15</f>
        <v>6915.9</v>
      </c>
      <c r="G39" s="78">
        <f>+MAX(I39-C39-D39-E39-F39-H39,0)</f>
        <v>9221.2000000000025</v>
      </c>
      <c r="H39" s="78">
        <f>+IFERROR(VLOOKUP(K40&amp;" - kapitálové transfery",B$53:C$90,2,0),0)</f>
        <v>0</v>
      </c>
      <c r="I39" s="73">
        <f>SUMIF(FP!K:K,K40,FP!D:D)</f>
        <v>46106</v>
      </c>
      <c r="L39" s="84">
        <f>COUNTIF(FP!N:N,Doklady!B1&amp;"aK")</f>
        <v>0</v>
      </c>
      <c r="T39" s="86"/>
    </row>
    <row r="40" spans="1:21" ht="12">
      <c r="A40" s="115" t="s">
        <v>339</v>
      </c>
      <c r="B40" s="116" t="s">
        <v>373</v>
      </c>
      <c r="C40" s="78">
        <f>DSUM(Doklady!A103:J10000,"GGG",Spolu!L40:M42)</f>
        <v>9221.2000000000007</v>
      </c>
      <c r="D40" s="78">
        <f>DSUM(Doklady!A103:J10000,"GGG",Spolu!N40:O42)</f>
        <v>9221.1999999999989</v>
      </c>
      <c r="E40" s="78">
        <f>DSUM(Doklady!A103:J10000,"GGG",Spolu!P40:Q42)</f>
        <v>11903.15</v>
      </c>
      <c r="F40" s="78">
        <f>DSUM(Doklady!A103:J10000,"GGG",Spolu!R40:S42)</f>
        <v>5023.79</v>
      </c>
      <c r="G40" s="78">
        <f>DSUM(Doklady!A103:J10000,"GGG",Spolu!T40:U42)-H40</f>
        <v>10736.66</v>
      </c>
      <c r="H40" s="78">
        <f>+IFERROR(VLOOKUP(K40&amp;" - kapitálové transfery",B$53:D$90,3,0),0)</f>
        <v>0</v>
      </c>
      <c r="I40" s="73">
        <f>+C40+D40+E40+F40+G40+H40</f>
        <v>46106</v>
      </c>
      <c r="J40" s="218" t="str">
        <f>+K45</f>
        <v>.</v>
      </c>
      <c r="K40" s="218" t="str">
        <f>IF(L38&gt;0,INDEX(FP!K:K,Doklady!B2),".")</f>
        <v>taekwondo</v>
      </c>
      <c r="L40" s="120" t="s">
        <v>335</v>
      </c>
      <c r="M40" s="120" t="s">
        <v>374</v>
      </c>
      <c r="N40" s="120" t="s">
        <v>335</v>
      </c>
      <c r="O40" s="120" t="s">
        <v>374</v>
      </c>
      <c r="P40" s="120" t="s">
        <v>335</v>
      </c>
      <c r="Q40" s="120" t="s">
        <v>374</v>
      </c>
      <c r="R40" s="120" t="s">
        <v>335</v>
      </c>
      <c r="S40" s="120" t="s">
        <v>374</v>
      </c>
      <c r="T40" s="120" t="s">
        <v>335</v>
      </c>
      <c r="U40" s="120" t="s">
        <v>374</v>
      </c>
    </row>
    <row r="41" spans="1:21" ht="10.5" customHeight="1">
      <c r="A41" s="115" t="s">
        <v>339</v>
      </c>
      <c r="B41" s="123" t="s">
        <v>375</v>
      </c>
      <c r="C41" s="78">
        <f>MAX(C39-C40,0)</f>
        <v>0</v>
      </c>
      <c r="D41" s="78">
        <f>MAX(D39-D40,0)</f>
        <v>1.8189894035458565E-12</v>
      </c>
      <c r="E41" s="78">
        <f>MAX(E39-E40,0)</f>
        <v>0</v>
      </c>
      <c r="F41" s="78">
        <f>MIN(I39,MAX(-F39+F40,0))</f>
        <v>0</v>
      </c>
      <c r="G41" s="78">
        <f>MIN(J39,MAX(-G39+G40+MIN(F40-F39,0),0))</f>
        <v>0</v>
      </c>
      <c r="H41" s="78">
        <f>MAX(H39-H40,0)</f>
        <v>0</v>
      </c>
      <c r="I41" s="124">
        <f>+I39-I42</f>
        <v>0</v>
      </c>
      <c r="J41" s="219">
        <f>+K46</f>
        <v>0</v>
      </c>
      <c r="K41" s="219">
        <f>+I41-H41</f>
        <v>0</v>
      </c>
      <c r="L41" s="161" t="str">
        <f>IF(L38&gt;0,"a - "&amp;INDEX(FP!C:C,Doklady!B2),2)</f>
        <v>a - taekwondo - bežné transfery</v>
      </c>
      <c r="M41" s="120">
        <v>1</v>
      </c>
      <c r="N41" s="161" t="str">
        <f>+L41</f>
        <v>a - taekwondo - bežné transfery</v>
      </c>
      <c r="O41" s="120">
        <v>2</v>
      </c>
      <c r="P41" s="161" t="str">
        <f>+L41</f>
        <v>a - taekwondo - bežné transfery</v>
      </c>
      <c r="Q41" s="120">
        <v>3</v>
      </c>
      <c r="R41" s="161" t="str">
        <f>+L41</f>
        <v>a - taekwondo - bežné transfery</v>
      </c>
      <c r="S41" s="120">
        <v>4</v>
      </c>
      <c r="T41" s="161" t="str">
        <f>+L41</f>
        <v>a - taekwondo - bežné transfery</v>
      </c>
      <c r="U41" s="120">
        <v>5</v>
      </c>
    </row>
    <row r="42" spans="1:21" ht="10.5" customHeight="1">
      <c r="A42" s="115" t="s">
        <v>339</v>
      </c>
      <c r="B42" s="116" t="s">
        <v>376</v>
      </c>
      <c r="C42" s="73">
        <f>+C40</f>
        <v>9221.2000000000007</v>
      </c>
      <c r="D42" s="216">
        <f>+D40</f>
        <v>9221.1999999999989</v>
      </c>
      <c r="E42" s="216">
        <f>+E40</f>
        <v>11903.15</v>
      </c>
      <c r="F42" s="216">
        <f>+MIN(F39:F40)</f>
        <v>5023.79</v>
      </c>
      <c r="G42" s="216">
        <f>+MIN(G39+MAX(F39-F40,0)-MAX(E40-E39,0)-MAX(D40-D39,0)-MAX(C40-C39,0),G40)</f>
        <v>10736.66</v>
      </c>
      <c r="H42" s="216">
        <f>+MIN(H39:H40)</f>
        <v>0</v>
      </c>
      <c r="I42" s="73">
        <f>+C42+D42+E42+MIN(F39:F40)+G42+H42</f>
        <v>46106</v>
      </c>
      <c r="J42" s="219">
        <f>+K47</f>
        <v>0</v>
      </c>
      <c r="K42" s="219">
        <f>+I42-H42</f>
        <v>46106</v>
      </c>
      <c r="L42" s="161" t="str">
        <f>+SUBSTITUTE(L41,"bežné","kapitálové")</f>
        <v>a - taekwondo - kapitálové transfery</v>
      </c>
      <c r="M42" s="120">
        <v>1</v>
      </c>
      <c r="N42" s="161" t="str">
        <f>+L42</f>
        <v>a - taekwondo - kapitálové transfery</v>
      </c>
      <c r="O42" s="120">
        <v>2</v>
      </c>
      <c r="P42" s="161" t="str">
        <f>+L42</f>
        <v>a - taekwondo - kapitálové transfery</v>
      </c>
      <c r="Q42" s="120">
        <v>3</v>
      </c>
      <c r="R42" s="161" t="str">
        <f>+L42</f>
        <v>a - taekwondo - kapitálové transfery</v>
      </c>
      <c r="S42" s="120">
        <v>4</v>
      </c>
      <c r="T42" s="161" t="str">
        <f>+L42</f>
        <v>a - taekwondo - kapitálové transfery</v>
      </c>
      <c r="U42" s="120">
        <v>5</v>
      </c>
    </row>
    <row r="43" spans="1:21" ht="24">
      <c r="A43" s="67" t="s">
        <v>336</v>
      </c>
      <c r="B43" s="67" t="str">
        <f>IF(L38&gt;2,"Šport "&amp;INDEX(FP!K:K,Doklady!B2+2),"Šport "&amp;K45)</f>
        <v>Šport .</v>
      </c>
      <c r="C43" s="68" t="s">
        <v>1671</v>
      </c>
      <c r="D43" s="68" t="s">
        <v>1672</v>
      </c>
      <c r="E43" s="68" t="s">
        <v>1673</v>
      </c>
      <c r="F43" s="68" t="s">
        <v>1670</v>
      </c>
      <c r="G43" s="68" t="s">
        <v>370</v>
      </c>
      <c r="H43" s="68" t="s">
        <v>371</v>
      </c>
      <c r="I43" s="67" t="s">
        <v>327</v>
      </c>
      <c r="K43" s="218"/>
      <c r="L43" s="84">
        <f>L38-1</f>
        <v>0</v>
      </c>
    </row>
    <row r="44" spans="1:21" ht="12">
      <c r="A44" s="115" t="s">
        <v>339</v>
      </c>
      <c r="B44" s="116" t="s">
        <v>372</v>
      </c>
      <c r="C44" s="78">
        <f>I44*0.2</f>
        <v>0</v>
      </c>
      <c r="D44" s="78">
        <f>I44*0.2</f>
        <v>0</v>
      </c>
      <c r="E44" s="78">
        <f>I44*0.25</f>
        <v>0</v>
      </c>
      <c r="F44" s="78">
        <f>+I44*0.15</f>
        <v>0</v>
      </c>
      <c r="G44" s="78">
        <f>+MAX(I44-C44-D44-E44-F44-H44,0)</f>
        <v>0</v>
      </c>
      <c r="H44" s="78">
        <f>+IFERROR(VLOOKUP(K45&amp;" - kapitálové transfery",B$53:C$90,2,0),0)</f>
        <v>0</v>
      </c>
      <c r="I44" s="73">
        <f>SUMIF(FP!K:K,K45,FP!D:D)</f>
        <v>0</v>
      </c>
      <c r="K44" s="218"/>
    </row>
    <row r="45" spans="1:21" ht="12">
      <c r="A45" s="115" t="s">
        <v>339</v>
      </c>
      <c r="B45" s="116" t="s">
        <v>373</v>
      </c>
      <c r="C45" s="78">
        <f>DSUM(Doklady!A103:J10000,"GGG",Spolu!L45:M47)</f>
        <v>0</v>
      </c>
      <c r="D45" s="78">
        <f>DSUM(Doklady!A103:J10000,"GGG",Spolu!N45:O47)</f>
        <v>0</v>
      </c>
      <c r="E45" s="78">
        <f>DSUM(Doklady!A103:J10000,"GGG",Spolu!P45:Q47)</f>
        <v>0</v>
      </c>
      <c r="F45" s="78">
        <f>DSUM(Doklady!A103:J10000,"GGG",Spolu!R45:S47)</f>
        <v>0</v>
      </c>
      <c r="G45" s="78">
        <f>DSUM(Doklady!A103:J10000,"GGG",Spolu!T45:U47)-H45</f>
        <v>0</v>
      </c>
      <c r="H45" s="78">
        <f>+IFERROR(VLOOKUP(K45&amp;" - kapitálové transfery",B$53:D$90,3,0),0)</f>
        <v>0</v>
      </c>
      <c r="I45" s="73">
        <f>+C45+D45+E45+F45+G45+H45</f>
        <v>0</v>
      </c>
      <c r="K45" s="218" t="str">
        <f>IF(L38&gt;1,INDEX(FP!K:K,Doklady!B2+1),".")</f>
        <v>.</v>
      </c>
      <c r="L45" s="120" t="s">
        <v>335</v>
      </c>
      <c r="M45" s="120" t="s">
        <v>374</v>
      </c>
      <c r="N45" s="120" t="s">
        <v>335</v>
      </c>
      <c r="O45" s="120" t="s">
        <v>374</v>
      </c>
      <c r="P45" s="120" t="s">
        <v>335</v>
      </c>
      <c r="Q45" s="120" t="s">
        <v>374</v>
      </c>
      <c r="R45" s="120" t="s">
        <v>335</v>
      </c>
      <c r="S45" s="120" t="s">
        <v>374</v>
      </c>
      <c r="T45" s="120" t="s">
        <v>335</v>
      </c>
      <c r="U45" s="120" t="s">
        <v>374</v>
      </c>
    </row>
    <row r="46" spans="1:21" ht="12">
      <c r="A46" s="115" t="s">
        <v>339</v>
      </c>
      <c r="B46" s="123" t="s">
        <v>375</v>
      </c>
      <c r="C46" s="78">
        <f>MAX(C44-C45,0)</f>
        <v>0</v>
      </c>
      <c r="D46" s="78">
        <f>MAX(D44-D45,0)</f>
        <v>0</v>
      </c>
      <c r="E46" s="78">
        <f>MAX(E44-E45,0)</f>
        <v>0</v>
      </c>
      <c r="F46" s="78">
        <f>MIN(I44,MAX(-F44+F45,0))</f>
        <v>0</v>
      </c>
      <c r="G46" s="78">
        <f>MIN(J44,MAX(-G44+G45+MIN(F45-F44,0),0))</f>
        <v>0</v>
      </c>
      <c r="H46" s="78">
        <f>MAX(H44-H45,0)</f>
        <v>0</v>
      </c>
      <c r="I46" s="124">
        <f>+I44-I47</f>
        <v>0</v>
      </c>
      <c r="K46" s="219">
        <f>+I46-H46</f>
        <v>0</v>
      </c>
      <c r="L46" s="161">
        <f>IF(L43&gt;0,"a - "&amp;INDEX(FP!C:C,Doklady!B2+1),2)</f>
        <v>2</v>
      </c>
      <c r="M46" s="120">
        <v>1</v>
      </c>
      <c r="N46" s="161">
        <f>+L46</f>
        <v>2</v>
      </c>
      <c r="O46" s="120">
        <v>2</v>
      </c>
      <c r="P46" s="161">
        <f>+L46</f>
        <v>2</v>
      </c>
      <c r="Q46" s="120">
        <v>3</v>
      </c>
      <c r="R46" s="161">
        <f>+L46</f>
        <v>2</v>
      </c>
      <c r="S46" s="120">
        <v>4</v>
      </c>
      <c r="T46" s="161">
        <f>+L46</f>
        <v>2</v>
      </c>
      <c r="U46" s="120">
        <v>5</v>
      </c>
    </row>
    <row r="47" spans="1:21" ht="12">
      <c r="A47" s="115" t="s">
        <v>339</v>
      </c>
      <c r="B47" s="116" t="s">
        <v>376</v>
      </c>
      <c r="C47" s="73">
        <f>+C45</f>
        <v>0</v>
      </c>
      <c r="D47" s="216">
        <f>+D45</f>
        <v>0</v>
      </c>
      <c r="E47" s="216">
        <f>+E45</f>
        <v>0</v>
      </c>
      <c r="F47" s="216">
        <f>+MIN(F44:F45)</f>
        <v>0</v>
      </c>
      <c r="G47" s="216">
        <f>+MIN(G44+MAX(F44-F45,0)-MAX(E45-E44,0)-MAX(D45-D44,0)-MAX(C45-C44,0),G45)</f>
        <v>0</v>
      </c>
      <c r="H47" s="216">
        <f>+MIN(H44:H45)</f>
        <v>0</v>
      </c>
      <c r="I47" s="73">
        <f>+C47+D47+E47+MIN(F44:F45)+G47+H47</f>
        <v>0</v>
      </c>
      <c r="K47" s="219">
        <f>+I47-H47</f>
        <v>0</v>
      </c>
      <c r="L47" s="161" t="str">
        <f>+SUBSTITUTE(L46,"bežné","kapitálové")</f>
        <v>2</v>
      </c>
      <c r="M47" s="120">
        <v>1</v>
      </c>
      <c r="N47" s="161" t="str">
        <f>+L47</f>
        <v>2</v>
      </c>
      <c r="O47" s="120">
        <v>2</v>
      </c>
      <c r="P47" s="161" t="str">
        <f>+L47</f>
        <v>2</v>
      </c>
      <c r="Q47" s="120">
        <v>3</v>
      </c>
      <c r="R47" s="161" t="str">
        <f>+L47</f>
        <v>2</v>
      </c>
      <c r="S47" s="120">
        <v>4</v>
      </c>
      <c r="T47" s="161" t="str">
        <f>+L47</f>
        <v>2</v>
      </c>
      <c r="U47" s="120">
        <v>5</v>
      </c>
    </row>
    <row r="48" spans="1:21" ht="11.25" hidden="1" customHeight="1">
      <c r="A48" s="112"/>
      <c r="B48" s="113"/>
      <c r="C48" s="111"/>
      <c r="D48" s="114"/>
      <c r="E48" s="114"/>
      <c r="F48" s="114"/>
      <c r="G48" s="114"/>
      <c r="H48" s="114"/>
      <c r="I48" s="114"/>
      <c r="T48" s="86"/>
    </row>
    <row r="49" spans="1:20">
      <c r="A49" s="112"/>
      <c r="B49" s="111"/>
      <c r="C49" s="111"/>
      <c r="D49" s="114"/>
      <c r="E49" s="114"/>
      <c r="F49" s="217"/>
      <c r="G49" s="114"/>
      <c r="H49" s="114"/>
      <c r="I49" s="223"/>
      <c r="T49" s="86"/>
    </row>
    <row r="50" spans="1:20">
      <c r="A50" s="348"/>
      <c r="B50" s="349"/>
      <c r="C50" s="349"/>
      <c r="D50" s="349"/>
      <c r="E50" s="349"/>
      <c r="F50" s="349"/>
      <c r="G50" s="349"/>
      <c r="H50" s="349"/>
      <c r="I50" s="349"/>
      <c r="T50" s="86"/>
    </row>
    <row r="51" spans="1:20">
      <c r="A51" s="112"/>
      <c r="B51" s="113"/>
      <c r="C51" s="111"/>
      <c r="D51" s="114"/>
      <c r="E51" s="114"/>
      <c r="F51" s="114"/>
      <c r="G51" s="222"/>
      <c r="H51" s="114"/>
      <c r="I51" s="114"/>
      <c r="T51" s="86"/>
    </row>
    <row r="52" spans="1:20" ht="24">
      <c r="A52" s="72" t="s">
        <v>336</v>
      </c>
      <c r="B52" s="67" t="s">
        <v>377</v>
      </c>
      <c r="C52" s="68" t="s">
        <v>378</v>
      </c>
      <c r="D52" s="68" t="s">
        <v>379</v>
      </c>
      <c r="E52" s="68" t="s">
        <v>380</v>
      </c>
      <c r="F52" s="68" t="s">
        <v>381</v>
      </c>
      <c r="G52" s="221" t="s">
        <v>382</v>
      </c>
      <c r="H52" s="68"/>
      <c r="I52" s="68" t="s">
        <v>383</v>
      </c>
      <c r="K52" s="84" t="s">
        <v>315</v>
      </c>
      <c r="L52" s="84" t="s">
        <v>384</v>
      </c>
      <c r="M52" s="84" t="s">
        <v>385</v>
      </c>
    </row>
    <row r="53" spans="1:20" ht="12">
      <c r="A53" s="75" t="str">
        <f>Doklady!D1</f>
        <v>a</v>
      </c>
      <c r="B53" s="119" t="str">
        <f>Doklady!H1</f>
        <v>taekwondo - bežné transfery</v>
      </c>
      <c r="C53" s="73">
        <f>IF(A53&lt;&gt;"",INDEX(FP!D:D,Doklady!B$2+(ROW()-53)),"")</f>
        <v>46106</v>
      </c>
      <c r="D53" s="73">
        <f>IF(A53&lt;&gt;"",Doklady!I1-Doklady!J1,"")</f>
        <v>46106.000000000022</v>
      </c>
      <c r="E53" s="73">
        <f>IF(A53&lt;&gt;"",MIN(D53,C53)*Doklady!C1/(1-Doklady!C1),"")</f>
        <v>0</v>
      </c>
      <c r="F53" s="71">
        <f>IF(A53&lt;&gt;"",Doklady!J1,"")</f>
        <v>0</v>
      </c>
      <c r="G53" s="73">
        <f>+IFERROR(HLOOKUP(IF(RIGHT(B53,15)="bežné transfery",LEFT(B53,LEN(B53)-18),0),$J$40:$K$42,3,0),MIN(C53,D53))</f>
        <v>46106</v>
      </c>
      <c r="H53" s="71"/>
      <c r="I53" s="73">
        <f>IF(A53&lt;&gt;"",MAX(IF(G53&lt;C53,C53-G53,0)+IF(F53&lt;E53,E53-F53,0),0),0)</f>
        <v>0</v>
      </c>
      <c r="J53" s="84" t="str">
        <f>IF(D53&gt;C53,"Vyúčtované prostriedky nemôžu byť väčšie ako poskytnuté. Opravte v hárku ""Doklady""","")</f>
        <v/>
      </c>
      <c r="K53" s="84" t="str">
        <f>Doklady!F1</f>
        <v>026 02</v>
      </c>
      <c r="L53" s="84" t="str">
        <f>IF(A53&lt;&gt;"",INDEX(FP!H:H,Doklady!B$2+(ROW()-52)),"")</f>
        <v>B</v>
      </c>
      <c r="M53" s="84" t="str">
        <f>K53&amp;L53</f>
        <v>026 02B</v>
      </c>
      <c r="T53" s="86"/>
    </row>
    <row r="54" spans="1:20" ht="12">
      <c r="A54" s="75" t="str">
        <f>Doklady!D2</f>
        <v>c</v>
      </c>
      <c r="B54" s="119" t="str">
        <f>Doklady!H2</f>
        <v>zabezpečenie a rozvoj športu taekwondo zdravotne postihnutých športovcov</v>
      </c>
      <c r="C54" s="73">
        <f>IF(A54&lt;&gt;"",INDEX(FP!D:D,Doklady!B$2+(ROW()-53)),"")</f>
        <v>10340</v>
      </c>
      <c r="D54" s="73">
        <f>IF(A54&lt;&gt;"",Doklady!I2-Doklady!J2,"")</f>
        <v>10339.990000000003</v>
      </c>
      <c r="E54" s="73">
        <f>IF(A54&lt;&gt;"",MIN(D54,C54)*Doklady!C2/(1-Doklady!C2),"")</f>
        <v>0</v>
      </c>
      <c r="F54" s="71">
        <f>IF(A54&lt;&gt;"",Doklady!J2,"")</f>
        <v>0</v>
      </c>
      <c r="G54" s="73">
        <f t="shared" ref="G54:G117" si="0">+IFERROR(HLOOKUP(IF(RIGHT(B54,15)="bežné transfery",LEFT(B54,LEN(B54)-18),0),$J$40:$K$42,3,0),MIN(C54,D54))</f>
        <v>10339.990000000003</v>
      </c>
      <c r="H54" s="71"/>
      <c r="I54" s="73">
        <f t="shared" ref="I54:I117" si="1">IF(A54&lt;&gt;"",MAX(IF(G54&lt;C54,C54-G54,0)+IF(F54&lt;E54,E54-F54,0),0),0)</f>
        <v>9.9999999965802999E-3</v>
      </c>
      <c r="J54" s="84" t="str">
        <f t="shared" ref="J54:J117" si="2">IF(D54&gt;C54,"Vyúčtované prostriedky nemôžu byť väčšie ako poskytnuté. Opravte v hárku ""Doklady""","")</f>
        <v/>
      </c>
      <c r="K54" s="84" t="str">
        <f>Doklady!F2</f>
        <v>026 03</v>
      </c>
      <c r="L54" s="84" t="str">
        <f>IF(A54&lt;&gt;"",INDEX(FP!H:H,Doklady!B$2+(ROW()-52)),"")</f>
        <v>B</v>
      </c>
      <c r="M54" s="84" t="str">
        <f t="shared" ref="M54:M117" si="3">K54&amp;L54</f>
        <v>026 03B</v>
      </c>
    </row>
    <row r="55" spans="1:20" ht="12">
      <c r="A55" s="75" t="str">
        <f>Doklady!D3</f>
        <v>d</v>
      </c>
      <c r="B55" s="119" t="str">
        <f>Doklady!H3</f>
        <v>Bérešová Adriana</v>
      </c>
      <c r="C55" s="73">
        <f>IF(A55&lt;&gt;"",INDEX(FP!D:D,Doklady!B$2+(ROW()-53)),"")</f>
        <v>35000</v>
      </c>
      <c r="D55" s="73">
        <f>IF(A55&lt;&gt;"",Doklady!I3-Doklady!J3,"")</f>
        <v>35000</v>
      </c>
      <c r="E55" s="73">
        <f>IF(A55&lt;&gt;"",MIN(D55,C55)*Doklady!C3/(1-Doklady!C3),"")</f>
        <v>0</v>
      </c>
      <c r="F55" s="71">
        <f>IF(A55&lt;&gt;"",Doklady!J3,"")</f>
        <v>0</v>
      </c>
      <c r="G55" s="73">
        <f t="shared" si="0"/>
        <v>35000</v>
      </c>
      <c r="H55" s="71"/>
      <c r="I55" s="73">
        <f t="shared" si="1"/>
        <v>0</v>
      </c>
      <c r="J55" s="84" t="str">
        <f t="shared" si="2"/>
        <v/>
      </c>
      <c r="K55" s="84" t="str">
        <f>Doklady!F3</f>
        <v>026 03</v>
      </c>
      <c r="L55" s="84" t="str">
        <f>IF(A55&lt;&gt;"",INDEX(FP!H:H,Doklady!B$2+(ROW()-52)),"")</f>
        <v>B</v>
      </c>
      <c r="M55" s="84" t="str">
        <f t="shared" si="3"/>
        <v>026 03B</v>
      </c>
    </row>
    <row r="56" spans="1:20" ht="12" hidden="1">
      <c r="A56" s="75" t="str">
        <f>Doklady!D4</f>
        <v>l</v>
      </c>
      <c r="B56" s="119" t="str">
        <f>Doklady!H4</f>
        <v>športové pohybové tábory pre mládež</v>
      </c>
      <c r="C56" s="73">
        <f>IF(A56&lt;&gt;"",INDEX(FP!D:D,Doklady!B$2+(ROW()-53)),"")</f>
        <v>4800</v>
      </c>
      <c r="D56" s="73">
        <f>IF(A56&lt;&gt;"",Doklady!I4-Doklady!J4,"")</f>
        <v>4800</v>
      </c>
      <c r="E56" s="73">
        <f>IF(A56&lt;&gt;"",MIN(D56,C56)*Doklady!C4/(1-Doklady!C4),"")</f>
        <v>0</v>
      </c>
      <c r="F56" s="71">
        <f>IF(A56&lt;&gt;"",Doklady!J4,"")</f>
        <v>0</v>
      </c>
      <c r="G56" s="73">
        <f t="shared" si="0"/>
        <v>4800</v>
      </c>
      <c r="H56" s="71"/>
      <c r="I56" s="73">
        <f t="shared" si="1"/>
        <v>0</v>
      </c>
      <c r="J56" s="84" t="str">
        <f t="shared" si="2"/>
        <v/>
      </c>
      <c r="K56" s="84" t="str">
        <f>Doklady!F4</f>
        <v>026 01</v>
      </c>
      <c r="L56" s="84" t="str">
        <f>IF(A56&lt;&gt;"",INDEX(FP!H:H,Doklady!B$2+(ROW()-52)),"")</f>
        <v>B</v>
      </c>
      <c r="M56" s="84" t="str">
        <f t="shared" si="3"/>
        <v>026 01B</v>
      </c>
    </row>
    <row r="57" spans="1:20" ht="12" hidden="1">
      <c r="A57" s="75" t="str">
        <f>Doklady!D5</f>
        <v/>
      </c>
      <c r="B57" s="119" t="str">
        <f>Doklady!H5</f>
        <v/>
      </c>
      <c r="C57" s="73" t="str">
        <f>IF(A57&lt;&gt;"",INDEX(FP!D:D,Doklady!B$2+(ROW()-53)),"")</f>
        <v/>
      </c>
      <c r="D57" s="73" t="str">
        <f>IF(A57&lt;&gt;"",Doklady!I5-Doklady!J5,"")</f>
        <v/>
      </c>
      <c r="E57" s="73" t="str">
        <f>IF(A57&lt;&gt;"",MIN(D57,C57)*Doklady!C5/(1-Doklady!C5),"")</f>
        <v/>
      </c>
      <c r="F57" s="71" t="str">
        <f>IF(A57&lt;&gt;"",Doklady!J5,"")</f>
        <v/>
      </c>
      <c r="G57" s="73">
        <f t="shared" si="0"/>
        <v>0</v>
      </c>
      <c r="H57" s="71"/>
      <c r="I57" s="73">
        <f t="shared" si="1"/>
        <v>0</v>
      </c>
      <c r="J57" s="84" t="str">
        <f t="shared" si="2"/>
        <v/>
      </c>
      <c r="K57" s="84" t="str">
        <f>Doklady!F5</f>
        <v/>
      </c>
      <c r="L57" s="84" t="str">
        <f>IF(A57&lt;&gt;"",INDEX(FP!H:H,Doklady!B$2+(ROW()-52)),"")</f>
        <v/>
      </c>
      <c r="M57" s="84" t="str">
        <f t="shared" si="3"/>
        <v/>
      </c>
    </row>
    <row r="58" spans="1:20" ht="12" hidden="1">
      <c r="A58" s="75" t="str">
        <f>Doklady!D6</f>
        <v/>
      </c>
      <c r="B58" s="119" t="str">
        <f>Doklady!H6</f>
        <v/>
      </c>
      <c r="C58" s="73" t="str">
        <f>IF(A58&lt;&gt;"",INDEX(FP!D:D,Doklady!B$2+(ROW()-53)),"")</f>
        <v/>
      </c>
      <c r="D58" s="73" t="str">
        <f>IF(A58&lt;&gt;"",Doklady!I6-Doklady!J6,"")</f>
        <v/>
      </c>
      <c r="E58" s="73" t="str">
        <f>IF(A58&lt;&gt;"",MIN(D58,C58)*Doklady!C6/(1-Doklady!C6),"")</f>
        <v/>
      </c>
      <c r="F58" s="71" t="str">
        <f>IF(A58&lt;&gt;"",Doklady!J6,"")</f>
        <v/>
      </c>
      <c r="G58" s="73">
        <f t="shared" si="0"/>
        <v>0</v>
      </c>
      <c r="H58" s="71"/>
      <c r="I58" s="73">
        <f t="shared" si="1"/>
        <v>0</v>
      </c>
      <c r="J58" s="84" t="str">
        <f t="shared" si="2"/>
        <v/>
      </c>
      <c r="K58" s="84" t="str">
        <f>Doklady!F6</f>
        <v/>
      </c>
      <c r="L58" s="84" t="str">
        <f>IF(A58&lt;&gt;"",INDEX(FP!H:H,Doklady!B$2+(ROW()-52)),"")</f>
        <v/>
      </c>
      <c r="M58" s="84" t="str">
        <f t="shared" si="3"/>
        <v/>
      </c>
    </row>
    <row r="59" spans="1:20" ht="12" hidden="1">
      <c r="A59" s="75" t="str">
        <f>Doklady!D7</f>
        <v/>
      </c>
      <c r="B59" s="119" t="str">
        <f>Doklady!H7</f>
        <v/>
      </c>
      <c r="C59" s="73" t="str">
        <f>IF(A59&lt;&gt;"",INDEX(FP!D:D,Doklady!B$2+(ROW()-53)),"")</f>
        <v/>
      </c>
      <c r="D59" s="73" t="str">
        <f>IF(A59&lt;&gt;"",Doklady!I7-Doklady!J7,"")</f>
        <v/>
      </c>
      <c r="E59" s="73" t="str">
        <f>IF(A59&lt;&gt;"",MIN(D59,C59)*Doklady!C7/(1-Doklady!C7),"")</f>
        <v/>
      </c>
      <c r="F59" s="71" t="str">
        <f>IF(A59&lt;&gt;"",Doklady!J7,"")</f>
        <v/>
      </c>
      <c r="G59" s="73">
        <f t="shared" si="0"/>
        <v>0</v>
      </c>
      <c r="H59" s="71"/>
      <c r="I59" s="73">
        <f t="shared" si="1"/>
        <v>0</v>
      </c>
      <c r="J59" s="84" t="str">
        <f t="shared" si="2"/>
        <v/>
      </c>
      <c r="K59" s="84" t="str">
        <f>Doklady!F7</f>
        <v/>
      </c>
      <c r="L59" s="84" t="str">
        <f>IF(A59&lt;&gt;"",INDEX(FP!H:H,Doklady!B$2+(ROW()-52)),"")</f>
        <v/>
      </c>
      <c r="M59" s="84" t="str">
        <f t="shared" si="3"/>
        <v/>
      </c>
    </row>
    <row r="60" spans="1:20" ht="12" hidden="1">
      <c r="A60" s="75" t="str">
        <f>Doklady!D8</f>
        <v/>
      </c>
      <c r="B60" s="119" t="str">
        <f>Doklady!H8</f>
        <v/>
      </c>
      <c r="C60" s="73" t="str">
        <f>IF(A60&lt;&gt;"",INDEX(FP!D:D,Doklady!B$2+(ROW()-53)),"")</f>
        <v/>
      </c>
      <c r="D60" s="73" t="str">
        <f>IF(A60&lt;&gt;"",Doklady!I8-Doklady!J8,"")</f>
        <v/>
      </c>
      <c r="E60" s="73" t="str">
        <f>IF(A60&lt;&gt;"",MIN(D60,C60)*Doklady!C8/(1-Doklady!C8),"")</f>
        <v/>
      </c>
      <c r="F60" s="71" t="str">
        <f>IF(A60&lt;&gt;"",Doklady!J8,"")</f>
        <v/>
      </c>
      <c r="G60" s="73">
        <f t="shared" si="0"/>
        <v>0</v>
      </c>
      <c r="H60" s="71"/>
      <c r="I60" s="73">
        <f t="shared" si="1"/>
        <v>0</v>
      </c>
      <c r="J60" s="84" t="str">
        <f t="shared" si="2"/>
        <v/>
      </c>
      <c r="K60" s="84" t="str">
        <f>Doklady!F8</f>
        <v/>
      </c>
      <c r="L60" s="84" t="str">
        <f>IF(A60&lt;&gt;"",INDEX(FP!H:H,Doklady!B$2+(ROW()-52)),"")</f>
        <v/>
      </c>
      <c r="M60" s="84" t="str">
        <f t="shared" si="3"/>
        <v/>
      </c>
    </row>
    <row r="61" spans="1:20" ht="12" hidden="1">
      <c r="A61" s="75" t="str">
        <f>Doklady!D9</f>
        <v/>
      </c>
      <c r="B61" s="119" t="str">
        <f>Doklady!H9</f>
        <v/>
      </c>
      <c r="C61" s="73" t="str">
        <f>IF(A61&lt;&gt;"",INDEX(FP!D:D,Doklady!B$2+(ROW()-53)),"")</f>
        <v/>
      </c>
      <c r="D61" s="73" t="str">
        <f>IF(A61&lt;&gt;"",Doklady!I9-Doklady!J9,"")</f>
        <v/>
      </c>
      <c r="E61" s="73" t="str">
        <f>IF(A61&lt;&gt;"",MIN(D61,C61)*Doklady!C9/(1-Doklady!C9),"")</f>
        <v/>
      </c>
      <c r="F61" s="71" t="str">
        <f>IF(A61&lt;&gt;"",Doklady!J9,"")</f>
        <v/>
      </c>
      <c r="G61" s="73">
        <f t="shared" si="0"/>
        <v>0</v>
      </c>
      <c r="H61" s="71"/>
      <c r="I61" s="73">
        <f t="shared" si="1"/>
        <v>0</v>
      </c>
      <c r="J61" s="84" t="str">
        <f t="shared" si="2"/>
        <v/>
      </c>
      <c r="K61" s="84" t="str">
        <f>Doklady!F9</f>
        <v/>
      </c>
      <c r="L61" s="84" t="str">
        <f>IF(A61&lt;&gt;"",INDEX(FP!H:H,Doklady!B$2+(ROW()-52)),"")</f>
        <v/>
      </c>
      <c r="M61" s="84" t="str">
        <f t="shared" si="3"/>
        <v/>
      </c>
    </row>
    <row r="62" spans="1:20" ht="12" hidden="1">
      <c r="A62" s="75" t="str">
        <f>Doklady!D10</f>
        <v/>
      </c>
      <c r="B62" s="119" t="str">
        <f>Doklady!H10</f>
        <v/>
      </c>
      <c r="C62" s="73" t="str">
        <f>IF(A62&lt;&gt;"",INDEX(FP!D:D,Doklady!B$2+(ROW()-53)),"")</f>
        <v/>
      </c>
      <c r="D62" s="73" t="str">
        <f>IF(A62&lt;&gt;"",Doklady!I10-Doklady!J10,"")</f>
        <v/>
      </c>
      <c r="E62" s="73" t="str">
        <f>IF(A62&lt;&gt;"",MIN(D62,C62)*Doklady!C10/(1-Doklady!C10),"")</f>
        <v/>
      </c>
      <c r="F62" s="71" t="str">
        <f>IF(A62&lt;&gt;"",Doklady!J10,"")</f>
        <v/>
      </c>
      <c r="G62" s="73">
        <f t="shared" si="0"/>
        <v>0</v>
      </c>
      <c r="H62" s="71"/>
      <c r="I62" s="73">
        <f t="shared" si="1"/>
        <v>0</v>
      </c>
      <c r="J62" s="84" t="str">
        <f t="shared" si="2"/>
        <v/>
      </c>
      <c r="K62" s="84" t="str">
        <f>Doklady!F10</f>
        <v/>
      </c>
      <c r="L62" s="84" t="str">
        <f>IF(A62&lt;&gt;"",INDEX(FP!H:H,Doklady!B$2+(ROW()-52)),"")</f>
        <v/>
      </c>
      <c r="M62" s="84" t="str">
        <f t="shared" si="3"/>
        <v/>
      </c>
    </row>
    <row r="63" spans="1:20" ht="12" hidden="1">
      <c r="A63" s="75" t="str">
        <f>Doklady!D11</f>
        <v/>
      </c>
      <c r="B63" s="119" t="str">
        <f>Doklady!H11</f>
        <v/>
      </c>
      <c r="C63" s="73" t="str">
        <f>IF(A63&lt;&gt;"",INDEX(FP!D:D,Doklady!B$2+(ROW()-53)),"")</f>
        <v/>
      </c>
      <c r="D63" s="73" t="str">
        <f>IF(A63&lt;&gt;"",Doklady!I11-Doklady!J11,"")</f>
        <v/>
      </c>
      <c r="E63" s="73" t="str">
        <f>IF(A63&lt;&gt;"",MIN(D63,C63)*Doklady!C11/(1-Doklady!C11),"")</f>
        <v/>
      </c>
      <c r="F63" s="71" t="str">
        <f>IF(A63&lt;&gt;"",Doklady!J11,"")</f>
        <v/>
      </c>
      <c r="G63" s="73">
        <f t="shared" si="0"/>
        <v>0</v>
      </c>
      <c r="H63" s="71"/>
      <c r="I63" s="73">
        <f t="shared" si="1"/>
        <v>0</v>
      </c>
      <c r="J63" s="84" t="str">
        <f t="shared" si="2"/>
        <v/>
      </c>
      <c r="K63" s="84" t="str">
        <f>Doklady!F11</f>
        <v/>
      </c>
      <c r="L63" s="84" t="str">
        <f>IF(A63&lt;&gt;"",INDEX(FP!H:H,Doklady!B$2+(ROW()-52)),"")</f>
        <v/>
      </c>
      <c r="M63" s="84" t="str">
        <f t="shared" si="3"/>
        <v/>
      </c>
    </row>
    <row r="64" spans="1:20" ht="12" hidden="1">
      <c r="A64" s="75" t="str">
        <f>Doklady!D12</f>
        <v/>
      </c>
      <c r="B64" s="119" t="str">
        <f>Doklady!H12</f>
        <v/>
      </c>
      <c r="C64" s="73" t="str">
        <f>IF(A64&lt;&gt;"",INDEX(FP!D:D,Doklady!B$2+(ROW()-53)),"")</f>
        <v/>
      </c>
      <c r="D64" s="73" t="str">
        <f>IF(A64&lt;&gt;"",Doklady!I12-Doklady!J12,"")</f>
        <v/>
      </c>
      <c r="E64" s="73" t="str">
        <f>IF(A64&lt;&gt;"",MIN(D64,C64)*Doklady!C12/(1-Doklady!C12),"")</f>
        <v/>
      </c>
      <c r="F64" s="71" t="str">
        <f>IF(A64&lt;&gt;"",Doklady!J12,"")</f>
        <v/>
      </c>
      <c r="G64" s="73">
        <f t="shared" si="0"/>
        <v>0</v>
      </c>
      <c r="H64" s="71"/>
      <c r="I64" s="73">
        <f t="shared" si="1"/>
        <v>0</v>
      </c>
      <c r="J64" s="84" t="s">
        <v>386</v>
      </c>
      <c r="K64" s="84" t="str">
        <f>Doklady!F12</f>
        <v/>
      </c>
      <c r="L64" s="84" t="str">
        <f>IF(A64&lt;&gt;"",INDEX(FP!H:H,Doklady!B$2+(ROW()-52)),"")</f>
        <v/>
      </c>
      <c r="M64" s="84" t="str">
        <f t="shared" si="3"/>
        <v/>
      </c>
    </row>
    <row r="65" spans="1:13" ht="12" hidden="1">
      <c r="A65" s="75" t="str">
        <f>Doklady!D13</f>
        <v/>
      </c>
      <c r="B65" s="119" t="str">
        <f>Doklady!H13</f>
        <v/>
      </c>
      <c r="C65" s="73" t="str">
        <f>IF(A65&lt;&gt;"",INDEX(FP!D:D,Doklady!B$2+(ROW()-53)),"")</f>
        <v/>
      </c>
      <c r="D65" s="73" t="str">
        <f>IF(A65&lt;&gt;"",Doklady!I13-Doklady!J13,"")</f>
        <v/>
      </c>
      <c r="E65" s="73" t="str">
        <f>IF(A65&lt;&gt;"",MIN(D65,C65)*Doklady!C13/(1-Doklady!C13),"")</f>
        <v/>
      </c>
      <c r="F65" s="71" t="str">
        <f>IF(A65&lt;&gt;"",Doklady!J13,"")</f>
        <v/>
      </c>
      <c r="G65" s="73">
        <f t="shared" si="0"/>
        <v>0</v>
      </c>
      <c r="H65" s="71"/>
      <c r="I65" s="73">
        <f t="shared" si="1"/>
        <v>0</v>
      </c>
      <c r="J65" s="84" t="str">
        <f t="shared" si="2"/>
        <v/>
      </c>
      <c r="K65" s="84" t="str">
        <f>Doklady!F13</f>
        <v/>
      </c>
      <c r="L65" s="84" t="str">
        <f>IF(A65&lt;&gt;"",INDEX(FP!H:H,Doklady!B$2+(ROW()-52)),"")</f>
        <v/>
      </c>
      <c r="M65" s="84" t="str">
        <f t="shared" si="3"/>
        <v/>
      </c>
    </row>
    <row r="66" spans="1:13" ht="12" hidden="1">
      <c r="A66" s="75" t="str">
        <f>Doklady!D14</f>
        <v/>
      </c>
      <c r="B66" s="119" t="str">
        <f>Doklady!H14</f>
        <v/>
      </c>
      <c r="C66" s="73" t="str">
        <f>IF(A66&lt;&gt;"",INDEX(FP!D:D,Doklady!B$2+(ROW()-53)),"")</f>
        <v/>
      </c>
      <c r="D66" s="73" t="str">
        <f>IF(A66&lt;&gt;"",Doklady!I14-Doklady!J14,"")</f>
        <v/>
      </c>
      <c r="E66" s="73" t="str">
        <f>IF(A66&lt;&gt;"",MIN(D66,C66)*Doklady!C14/(1-Doklady!C14),"")</f>
        <v/>
      </c>
      <c r="F66" s="71" t="str">
        <f>IF(A66&lt;&gt;"",Doklady!J14,"")</f>
        <v/>
      </c>
      <c r="G66" s="73">
        <f t="shared" si="0"/>
        <v>0</v>
      </c>
      <c r="H66" s="71"/>
      <c r="I66" s="73">
        <f t="shared" si="1"/>
        <v>0</v>
      </c>
      <c r="J66" s="84" t="str">
        <f t="shared" si="2"/>
        <v/>
      </c>
      <c r="K66" s="84" t="str">
        <f>Doklady!F14</f>
        <v/>
      </c>
      <c r="L66" s="84" t="str">
        <f>IF(A66&lt;&gt;"",INDEX(FP!H:H,Doklady!B$2+(ROW()-52)),"")</f>
        <v/>
      </c>
      <c r="M66" s="84" t="str">
        <f t="shared" si="3"/>
        <v/>
      </c>
    </row>
    <row r="67" spans="1:13" ht="12" hidden="1">
      <c r="A67" s="75" t="str">
        <f>Doklady!D15</f>
        <v/>
      </c>
      <c r="B67" s="119" t="str">
        <f>Doklady!H15</f>
        <v/>
      </c>
      <c r="C67" s="73" t="str">
        <f>IF(A67&lt;&gt;"",INDEX(FP!D:D,Doklady!B$2+(ROW()-53)),"")</f>
        <v/>
      </c>
      <c r="D67" s="73" t="str">
        <f>IF(A67&lt;&gt;"",Doklady!I15-Doklady!J15,"")</f>
        <v/>
      </c>
      <c r="E67" s="73" t="str">
        <f>IF(A67&lt;&gt;"",MIN(D67,C67)*Doklady!C15/(1-Doklady!C15),"")</f>
        <v/>
      </c>
      <c r="F67" s="71" t="str">
        <f>IF(A67&lt;&gt;"",Doklady!J15,"")</f>
        <v/>
      </c>
      <c r="G67" s="73">
        <f t="shared" si="0"/>
        <v>0</v>
      </c>
      <c r="H67" s="71"/>
      <c r="I67" s="73">
        <f t="shared" si="1"/>
        <v>0</v>
      </c>
      <c r="J67" s="84" t="str">
        <f t="shared" si="2"/>
        <v/>
      </c>
      <c r="K67" s="84" t="str">
        <f>Doklady!F15</f>
        <v/>
      </c>
      <c r="L67" s="84" t="str">
        <f>IF(A67&lt;&gt;"",INDEX(FP!H:H,Doklady!B$2+(ROW()-52)),"")</f>
        <v/>
      </c>
      <c r="M67" s="84" t="str">
        <f t="shared" si="3"/>
        <v/>
      </c>
    </row>
    <row r="68" spans="1:13" ht="12" hidden="1">
      <c r="A68" s="75" t="str">
        <f>Doklady!D16</f>
        <v/>
      </c>
      <c r="B68" s="119" t="str">
        <f>Doklady!H16</f>
        <v/>
      </c>
      <c r="C68" s="73" t="str">
        <f>IF(A68&lt;&gt;"",INDEX(FP!D:D,Doklady!B$2+(ROW()-53)),"")</f>
        <v/>
      </c>
      <c r="D68" s="73" t="str">
        <f>IF(A68&lt;&gt;"",Doklady!I16-Doklady!J16,"")</f>
        <v/>
      </c>
      <c r="E68" s="73" t="str">
        <f>IF(A68&lt;&gt;"",MIN(D68,C68)*Doklady!C16/(1-Doklady!C16),"")</f>
        <v/>
      </c>
      <c r="F68" s="71" t="str">
        <f>IF(A68&lt;&gt;"",Doklady!J16,"")</f>
        <v/>
      </c>
      <c r="G68" s="73">
        <f t="shared" si="0"/>
        <v>0</v>
      </c>
      <c r="H68" s="71"/>
      <c r="I68" s="73">
        <f t="shared" si="1"/>
        <v>0</v>
      </c>
      <c r="J68" s="84" t="str">
        <f t="shared" si="2"/>
        <v/>
      </c>
      <c r="K68" s="84" t="str">
        <f>Doklady!F16</f>
        <v/>
      </c>
      <c r="L68" s="84" t="str">
        <f>IF(A68&lt;&gt;"",INDEX(FP!H:H,Doklady!B$2+(ROW()-52)),"")</f>
        <v/>
      </c>
      <c r="M68" s="84" t="str">
        <f t="shared" si="3"/>
        <v/>
      </c>
    </row>
    <row r="69" spans="1:13" ht="12" hidden="1">
      <c r="A69" s="75" t="str">
        <f>Doklady!D17</f>
        <v/>
      </c>
      <c r="B69" s="119" t="str">
        <f>Doklady!H17</f>
        <v/>
      </c>
      <c r="C69" s="73" t="str">
        <f>IF(A69&lt;&gt;"",INDEX(FP!D:D,Doklady!B$2+(ROW()-53)),"")</f>
        <v/>
      </c>
      <c r="D69" s="73" t="str">
        <f>IF(A69&lt;&gt;"",Doklady!I17-Doklady!J17,"")</f>
        <v/>
      </c>
      <c r="E69" s="73" t="str">
        <f>IF(A69&lt;&gt;"",MIN(D69,C69)*Doklady!C17/(1-Doklady!C17),"")</f>
        <v/>
      </c>
      <c r="F69" s="71" t="str">
        <f>IF(A69&lt;&gt;"",Doklady!J17,"")</f>
        <v/>
      </c>
      <c r="G69" s="73">
        <f t="shared" si="0"/>
        <v>0</v>
      </c>
      <c r="H69" s="71"/>
      <c r="I69" s="73">
        <f t="shared" si="1"/>
        <v>0</v>
      </c>
      <c r="J69" s="84" t="str">
        <f t="shared" si="2"/>
        <v/>
      </c>
      <c r="K69" s="84" t="str">
        <f>Doklady!F17</f>
        <v/>
      </c>
      <c r="L69" s="84" t="str">
        <f>IF(A69&lt;&gt;"",INDEX(FP!H:H,Doklady!B$2+(ROW()-52)),"")</f>
        <v/>
      </c>
      <c r="M69" s="84" t="str">
        <f t="shared" si="3"/>
        <v/>
      </c>
    </row>
    <row r="70" spans="1:13" ht="12" hidden="1">
      <c r="A70" s="75" t="str">
        <f>Doklady!D18</f>
        <v/>
      </c>
      <c r="B70" s="119" t="str">
        <f>Doklady!H18</f>
        <v/>
      </c>
      <c r="C70" s="73" t="str">
        <f>IF(A70&lt;&gt;"",INDEX(FP!D:D,Doklady!B$2+(ROW()-53)),"")</f>
        <v/>
      </c>
      <c r="D70" s="73" t="str">
        <f>IF(A70&lt;&gt;"",Doklady!I18-Doklady!J18,"")</f>
        <v/>
      </c>
      <c r="E70" s="73" t="str">
        <f>IF(A70&lt;&gt;"",MIN(D70,C70)*Doklady!C18/(1-Doklady!C18),"")</f>
        <v/>
      </c>
      <c r="F70" s="71" t="str">
        <f>IF(A70&lt;&gt;"",Doklady!J18,"")</f>
        <v/>
      </c>
      <c r="G70" s="73">
        <f t="shared" si="0"/>
        <v>0</v>
      </c>
      <c r="H70" s="71"/>
      <c r="I70" s="73">
        <f t="shared" si="1"/>
        <v>0</v>
      </c>
      <c r="J70" s="84" t="str">
        <f t="shared" si="2"/>
        <v/>
      </c>
      <c r="K70" s="84" t="str">
        <f>Doklady!F18</f>
        <v/>
      </c>
      <c r="L70" s="84" t="str">
        <f>IF(A70&lt;&gt;"",INDEX(FP!H:H,Doklady!B$2+(ROW()-52)),"")</f>
        <v/>
      </c>
      <c r="M70" s="84" t="str">
        <f t="shared" si="3"/>
        <v/>
      </c>
    </row>
    <row r="71" spans="1:13" ht="12" hidden="1">
      <c r="A71" s="75" t="str">
        <f>Doklady!D19</f>
        <v/>
      </c>
      <c r="B71" s="119" t="str">
        <f>Doklady!H19</f>
        <v/>
      </c>
      <c r="C71" s="73" t="str">
        <f>IF(A71&lt;&gt;"",INDEX(FP!D:D,Doklady!B$2+(ROW()-53)),"")</f>
        <v/>
      </c>
      <c r="D71" s="73" t="str">
        <f>IF(A71&lt;&gt;"",Doklady!I19-Doklady!J19,"")</f>
        <v/>
      </c>
      <c r="E71" s="73" t="str">
        <f>IF(A71&lt;&gt;"",MIN(D71,C71)*Doklady!C19/(1-Doklady!C19),"")</f>
        <v/>
      </c>
      <c r="F71" s="71" t="str">
        <f>IF(A71&lt;&gt;"",Doklady!J19,"")</f>
        <v/>
      </c>
      <c r="G71" s="73">
        <f t="shared" si="0"/>
        <v>0</v>
      </c>
      <c r="H71" s="71"/>
      <c r="I71" s="73">
        <f t="shared" si="1"/>
        <v>0</v>
      </c>
      <c r="J71" s="84" t="str">
        <f t="shared" si="2"/>
        <v/>
      </c>
      <c r="K71" s="84" t="str">
        <f>Doklady!F19</f>
        <v/>
      </c>
      <c r="L71" s="84" t="str">
        <f>IF(A71&lt;&gt;"",INDEX(FP!H:H,Doklady!B$2+(ROW()-52)),"")</f>
        <v/>
      </c>
      <c r="M71" s="84" t="str">
        <f t="shared" si="3"/>
        <v/>
      </c>
    </row>
    <row r="72" spans="1:13" ht="12" hidden="1">
      <c r="A72" s="75" t="str">
        <f>Doklady!D20</f>
        <v/>
      </c>
      <c r="B72" s="119" t="str">
        <f>Doklady!H20</f>
        <v/>
      </c>
      <c r="C72" s="73" t="str">
        <f>IF(A72&lt;&gt;"",INDEX(FP!D:D,Doklady!B$2+(ROW()-53)),"")</f>
        <v/>
      </c>
      <c r="D72" s="73" t="str">
        <f>IF(A72&lt;&gt;"",Doklady!I20-Doklady!J20,"")</f>
        <v/>
      </c>
      <c r="E72" s="73" t="str">
        <f>IF(A72&lt;&gt;"",MIN(D72,C72)*Doklady!C20/(1-Doklady!C20),"")</f>
        <v/>
      </c>
      <c r="F72" s="71" t="str">
        <f>IF(A72&lt;&gt;"",Doklady!J20,"")</f>
        <v/>
      </c>
      <c r="G72" s="73">
        <f t="shared" si="0"/>
        <v>0</v>
      </c>
      <c r="H72" s="71"/>
      <c r="I72" s="73">
        <f t="shared" si="1"/>
        <v>0</v>
      </c>
      <c r="J72" s="84" t="str">
        <f t="shared" si="2"/>
        <v/>
      </c>
      <c r="K72" s="84" t="str">
        <f>Doklady!F20</f>
        <v/>
      </c>
      <c r="L72" s="84" t="str">
        <f>IF(A72&lt;&gt;"",INDEX(FP!H:H,Doklady!B$2+(ROW()-52)),"")</f>
        <v/>
      </c>
      <c r="M72" s="84" t="str">
        <f t="shared" si="3"/>
        <v/>
      </c>
    </row>
    <row r="73" spans="1:13" ht="12" hidden="1">
      <c r="A73" s="75" t="str">
        <f>Doklady!D21</f>
        <v/>
      </c>
      <c r="B73" s="119" t="str">
        <f>Doklady!H21</f>
        <v/>
      </c>
      <c r="C73" s="73" t="str">
        <f>IF(A73&lt;&gt;"",INDEX(FP!D:D,Doklady!B$2+(ROW()-53)),"")</f>
        <v/>
      </c>
      <c r="D73" s="73" t="str">
        <f>IF(A73&lt;&gt;"",Doklady!I21-Doklady!J21,"")</f>
        <v/>
      </c>
      <c r="E73" s="73" t="str">
        <f>IF(A73&lt;&gt;"",MIN(D73,C73)*Doklady!C21/(1-Doklady!C21),"")</f>
        <v/>
      </c>
      <c r="F73" s="71" t="str">
        <f>IF(A73&lt;&gt;"",Doklady!J21,"")</f>
        <v/>
      </c>
      <c r="G73" s="73">
        <f t="shared" si="0"/>
        <v>0</v>
      </c>
      <c r="H73" s="71"/>
      <c r="I73" s="73">
        <f t="shared" si="1"/>
        <v>0</v>
      </c>
      <c r="J73" s="84" t="str">
        <f t="shared" si="2"/>
        <v/>
      </c>
      <c r="K73" s="84" t="str">
        <f>Doklady!F21</f>
        <v/>
      </c>
      <c r="L73" s="84" t="str">
        <f>IF(A73&lt;&gt;"",INDEX(FP!H:H,Doklady!B$2+(ROW()-52)),"")</f>
        <v/>
      </c>
      <c r="M73" s="84" t="str">
        <f t="shared" si="3"/>
        <v/>
      </c>
    </row>
    <row r="74" spans="1:13" ht="12" hidden="1">
      <c r="A74" s="75" t="str">
        <f>Doklady!D22</f>
        <v/>
      </c>
      <c r="B74" s="119" t="str">
        <f>Doklady!H22</f>
        <v/>
      </c>
      <c r="C74" s="73" t="str">
        <f>IF(A74&lt;&gt;"",INDEX(FP!D:D,Doklady!B$2+(ROW()-53)),"")</f>
        <v/>
      </c>
      <c r="D74" s="73" t="str">
        <f>IF(A74&lt;&gt;"",Doklady!I22-Doklady!J22,"")</f>
        <v/>
      </c>
      <c r="E74" s="73" t="str">
        <f>IF(A74&lt;&gt;"",MIN(D74,C74)*Doklady!C22/(1-Doklady!C22),"")</f>
        <v/>
      </c>
      <c r="F74" s="71" t="str">
        <f>IF(A74&lt;&gt;"",Doklady!J22,"")</f>
        <v/>
      </c>
      <c r="G74" s="73">
        <f t="shared" si="0"/>
        <v>0</v>
      </c>
      <c r="H74" s="71"/>
      <c r="I74" s="73">
        <f t="shared" si="1"/>
        <v>0</v>
      </c>
      <c r="J74" s="84" t="str">
        <f t="shared" si="2"/>
        <v/>
      </c>
      <c r="K74" s="84" t="str">
        <f>Doklady!F22</f>
        <v/>
      </c>
      <c r="L74" s="84" t="str">
        <f>IF(A74&lt;&gt;"",INDEX(FP!H:H,Doklady!B$2+(ROW()-52)),"")</f>
        <v/>
      </c>
      <c r="M74" s="84" t="str">
        <f t="shared" si="3"/>
        <v/>
      </c>
    </row>
    <row r="75" spans="1:13" ht="12" hidden="1">
      <c r="A75" s="75" t="str">
        <f>Doklady!D23</f>
        <v/>
      </c>
      <c r="B75" s="119" t="str">
        <f>Doklady!H23</f>
        <v/>
      </c>
      <c r="C75" s="73" t="str">
        <f>IF(A75&lt;&gt;"",INDEX(FP!D:D,Doklady!B$2+(ROW()-53)),"")</f>
        <v/>
      </c>
      <c r="D75" s="73" t="str">
        <f>IF(A75&lt;&gt;"",Doklady!I23-Doklady!J23,"")</f>
        <v/>
      </c>
      <c r="E75" s="73" t="str">
        <f>IF(A75&lt;&gt;"",MIN(D75,C75)*Doklady!C23/(1-Doklady!C23),"")</f>
        <v/>
      </c>
      <c r="F75" s="71" t="str">
        <f>IF(A75&lt;&gt;"",Doklady!J23,"")</f>
        <v/>
      </c>
      <c r="G75" s="73">
        <f t="shared" si="0"/>
        <v>0</v>
      </c>
      <c r="H75" s="71"/>
      <c r="I75" s="73">
        <f t="shared" si="1"/>
        <v>0</v>
      </c>
      <c r="J75" s="84" t="str">
        <f t="shared" si="2"/>
        <v/>
      </c>
      <c r="K75" s="84" t="str">
        <f>Doklady!F23</f>
        <v/>
      </c>
      <c r="L75" s="84" t="str">
        <f>IF(A75&lt;&gt;"",INDEX(FP!H:H,Doklady!B$2+(ROW()-52)),"")</f>
        <v/>
      </c>
      <c r="M75" s="84" t="str">
        <f t="shared" si="3"/>
        <v/>
      </c>
    </row>
    <row r="76" spans="1:13" ht="12" hidden="1">
      <c r="A76" s="75" t="str">
        <f>Doklady!D24</f>
        <v/>
      </c>
      <c r="B76" s="119" t="str">
        <f>Doklady!H24</f>
        <v/>
      </c>
      <c r="C76" s="73" t="str">
        <f>IF(A76&lt;&gt;"",INDEX(FP!D:D,Doklady!B$2+(ROW()-53)),"")</f>
        <v/>
      </c>
      <c r="D76" s="73" t="str">
        <f>IF(A76&lt;&gt;"",Doklady!I24-Doklady!J24,"")</f>
        <v/>
      </c>
      <c r="E76" s="73" t="str">
        <f>IF(A76&lt;&gt;"",MIN(D76,C76)*Doklady!C24/(1-Doklady!C24),"")</f>
        <v/>
      </c>
      <c r="F76" s="71" t="str">
        <f>IF(A76&lt;&gt;"",Doklady!J24,"")</f>
        <v/>
      </c>
      <c r="G76" s="73">
        <f t="shared" si="0"/>
        <v>0</v>
      </c>
      <c r="H76" s="71"/>
      <c r="I76" s="73">
        <f t="shared" si="1"/>
        <v>0</v>
      </c>
      <c r="J76" s="84" t="str">
        <f t="shared" si="2"/>
        <v/>
      </c>
      <c r="K76" s="84" t="str">
        <f>Doklady!F24</f>
        <v/>
      </c>
      <c r="L76" s="84" t="str">
        <f>IF(A76&lt;&gt;"",INDEX(FP!H:H,Doklady!B$2+(ROW()-52)),"")</f>
        <v/>
      </c>
      <c r="M76" s="84" t="str">
        <f t="shared" si="3"/>
        <v/>
      </c>
    </row>
    <row r="77" spans="1:13" ht="12" hidden="1">
      <c r="A77" s="75" t="str">
        <f>Doklady!D25</f>
        <v/>
      </c>
      <c r="B77" s="119" t="str">
        <f>Doklady!H25</f>
        <v/>
      </c>
      <c r="C77" s="73" t="str">
        <f>IF(A77&lt;&gt;"",INDEX(FP!D:D,Doklady!B$2+(ROW()-53)),"")</f>
        <v/>
      </c>
      <c r="D77" s="73" t="str">
        <f>IF(A77&lt;&gt;"",Doklady!I25-Doklady!J25,"")</f>
        <v/>
      </c>
      <c r="E77" s="73" t="str">
        <f>IF(A77&lt;&gt;"",MIN(D77,C77)*Doklady!C25/(1-Doklady!C25),"")</f>
        <v/>
      </c>
      <c r="F77" s="71" t="str">
        <f>IF(A77&lt;&gt;"",Doklady!J25,"")</f>
        <v/>
      </c>
      <c r="G77" s="73">
        <f t="shared" si="0"/>
        <v>0</v>
      </c>
      <c r="H77" s="71"/>
      <c r="I77" s="73">
        <f t="shared" si="1"/>
        <v>0</v>
      </c>
      <c r="J77" s="84" t="str">
        <f t="shared" si="2"/>
        <v/>
      </c>
      <c r="K77" s="84" t="str">
        <f>Doklady!F25</f>
        <v/>
      </c>
      <c r="L77" s="84" t="str">
        <f>IF(A77&lt;&gt;"",INDEX(FP!H:H,Doklady!B$2+(ROW()-52)),"")</f>
        <v/>
      </c>
      <c r="M77" s="84" t="str">
        <f t="shared" si="3"/>
        <v/>
      </c>
    </row>
    <row r="78" spans="1:13" ht="12" hidden="1">
      <c r="A78" s="75" t="str">
        <f>Doklady!D26</f>
        <v/>
      </c>
      <c r="B78" s="119" t="str">
        <f>Doklady!H26</f>
        <v/>
      </c>
      <c r="C78" s="73" t="str">
        <f>IF(A78&lt;&gt;"",INDEX(FP!D:D,Doklady!B$2+(ROW()-53)),"")</f>
        <v/>
      </c>
      <c r="D78" s="73" t="str">
        <f>IF(A78&lt;&gt;"",Doklady!I26-Doklady!J26,"")</f>
        <v/>
      </c>
      <c r="E78" s="73" t="str">
        <f>IF(A78&lt;&gt;"",MIN(D78,C78)*Doklady!C26/(1-Doklady!C26),"")</f>
        <v/>
      </c>
      <c r="F78" s="71" t="str">
        <f>IF(A78&lt;&gt;"",Doklady!J26,"")</f>
        <v/>
      </c>
      <c r="G78" s="73">
        <f t="shared" si="0"/>
        <v>0</v>
      </c>
      <c r="H78" s="71"/>
      <c r="I78" s="73">
        <f t="shared" si="1"/>
        <v>0</v>
      </c>
      <c r="J78" s="84" t="str">
        <f t="shared" si="2"/>
        <v/>
      </c>
      <c r="K78" s="84" t="str">
        <f>Doklady!F26</f>
        <v/>
      </c>
      <c r="L78" s="84" t="str">
        <f>IF(A78&lt;&gt;"",INDEX(FP!H:H,Doklady!B$2+(ROW()-52)),"")</f>
        <v/>
      </c>
      <c r="M78" s="84" t="str">
        <f t="shared" si="3"/>
        <v/>
      </c>
    </row>
    <row r="79" spans="1:13" ht="12" hidden="1">
      <c r="A79" s="75" t="str">
        <f>Doklady!D27</f>
        <v/>
      </c>
      <c r="B79" s="119" t="str">
        <f>Doklady!H27</f>
        <v/>
      </c>
      <c r="C79" s="73" t="str">
        <f>IF(A79&lt;&gt;"",INDEX(FP!D:D,Doklady!B$2+(ROW()-53)),"")</f>
        <v/>
      </c>
      <c r="D79" s="73" t="str">
        <f>IF(A79&lt;&gt;"",Doklady!I27-Doklady!J27,"")</f>
        <v/>
      </c>
      <c r="E79" s="73" t="str">
        <f>IF(A79&lt;&gt;"",MIN(D79,C79)*Doklady!C27/(1-Doklady!C27),"")</f>
        <v/>
      </c>
      <c r="F79" s="71" t="str">
        <f>IF(A79&lt;&gt;"",Doklady!J27,"")</f>
        <v/>
      </c>
      <c r="G79" s="73">
        <f t="shared" si="0"/>
        <v>0</v>
      </c>
      <c r="H79" s="71"/>
      <c r="I79" s="73">
        <f t="shared" si="1"/>
        <v>0</v>
      </c>
      <c r="J79" s="84" t="str">
        <f t="shared" si="2"/>
        <v/>
      </c>
      <c r="K79" s="84" t="str">
        <f>Doklady!F27</f>
        <v/>
      </c>
      <c r="L79" s="84" t="str">
        <f>IF(A79&lt;&gt;"",INDEX(FP!H:H,Doklady!B$2+(ROW()-52)),"")</f>
        <v/>
      </c>
      <c r="M79" s="84" t="str">
        <f t="shared" si="3"/>
        <v/>
      </c>
    </row>
    <row r="80" spans="1:13" ht="12" hidden="1">
      <c r="A80" s="75" t="str">
        <f>Doklady!D28</f>
        <v/>
      </c>
      <c r="B80" s="119" t="str">
        <f>Doklady!H28</f>
        <v/>
      </c>
      <c r="C80" s="73" t="str">
        <f>IF(A80&lt;&gt;"",INDEX(FP!D:D,Doklady!B$2+(ROW()-53)),"")</f>
        <v/>
      </c>
      <c r="D80" s="73" t="str">
        <f>IF(A80&lt;&gt;"",Doklady!I28-Doklady!J28,"")</f>
        <v/>
      </c>
      <c r="E80" s="73" t="str">
        <f>IF(A80&lt;&gt;"",MIN(D80,C80)*Doklady!C28/(1-Doklady!C28),"")</f>
        <v/>
      </c>
      <c r="F80" s="71" t="str">
        <f>IF(A80&lt;&gt;"",Doklady!J28,"")</f>
        <v/>
      </c>
      <c r="G80" s="73">
        <f t="shared" si="0"/>
        <v>0</v>
      </c>
      <c r="H80" s="71"/>
      <c r="I80" s="73">
        <f t="shared" si="1"/>
        <v>0</v>
      </c>
      <c r="J80" s="84" t="str">
        <f t="shared" si="2"/>
        <v/>
      </c>
      <c r="K80" s="84" t="str">
        <f>Doklady!F28</f>
        <v/>
      </c>
      <c r="L80" s="84" t="str">
        <f>IF(A80&lt;&gt;"",INDEX(FP!H:H,Doklady!B$2+(ROW()-52)),"")</f>
        <v/>
      </c>
      <c r="M80" s="84" t="str">
        <f t="shared" si="3"/>
        <v/>
      </c>
    </row>
    <row r="81" spans="1:13" ht="12" hidden="1">
      <c r="A81" s="75" t="str">
        <f>Doklady!D29</f>
        <v/>
      </c>
      <c r="B81" s="119" t="str">
        <f>Doklady!H29</f>
        <v/>
      </c>
      <c r="C81" s="73" t="str">
        <f>IF(A81&lt;&gt;"",INDEX(FP!D:D,Doklady!B$2+(ROW()-53)),"")</f>
        <v/>
      </c>
      <c r="D81" s="73" t="str">
        <f>IF(A81&lt;&gt;"",Doklady!I29-Doklady!J29,"")</f>
        <v/>
      </c>
      <c r="E81" s="73" t="str">
        <f>IF(A81&lt;&gt;"",MIN(D81,C81)*Doklady!C29/(1-Doklady!C29),"")</f>
        <v/>
      </c>
      <c r="F81" s="71" t="str">
        <f>IF(A81&lt;&gt;"",Doklady!J29,"")</f>
        <v/>
      </c>
      <c r="G81" s="73">
        <f t="shared" si="0"/>
        <v>0</v>
      </c>
      <c r="H81" s="71"/>
      <c r="I81" s="73">
        <f t="shared" si="1"/>
        <v>0</v>
      </c>
      <c r="J81" s="84" t="str">
        <f t="shared" si="2"/>
        <v/>
      </c>
      <c r="K81" s="84" t="str">
        <f>Doklady!F29</f>
        <v/>
      </c>
      <c r="L81" s="84" t="str">
        <f>IF(A81&lt;&gt;"",INDEX(FP!H:H,Doklady!B$2+(ROW()-52)),"")</f>
        <v/>
      </c>
      <c r="M81" s="84" t="str">
        <f t="shared" si="3"/>
        <v/>
      </c>
    </row>
    <row r="82" spans="1:13" ht="12" hidden="1">
      <c r="A82" s="75" t="str">
        <f>Doklady!D30</f>
        <v/>
      </c>
      <c r="B82" s="119" t="str">
        <f>Doklady!H30</f>
        <v/>
      </c>
      <c r="C82" s="73" t="str">
        <f>IF(A82&lt;&gt;"",INDEX(FP!D:D,Doklady!B$2+(ROW()-53)),"")</f>
        <v/>
      </c>
      <c r="D82" s="73" t="str">
        <f>IF(A82&lt;&gt;"",Doklady!I30-Doklady!J30,"")</f>
        <v/>
      </c>
      <c r="E82" s="73" t="str">
        <f>IF(A82&lt;&gt;"",MIN(D82,C82)*Doklady!C30/(1-Doklady!C30),"")</f>
        <v/>
      </c>
      <c r="F82" s="71" t="str">
        <f>IF(A82&lt;&gt;"",Doklady!J30,"")</f>
        <v/>
      </c>
      <c r="G82" s="73">
        <f t="shared" si="0"/>
        <v>0</v>
      </c>
      <c r="H82" s="71"/>
      <c r="I82" s="73">
        <f t="shared" si="1"/>
        <v>0</v>
      </c>
      <c r="J82" s="84" t="str">
        <f t="shared" si="2"/>
        <v/>
      </c>
      <c r="K82" s="84" t="str">
        <f>Doklady!F30</f>
        <v/>
      </c>
      <c r="L82" s="84" t="str">
        <f>IF(A82&lt;&gt;"",INDEX(FP!H:H,Doklady!B$2+(ROW()-52)),"")</f>
        <v/>
      </c>
      <c r="M82" s="84" t="str">
        <f t="shared" si="3"/>
        <v/>
      </c>
    </row>
    <row r="83" spans="1:13" ht="12" hidden="1">
      <c r="A83" s="75" t="str">
        <f>Doklady!D31</f>
        <v/>
      </c>
      <c r="B83" s="119" t="str">
        <f>Doklady!H31</f>
        <v/>
      </c>
      <c r="C83" s="73" t="str">
        <f>IF(A83&lt;&gt;"",INDEX(FP!D:D,Doklady!B$2+(ROW()-53)),"")</f>
        <v/>
      </c>
      <c r="D83" s="73" t="str">
        <f>IF(A83&lt;&gt;"",Doklady!I31-Doklady!J31,"")</f>
        <v/>
      </c>
      <c r="E83" s="73" t="str">
        <f>IF(A83&lt;&gt;"",MIN(D83,C83)*Doklady!C31/(1-Doklady!C31),"")</f>
        <v/>
      </c>
      <c r="F83" s="71" t="str">
        <f>IF(A83&lt;&gt;"",Doklady!J31,"")</f>
        <v/>
      </c>
      <c r="G83" s="73">
        <f t="shared" si="0"/>
        <v>0</v>
      </c>
      <c r="H83" s="71"/>
      <c r="I83" s="73">
        <f t="shared" si="1"/>
        <v>0</v>
      </c>
      <c r="J83" s="84" t="str">
        <f t="shared" si="2"/>
        <v/>
      </c>
      <c r="K83" s="84" t="str">
        <f>Doklady!F31</f>
        <v/>
      </c>
      <c r="L83" s="84" t="str">
        <f>IF(A83&lt;&gt;"",INDEX(FP!H:H,Doklady!B$2+(ROW()-52)),"")</f>
        <v/>
      </c>
      <c r="M83" s="84" t="str">
        <f t="shared" si="3"/>
        <v/>
      </c>
    </row>
    <row r="84" spans="1:13" ht="12" hidden="1">
      <c r="A84" s="75" t="str">
        <f>Doklady!D32</f>
        <v/>
      </c>
      <c r="B84" s="119" t="str">
        <f>Doklady!H32</f>
        <v/>
      </c>
      <c r="C84" s="73" t="str">
        <f>IF(A84&lt;&gt;"",INDEX(FP!D:D,Doklady!B$2+(ROW()-53)),"")</f>
        <v/>
      </c>
      <c r="D84" s="73" t="str">
        <f>IF(A84&lt;&gt;"",Doklady!I32-Doklady!J32,"")</f>
        <v/>
      </c>
      <c r="E84" s="73" t="str">
        <f>IF(A84&lt;&gt;"",MIN(D84,C84)*Doklady!C32/(1-Doklady!C32),"")</f>
        <v/>
      </c>
      <c r="F84" s="71" t="str">
        <f>IF(A84&lt;&gt;"",Doklady!J32,"")</f>
        <v/>
      </c>
      <c r="G84" s="73">
        <f t="shared" si="0"/>
        <v>0</v>
      </c>
      <c r="H84" s="71"/>
      <c r="I84" s="73">
        <f t="shared" si="1"/>
        <v>0</v>
      </c>
      <c r="J84" s="84" t="str">
        <f t="shared" si="2"/>
        <v/>
      </c>
      <c r="K84" s="84" t="str">
        <f>Doklady!F32</f>
        <v/>
      </c>
      <c r="L84" s="84" t="str">
        <f>IF(A84&lt;&gt;"",INDEX(FP!H:H,Doklady!B$2+(ROW()-52)),"")</f>
        <v/>
      </c>
      <c r="M84" s="84" t="str">
        <f t="shared" si="3"/>
        <v/>
      </c>
    </row>
    <row r="85" spans="1:13" ht="12" hidden="1">
      <c r="A85" s="75" t="str">
        <f>Doklady!D33</f>
        <v/>
      </c>
      <c r="B85" s="119" t="str">
        <f>Doklady!H33</f>
        <v/>
      </c>
      <c r="C85" s="73" t="str">
        <f>IF(A85&lt;&gt;"",INDEX(FP!D:D,Doklady!B$2+(ROW()-53)),"")</f>
        <v/>
      </c>
      <c r="D85" s="73" t="str">
        <f>IF(A85&lt;&gt;"",Doklady!I33-Doklady!J33,"")</f>
        <v/>
      </c>
      <c r="E85" s="73" t="str">
        <f>IF(A85&lt;&gt;"",MIN(D85,C85)*Doklady!C33/(1-Doklady!C33),"")</f>
        <v/>
      </c>
      <c r="F85" s="71" t="str">
        <f>IF(A85&lt;&gt;"",Doklady!J33,"")</f>
        <v/>
      </c>
      <c r="G85" s="73">
        <f t="shared" si="0"/>
        <v>0</v>
      </c>
      <c r="H85" s="71"/>
      <c r="I85" s="73">
        <f t="shared" si="1"/>
        <v>0</v>
      </c>
      <c r="J85" s="84" t="str">
        <f t="shared" si="2"/>
        <v/>
      </c>
      <c r="K85" s="84" t="str">
        <f>Doklady!F33</f>
        <v/>
      </c>
      <c r="L85" s="84" t="str">
        <f>IF(A85&lt;&gt;"",INDEX(FP!H:H,Doklady!B$2+(ROW()-52)),"")</f>
        <v/>
      </c>
      <c r="M85" s="84" t="str">
        <f t="shared" si="3"/>
        <v/>
      </c>
    </row>
    <row r="86" spans="1:13" ht="12" hidden="1">
      <c r="A86" s="75" t="str">
        <f>Doklady!D34</f>
        <v/>
      </c>
      <c r="B86" s="119" t="str">
        <f>Doklady!H34</f>
        <v/>
      </c>
      <c r="C86" s="73" t="str">
        <f>IF(A86&lt;&gt;"",INDEX(FP!D:D,Doklady!B$2+(ROW()-53)),"")</f>
        <v/>
      </c>
      <c r="D86" s="73" t="str">
        <f>IF(A86&lt;&gt;"",Doklady!I34-Doklady!J34,"")</f>
        <v/>
      </c>
      <c r="E86" s="73" t="str">
        <f>IF(A86&lt;&gt;"",MIN(D86,C86)*Doklady!C34/(1-Doklady!C34),"")</f>
        <v/>
      </c>
      <c r="F86" s="71" t="str">
        <f>IF(A86&lt;&gt;"",Doklady!J34,"")</f>
        <v/>
      </c>
      <c r="G86" s="73">
        <f t="shared" si="0"/>
        <v>0</v>
      </c>
      <c r="H86" s="71"/>
      <c r="I86" s="73">
        <f t="shared" si="1"/>
        <v>0</v>
      </c>
      <c r="J86" s="84" t="str">
        <f t="shared" si="2"/>
        <v/>
      </c>
      <c r="K86" s="84" t="str">
        <f>Doklady!F34</f>
        <v/>
      </c>
      <c r="L86" s="84" t="str">
        <f>IF(A86&lt;&gt;"",INDEX(FP!H:H,Doklady!B$2+(ROW()-52)),"")</f>
        <v/>
      </c>
      <c r="M86" s="84" t="str">
        <f t="shared" si="3"/>
        <v/>
      </c>
    </row>
    <row r="87" spans="1:13" ht="12" hidden="1">
      <c r="A87" s="75" t="str">
        <f>Doklady!D35</f>
        <v/>
      </c>
      <c r="B87" s="119" t="str">
        <f>Doklady!H35</f>
        <v/>
      </c>
      <c r="C87" s="73" t="str">
        <f>IF(A87&lt;&gt;"",INDEX(FP!D:D,Doklady!B$2+(ROW()-53)),"")</f>
        <v/>
      </c>
      <c r="D87" s="73" t="str">
        <f>IF(A87&lt;&gt;"",Doklady!I35-Doklady!J35,"")</f>
        <v/>
      </c>
      <c r="E87" s="73" t="str">
        <f>IF(A87&lt;&gt;"",MIN(D87,C87)*Doklady!C35/(1-Doklady!C35),"")</f>
        <v/>
      </c>
      <c r="F87" s="71" t="str">
        <f>IF(A87&lt;&gt;"",Doklady!J35,"")</f>
        <v/>
      </c>
      <c r="G87" s="73">
        <f t="shared" si="0"/>
        <v>0</v>
      </c>
      <c r="H87" s="71"/>
      <c r="I87" s="73">
        <f t="shared" si="1"/>
        <v>0</v>
      </c>
      <c r="J87" s="84" t="str">
        <f t="shared" si="2"/>
        <v/>
      </c>
      <c r="K87" s="84" t="str">
        <f>Doklady!F35</f>
        <v/>
      </c>
      <c r="L87" s="84" t="str">
        <f>IF(A87&lt;&gt;"",INDEX(FP!H:H,Doklady!B$2+(ROW()-52)),"")</f>
        <v/>
      </c>
      <c r="M87" s="84" t="str">
        <f t="shared" si="3"/>
        <v/>
      </c>
    </row>
    <row r="88" spans="1:13" ht="12" hidden="1">
      <c r="A88" s="75" t="str">
        <f>Doklady!D36</f>
        <v/>
      </c>
      <c r="B88" s="119" t="str">
        <f>Doklady!H36</f>
        <v/>
      </c>
      <c r="C88" s="73" t="str">
        <f>IF(A88&lt;&gt;"",INDEX(FP!D:D,Doklady!B$2+(ROW()-53)),"")</f>
        <v/>
      </c>
      <c r="D88" s="73" t="str">
        <f>IF(A88&lt;&gt;"",Doklady!I36-Doklady!J36,"")</f>
        <v/>
      </c>
      <c r="E88" s="73" t="str">
        <f>IF(A88&lt;&gt;"",MIN(D88,C88)*Doklady!C36/(1-Doklady!C36),"")</f>
        <v/>
      </c>
      <c r="F88" s="71" t="str">
        <f>IF(A88&lt;&gt;"",Doklady!J36,"")</f>
        <v/>
      </c>
      <c r="G88" s="73">
        <f t="shared" si="0"/>
        <v>0</v>
      </c>
      <c r="H88" s="71"/>
      <c r="I88" s="73">
        <f t="shared" si="1"/>
        <v>0</v>
      </c>
      <c r="J88" s="84" t="str">
        <f t="shared" si="2"/>
        <v/>
      </c>
      <c r="K88" s="84" t="str">
        <f>Doklady!F36</f>
        <v/>
      </c>
      <c r="L88" s="84" t="str">
        <f>IF(A88&lt;&gt;"",INDEX(FP!H:H,Doklady!B$2+(ROW()-52)),"")</f>
        <v/>
      </c>
      <c r="M88" s="84" t="str">
        <f t="shared" si="3"/>
        <v/>
      </c>
    </row>
    <row r="89" spans="1:13" ht="12" hidden="1">
      <c r="A89" s="75" t="str">
        <f>Doklady!D37</f>
        <v/>
      </c>
      <c r="B89" s="119" t="str">
        <f>Doklady!H37</f>
        <v/>
      </c>
      <c r="C89" s="73" t="str">
        <f>IF(A89&lt;&gt;"",INDEX(FP!D:D,Doklady!B$2+(ROW()-53)),"")</f>
        <v/>
      </c>
      <c r="D89" s="73" t="str">
        <f>IF(A89&lt;&gt;"",Doklady!I37-Doklady!J37,"")</f>
        <v/>
      </c>
      <c r="E89" s="73" t="str">
        <f>IF(A89&lt;&gt;"",MIN(D89,C89)*Doklady!C37/(1-Doklady!C37),"")</f>
        <v/>
      </c>
      <c r="F89" s="71" t="str">
        <f>IF(A89&lt;&gt;"",Doklady!J37,"")</f>
        <v/>
      </c>
      <c r="G89" s="73">
        <f t="shared" si="0"/>
        <v>0</v>
      </c>
      <c r="H89" s="71"/>
      <c r="I89" s="73">
        <f t="shared" si="1"/>
        <v>0</v>
      </c>
      <c r="J89" s="84" t="str">
        <f t="shared" si="2"/>
        <v/>
      </c>
      <c r="K89" s="84" t="str">
        <f>Doklady!F37</f>
        <v/>
      </c>
      <c r="L89" s="84" t="str">
        <f>IF(A89&lt;&gt;"",INDEX(FP!H:H,Doklady!B$2+(ROW()-52)),"")</f>
        <v/>
      </c>
      <c r="M89" s="84" t="str">
        <f t="shared" si="3"/>
        <v/>
      </c>
    </row>
    <row r="90" spans="1:13" ht="12" hidden="1">
      <c r="A90" s="75" t="str">
        <f>Doklady!D38</f>
        <v/>
      </c>
      <c r="B90" s="119" t="str">
        <f>Doklady!H38</f>
        <v/>
      </c>
      <c r="C90" s="73" t="str">
        <f>IF(A90&lt;&gt;"",INDEX(FP!D:D,Doklady!B$2+(ROW()-53)),"")</f>
        <v/>
      </c>
      <c r="D90" s="73" t="str">
        <f>IF(A90&lt;&gt;"",Doklady!I38-Doklady!J38,"")</f>
        <v/>
      </c>
      <c r="E90" s="73" t="str">
        <f>IF(A90&lt;&gt;"",MIN(D90,C90)*Doklady!C38/(1-Doklady!C38),"")</f>
        <v/>
      </c>
      <c r="F90" s="71" t="str">
        <f>IF(A90&lt;&gt;"",Doklady!J38,"")</f>
        <v/>
      </c>
      <c r="G90" s="73">
        <f t="shared" si="0"/>
        <v>0</v>
      </c>
      <c r="H90" s="71"/>
      <c r="I90" s="73">
        <f t="shared" si="1"/>
        <v>0</v>
      </c>
      <c r="J90" s="84" t="str">
        <f t="shared" si="2"/>
        <v/>
      </c>
      <c r="K90" s="84" t="str">
        <f>Doklady!F38</f>
        <v/>
      </c>
      <c r="L90" s="84" t="str">
        <f>IF(A90&lt;&gt;"",INDEX(FP!H:H,Doklady!B$2+(ROW()-52)),"")</f>
        <v/>
      </c>
      <c r="M90" s="84" t="str">
        <f t="shared" si="3"/>
        <v/>
      </c>
    </row>
    <row r="91" spans="1:13" ht="12" hidden="1">
      <c r="A91" s="75" t="str">
        <f>Doklady!D39</f>
        <v/>
      </c>
      <c r="B91" s="119" t="str">
        <f>Doklady!H39</f>
        <v/>
      </c>
      <c r="C91" s="73" t="str">
        <f>IF(A91&lt;&gt;"",INDEX(FP!D:D,Doklady!B$2+(ROW()-53)),"")</f>
        <v/>
      </c>
      <c r="D91" s="73" t="str">
        <f>IF(A91&lt;&gt;"",Doklady!I39-Doklady!J39,"")</f>
        <v/>
      </c>
      <c r="E91" s="73" t="str">
        <f>IF(A91&lt;&gt;"",MIN(D91,C91)*Doklady!C39/(1-Doklady!C39),"")</f>
        <v/>
      </c>
      <c r="F91" s="71" t="str">
        <f>IF(A91&lt;&gt;"",Doklady!J39,"")</f>
        <v/>
      </c>
      <c r="G91" s="73">
        <f t="shared" si="0"/>
        <v>0</v>
      </c>
      <c r="H91" s="71"/>
      <c r="I91" s="73">
        <f t="shared" si="1"/>
        <v>0</v>
      </c>
      <c r="J91" s="84" t="str">
        <f t="shared" si="2"/>
        <v/>
      </c>
      <c r="K91" s="84" t="str">
        <f>Doklady!F39</f>
        <v/>
      </c>
      <c r="L91" s="84" t="str">
        <f>IF(A91&lt;&gt;"",INDEX(FP!H:H,Doklady!B$2+(ROW()-52)),"")</f>
        <v/>
      </c>
      <c r="M91" s="84" t="str">
        <f t="shared" si="3"/>
        <v/>
      </c>
    </row>
    <row r="92" spans="1:13" ht="12" hidden="1">
      <c r="A92" s="75" t="str">
        <f>Doklady!D40</f>
        <v/>
      </c>
      <c r="B92" s="119" t="str">
        <f>Doklady!H40</f>
        <v/>
      </c>
      <c r="C92" s="73" t="str">
        <f>IF(A92&lt;&gt;"",INDEX(FP!D:D,Doklady!B$2+(ROW()-53)),"")</f>
        <v/>
      </c>
      <c r="D92" s="73" t="str">
        <f>IF(A92&lt;&gt;"",Doklady!I40-Doklady!J40,"")</f>
        <v/>
      </c>
      <c r="E92" s="73" t="str">
        <f>IF(A92&lt;&gt;"",MIN(D92,C92)*Doklady!C40/(1-Doklady!C40),"")</f>
        <v/>
      </c>
      <c r="F92" s="71" t="str">
        <f>IF(A92&lt;&gt;"",Doklady!J40,"")</f>
        <v/>
      </c>
      <c r="G92" s="73">
        <f t="shared" si="0"/>
        <v>0</v>
      </c>
      <c r="H92" s="71"/>
      <c r="I92" s="73">
        <f t="shared" si="1"/>
        <v>0</v>
      </c>
      <c r="J92" s="84" t="str">
        <f t="shared" si="2"/>
        <v/>
      </c>
      <c r="K92" s="84" t="str">
        <f>Doklady!F40</f>
        <v/>
      </c>
      <c r="L92" s="84" t="str">
        <f>IF(A92&lt;&gt;"",INDEX(FP!H:H,Doklady!B$2+(ROW()-52)),"")</f>
        <v/>
      </c>
      <c r="M92" s="84" t="str">
        <f t="shared" si="3"/>
        <v/>
      </c>
    </row>
    <row r="93" spans="1:13" ht="12" hidden="1">
      <c r="A93" s="75" t="str">
        <f>Doklady!D41</f>
        <v/>
      </c>
      <c r="B93" s="119" t="str">
        <f>Doklady!H41</f>
        <v/>
      </c>
      <c r="C93" s="73" t="str">
        <f>IF(A93&lt;&gt;"",INDEX(FP!D:D,Doklady!B$2+(ROW()-53)),"")</f>
        <v/>
      </c>
      <c r="D93" s="73" t="str">
        <f>IF(A93&lt;&gt;"",Doklady!I41-Doklady!J41,"")</f>
        <v/>
      </c>
      <c r="E93" s="73" t="str">
        <f>IF(A93&lt;&gt;"",MIN(D93,C93)*Doklady!C41/(1-Doklady!C41),"")</f>
        <v/>
      </c>
      <c r="F93" s="71" t="str">
        <f>IF(A93&lt;&gt;"",Doklady!J41,"")</f>
        <v/>
      </c>
      <c r="G93" s="73">
        <f t="shared" si="0"/>
        <v>0</v>
      </c>
      <c r="H93" s="71"/>
      <c r="I93" s="73">
        <f t="shared" si="1"/>
        <v>0</v>
      </c>
      <c r="J93" s="84" t="str">
        <f t="shared" si="2"/>
        <v/>
      </c>
      <c r="K93" s="84" t="str">
        <f>Doklady!F41</f>
        <v/>
      </c>
      <c r="L93" s="84" t="str">
        <f>IF(A93&lt;&gt;"",INDEX(FP!H:H,Doklady!B$2+(ROW()-52)),"")</f>
        <v/>
      </c>
      <c r="M93" s="84" t="str">
        <f t="shared" si="3"/>
        <v/>
      </c>
    </row>
    <row r="94" spans="1:13" ht="12" hidden="1">
      <c r="A94" s="75" t="str">
        <f>Doklady!D42</f>
        <v/>
      </c>
      <c r="B94" s="119" t="str">
        <f>Doklady!H42</f>
        <v/>
      </c>
      <c r="C94" s="73" t="str">
        <f>IF(A94&lt;&gt;"",INDEX(FP!D:D,Doklady!B$2+(ROW()-53)),"")</f>
        <v/>
      </c>
      <c r="D94" s="73" t="str">
        <f>IF(A94&lt;&gt;"",Doklady!I42-Doklady!J42,"")</f>
        <v/>
      </c>
      <c r="E94" s="73" t="str">
        <f>IF(A94&lt;&gt;"",MIN(D94,C94)*Doklady!C42/(1-Doklady!C42),"")</f>
        <v/>
      </c>
      <c r="F94" s="71" t="str">
        <f>IF(A94&lt;&gt;"",Doklady!J42,"")</f>
        <v/>
      </c>
      <c r="G94" s="73">
        <f t="shared" si="0"/>
        <v>0</v>
      </c>
      <c r="H94" s="71"/>
      <c r="I94" s="73">
        <f t="shared" si="1"/>
        <v>0</v>
      </c>
      <c r="J94" s="84" t="str">
        <f t="shared" si="2"/>
        <v/>
      </c>
      <c r="K94" s="84" t="str">
        <f>Doklady!F42</f>
        <v/>
      </c>
      <c r="L94" s="84" t="str">
        <f>IF(A94&lt;&gt;"",INDEX(FP!H:H,Doklady!B$2+(ROW()-52)),"")</f>
        <v/>
      </c>
      <c r="M94" s="84" t="str">
        <f t="shared" si="3"/>
        <v/>
      </c>
    </row>
    <row r="95" spans="1:13" ht="12" hidden="1">
      <c r="A95" s="75" t="str">
        <f>Doklady!D43</f>
        <v/>
      </c>
      <c r="B95" s="119" t="str">
        <f>Doklady!H43</f>
        <v/>
      </c>
      <c r="C95" s="73" t="str">
        <f>IF(A95&lt;&gt;"",INDEX(FP!D:D,Doklady!B$2+(ROW()-53)),"")</f>
        <v/>
      </c>
      <c r="D95" s="73" t="str">
        <f>IF(A95&lt;&gt;"",Doklady!I43-Doklady!J43,"")</f>
        <v/>
      </c>
      <c r="E95" s="73" t="str">
        <f>IF(A95&lt;&gt;"",MIN(D95,C95)*Doklady!C43/(1-Doklady!C43),"")</f>
        <v/>
      </c>
      <c r="F95" s="71" t="str">
        <f>IF(A95&lt;&gt;"",Doklady!J43,"")</f>
        <v/>
      </c>
      <c r="G95" s="73">
        <f t="shared" si="0"/>
        <v>0</v>
      </c>
      <c r="H95" s="71"/>
      <c r="I95" s="73">
        <f t="shared" si="1"/>
        <v>0</v>
      </c>
      <c r="J95" s="84" t="str">
        <f t="shared" si="2"/>
        <v/>
      </c>
      <c r="K95" s="84" t="str">
        <f>Doklady!F43</f>
        <v/>
      </c>
      <c r="L95" s="84" t="str">
        <f>IF(A95&lt;&gt;"",INDEX(FP!H:H,Doklady!B$2+(ROW()-52)),"")</f>
        <v/>
      </c>
      <c r="M95" s="84" t="str">
        <f t="shared" si="3"/>
        <v/>
      </c>
    </row>
    <row r="96" spans="1:13" ht="12" hidden="1">
      <c r="A96" s="75" t="str">
        <f>Doklady!D44</f>
        <v/>
      </c>
      <c r="B96" s="119" t="str">
        <f>Doklady!H44</f>
        <v/>
      </c>
      <c r="C96" s="73" t="str">
        <f>IF(A96&lt;&gt;"",INDEX(FP!D:D,Doklady!B$2+(ROW()-53)),"")</f>
        <v/>
      </c>
      <c r="D96" s="73" t="str">
        <f>IF(A96&lt;&gt;"",Doklady!I44-Doklady!J44,"")</f>
        <v/>
      </c>
      <c r="E96" s="73" t="str">
        <f>IF(A96&lt;&gt;"",MIN(D96,C96)*Doklady!C44/(1-Doklady!C44),"")</f>
        <v/>
      </c>
      <c r="F96" s="71" t="str">
        <f>IF(A96&lt;&gt;"",Doklady!J44,"")</f>
        <v/>
      </c>
      <c r="G96" s="73">
        <f t="shared" si="0"/>
        <v>0</v>
      </c>
      <c r="H96" s="71"/>
      <c r="I96" s="73">
        <f t="shared" si="1"/>
        <v>0</v>
      </c>
      <c r="J96" s="84" t="str">
        <f t="shared" si="2"/>
        <v/>
      </c>
      <c r="K96" s="84" t="str">
        <f>Doklady!F44</f>
        <v/>
      </c>
      <c r="L96" s="84" t="str">
        <f>IF(A96&lt;&gt;"",INDEX(FP!H:H,Doklady!B$2+(ROW()-52)),"")</f>
        <v/>
      </c>
      <c r="M96" s="84" t="str">
        <f t="shared" si="3"/>
        <v/>
      </c>
    </row>
    <row r="97" spans="1:13" ht="12" hidden="1">
      <c r="A97" s="75" t="str">
        <f>Doklady!D45</f>
        <v/>
      </c>
      <c r="B97" s="119" t="str">
        <f>Doklady!H45</f>
        <v/>
      </c>
      <c r="C97" s="73" t="str">
        <f>IF(A97&lt;&gt;"",INDEX(FP!D:D,Doklady!B$2+(ROW()-53)),"")</f>
        <v/>
      </c>
      <c r="D97" s="73" t="str">
        <f>IF(A97&lt;&gt;"",Doklady!I45-Doklady!J45,"")</f>
        <v/>
      </c>
      <c r="E97" s="73" t="str">
        <f>IF(A97&lt;&gt;"",MIN(D97,C97)*Doklady!C45/(1-Doklady!C45),"")</f>
        <v/>
      </c>
      <c r="F97" s="71" t="str">
        <f>IF(A97&lt;&gt;"",Doklady!J45,"")</f>
        <v/>
      </c>
      <c r="G97" s="73">
        <f t="shared" si="0"/>
        <v>0</v>
      </c>
      <c r="H97" s="71"/>
      <c r="I97" s="73">
        <f t="shared" si="1"/>
        <v>0</v>
      </c>
      <c r="J97" s="84" t="str">
        <f t="shared" si="2"/>
        <v/>
      </c>
      <c r="K97" s="84" t="str">
        <f>Doklady!F45</f>
        <v/>
      </c>
      <c r="L97" s="84" t="str">
        <f>IF(A97&lt;&gt;"",INDEX(FP!H:H,Doklady!B$2+(ROW()-52)),"")</f>
        <v/>
      </c>
      <c r="M97" s="84" t="str">
        <f t="shared" si="3"/>
        <v/>
      </c>
    </row>
    <row r="98" spans="1:13" ht="12" hidden="1">
      <c r="A98" s="75" t="str">
        <f>Doklady!D46</f>
        <v/>
      </c>
      <c r="B98" s="119" t="str">
        <f>Doklady!H46</f>
        <v/>
      </c>
      <c r="C98" s="73" t="str">
        <f>IF(A98&lt;&gt;"",INDEX(FP!D:D,Doklady!B$2+(ROW()-53)),"")</f>
        <v/>
      </c>
      <c r="D98" s="73" t="str">
        <f>IF(A98&lt;&gt;"",Doklady!I46-Doklady!J46,"")</f>
        <v/>
      </c>
      <c r="E98" s="73" t="str">
        <f>IF(A98&lt;&gt;"",MIN(D98,C98)*Doklady!C46/(1-Doklady!C46),"")</f>
        <v/>
      </c>
      <c r="F98" s="71" t="str">
        <f>IF(A98&lt;&gt;"",Doklady!J46,"")</f>
        <v/>
      </c>
      <c r="G98" s="73">
        <f t="shared" si="0"/>
        <v>0</v>
      </c>
      <c r="H98" s="71"/>
      <c r="I98" s="73">
        <f t="shared" si="1"/>
        <v>0</v>
      </c>
      <c r="J98" s="84" t="str">
        <f t="shared" si="2"/>
        <v/>
      </c>
      <c r="K98" s="84" t="str">
        <f>Doklady!F46</f>
        <v/>
      </c>
      <c r="L98" s="84" t="str">
        <f>IF(A98&lt;&gt;"",INDEX(FP!H:H,Doklady!B$2+(ROW()-52)),"")</f>
        <v/>
      </c>
      <c r="M98" s="84" t="str">
        <f t="shared" si="3"/>
        <v/>
      </c>
    </row>
    <row r="99" spans="1:13" ht="12" hidden="1">
      <c r="A99" s="75" t="str">
        <f>Doklady!D47</f>
        <v/>
      </c>
      <c r="B99" s="119" t="str">
        <f>Doklady!H47</f>
        <v/>
      </c>
      <c r="C99" s="73" t="str">
        <f>IF(A99&lt;&gt;"",INDEX(FP!D:D,Doklady!B$2+(ROW()-53)),"")</f>
        <v/>
      </c>
      <c r="D99" s="73" t="str">
        <f>IF(A99&lt;&gt;"",Doklady!I47-Doklady!J47,"")</f>
        <v/>
      </c>
      <c r="E99" s="73" t="str">
        <f>IF(A99&lt;&gt;"",MIN(D99,C99)*Doklady!C47/(1-Doklady!C47),"")</f>
        <v/>
      </c>
      <c r="F99" s="71" t="str">
        <f>IF(A99&lt;&gt;"",Doklady!J47,"")</f>
        <v/>
      </c>
      <c r="G99" s="73">
        <f t="shared" si="0"/>
        <v>0</v>
      </c>
      <c r="H99" s="71"/>
      <c r="I99" s="73">
        <f t="shared" si="1"/>
        <v>0</v>
      </c>
      <c r="J99" s="84" t="str">
        <f t="shared" si="2"/>
        <v/>
      </c>
      <c r="K99" s="84" t="str">
        <f>Doklady!F47</f>
        <v/>
      </c>
      <c r="L99" s="84" t="str">
        <f>IF(A99&lt;&gt;"",INDEX(FP!H:H,Doklady!B$2+(ROW()-52)),"")</f>
        <v/>
      </c>
      <c r="M99" s="84" t="str">
        <f t="shared" si="3"/>
        <v/>
      </c>
    </row>
    <row r="100" spans="1:13" ht="12" hidden="1">
      <c r="A100" s="75" t="str">
        <f>Doklady!D48</f>
        <v/>
      </c>
      <c r="B100" s="119" t="str">
        <f>Doklady!H48</f>
        <v/>
      </c>
      <c r="C100" s="73" t="str">
        <f>IF(A100&lt;&gt;"",INDEX(FP!D:D,Doklady!B$2+(ROW()-53)),"")</f>
        <v/>
      </c>
      <c r="D100" s="73" t="str">
        <f>IF(A100&lt;&gt;"",Doklady!I48-Doklady!J48,"")</f>
        <v/>
      </c>
      <c r="E100" s="73" t="str">
        <f>IF(A100&lt;&gt;"",MIN(D100,C100)*Doklady!C48/(1-Doklady!C48),"")</f>
        <v/>
      </c>
      <c r="F100" s="71" t="str">
        <f>IF(A100&lt;&gt;"",Doklady!J48,"")</f>
        <v/>
      </c>
      <c r="G100" s="73">
        <f t="shared" si="0"/>
        <v>0</v>
      </c>
      <c r="H100" s="71"/>
      <c r="I100" s="73">
        <f t="shared" si="1"/>
        <v>0</v>
      </c>
      <c r="J100" s="84" t="str">
        <f t="shared" si="2"/>
        <v/>
      </c>
      <c r="K100" s="84" t="str">
        <f>Doklady!F48</f>
        <v/>
      </c>
      <c r="L100" s="84" t="str">
        <f>IF(A100&lt;&gt;"",INDEX(FP!H:H,Doklady!B$2+(ROW()-52)),"")</f>
        <v/>
      </c>
      <c r="M100" s="84" t="str">
        <f t="shared" si="3"/>
        <v/>
      </c>
    </row>
    <row r="101" spans="1:13" ht="12" hidden="1">
      <c r="A101" s="75" t="str">
        <f>Doklady!D49</f>
        <v/>
      </c>
      <c r="B101" s="119" t="str">
        <f>Doklady!H49</f>
        <v/>
      </c>
      <c r="C101" s="73" t="str">
        <f>IF(A101&lt;&gt;"",INDEX(FP!D:D,Doklady!B$2+(ROW()-53)),"")</f>
        <v/>
      </c>
      <c r="D101" s="73" t="str">
        <f>IF(A101&lt;&gt;"",Doklady!I49-Doklady!J49,"")</f>
        <v/>
      </c>
      <c r="E101" s="73" t="str">
        <f>IF(A101&lt;&gt;"",MIN(D101,C101)*Doklady!C49/(1-Doklady!C49),"")</f>
        <v/>
      </c>
      <c r="F101" s="71" t="str">
        <f>IF(A101&lt;&gt;"",Doklady!J49,"")</f>
        <v/>
      </c>
      <c r="G101" s="73">
        <f t="shared" si="0"/>
        <v>0</v>
      </c>
      <c r="H101" s="71"/>
      <c r="I101" s="73">
        <f t="shared" si="1"/>
        <v>0</v>
      </c>
      <c r="J101" s="84" t="str">
        <f t="shared" si="2"/>
        <v/>
      </c>
      <c r="K101" s="84" t="str">
        <f>Doklady!F49</f>
        <v/>
      </c>
      <c r="L101" s="84" t="str">
        <f>IF(A101&lt;&gt;"",INDEX(FP!H:H,Doklady!B$2+(ROW()-52)),"")</f>
        <v/>
      </c>
      <c r="M101" s="84" t="str">
        <f t="shared" si="3"/>
        <v/>
      </c>
    </row>
    <row r="102" spans="1:13" ht="12" hidden="1">
      <c r="A102" s="75" t="str">
        <f>Doklady!D50</f>
        <v/>
      </c>
      <c r="B102" s="119" t="str">
        <f>Doklady!H50</f>
        <v/>
      </c>
      <c r="C102" s="73" t="str">
        <f>IF(A102&lt;&gt;"",INDEX(FP!D:D,Doklady!B$2+(ROW()-53)),"")</f>
        <v/>
      </c>
      <c r="D102" s="73" t="str">
        <f>IF(A102&lt;&gt;"",Doklady!I50-Doklady!J50,"")</f>
        <v/>
      </c>
      <c r="E102" s="73" t="str">
        <f>IF(A102&lt;&gt;"",MIN(D102,C102)*Doklady!C50/(1-Doklady!C50),"")</f>
        <v/>
      </c>
      <c r="F102" s="71" t="str">
        <f>IF(A102&lt;&gt;"",Doklady!J50,"")</f>
        <v/>
      </c>
      <c r="G102" s="73">
        <f t="shared" si="0"/>
        <v>0</v>
      </c>
      <c r="H102" s="71"/>
      <c r="I102" s="73">
        <f t="shared" si="1"/>
        <v>0</v>
      </c>
      <c r="J102" s="84" t="str">
        <f t="shared" si="2"/>
        <v/>
      </c>
      <c r="K102" s="84" t="str">
        <f>Doklady!F50</f>
        <v/>
      </c>
      <c r="L102" s="84" t="str">
        <f>IF(A102&lt;&gt;"",INDEX(FP!H:H,Doklady!B$2+(ROW()-52)),"")</f>
        <v/>
      </c>
      <c r="M102" s="84" t="str">
        <f t="shared" si="3"/>
        <v/>
      </c>
    </row>
    <row r="103" spans="1:13" ht="12" hidden="1">
      <c r="A103" s="75" t="str">
        <f>Doklady!D51</f>
        <v/>
      </c>
      <c r="B103" s="119" t="str">
        <f>Doklady!H51</f>
        <v/>
      </c>
      <c r="C103" s="73" t="str">
        <f>IF(A103&lt;&gt;"",INDEX(FP!D:D,Doklady!B$2+(ROW()-53)),"")</f>
        <v/>
      </c>
      <c r="D103" s="73" t="str">
        <f>IF(A103&lt;&gt;"",Doklady!I51-Doklady!J51,"")</f>
        <v/>
      </c>
      <c r="E103" s="73" t="str">
        <f>IF(A103&lt;&gt;"",MIN(D103,C103)*Doklady!C51/(1-Doklady!C51),"")</f>
        <v/>
      </c>
      <c r="F103" s="71" t="str">
        <f>IF(A103&lt;&gt;"",Doklady!J51,"")</f>
        <v/>
      </c>
      <c r="G103" s="73">
        <f t="shared" si="0"/>
        <v>0</v>
      </c>
      <c r="H103" s="71"/>
      <c r="I103" s="73">
        <f t="shared" si="1"/>
        <v>0</v>
      </c>
      <c r="J103" s="84" t="str">
        <f t="shared" si="2"/>
        <v/>
      </c>
      <c r="K103" s="84" t="str">
        <f>Doklady!F51</f>
        <v/>
      </c>
      <c r="L103" s="84" t="str">
        <f>IF(A103&lt;&gt;"",INDEX(FP!H:H,Doklady!B$2+(ROW()-52)),"")</f>
        <v/>
      </c>
      <c r="M103" s="84" t="str">
        <f t="shared" si="3"/>
        <v/>
      </c>
    </row>
    <row r="104" spans="1:13" ht="12" hidden="1">
      <c r="A104" s="75" t="str">
        <f>Doklady!D52</f>
        <v/>
      </c>
      <c r="B104" s="119" t="str">
        <f>Doklady!H52</f>
        <v/>
      </c>
      <c r="C104" s="73" t="str">
        <f>IF(A104&lt;&gt;"",INDEX(FP!D:D,Doklady!B$2+(ROW()-53)),"")</f>
        <v/>
      </c>
      <c r="D104" s="73" t="str">
        <f>IF(A104&lt;&gt;"",Doklady!I52-Doklady!J52,"")</f>
        <v/>
      </c>
      <c r="E104" s="73" t="str">
        <f>IF(A104&lt;&gt;"",MIN(D104,C104)*Doklady!C52/(1-Doklady!C52),"")</f>
        <v/>
      </c>
      <c r="F104" s="71" t="str">
        <f>IF(A104&lt;&gt;"",Doklady!J52,"")</f>
        <v/>
      </c>
      <c r="G104" s="73">
        <f t="shared" si="0"/>
        <v>0</v>
      </c>
      <c r="H104" s="71"/>
      <c r="I104" s="73">
        <f t="shared" si="1"/>
        <v>0</v>
      </c>
      <c r="J104" s="84" t="str">
        <f t="shared" si="2"/>
        <v/>
      </c>
      <c r="K104" s="84" t="str">
        <f>Doklady!F52</f>
        <v/>
      </c>
      <c r="L104" s="84" t="str">
        <f>IF(A104&lt;&gt;"",INDEX(FP!H:H,Doklady!B$2+(ROW()-52)),"")</f>
        <v/>
      </c>
      <c r="M104" s="84" t="str">
        <f t="shared" si="3"/>
        <v/>
      </c>
    </row>
    <row r="105" spans="1:13" ht="12" hidden="1">
      <c r="A105" s="75" t="str">
        <f>Doklady!D53</f>
        <v/>
      </c>
      <c r="B105" s="119" t="str">
        <f>Doklady!H53</f>
        <v/>
      </c>
      <c r="C105" s="73" t="str">
        <f>IF(A105&lt;&gt;"",INDEX(FP!D:D,Doklady!B$2+(ROW()-53)),"")</f>
        <v/>
      </c>
      <c r="D105" s="73" t="str">
        <f>IF(A105&lt;&gt;"",Doklady!I53-Doklady!J53,"")</f>
        <v/>
      </c>
      <c r="E105" s="73" t="str">
        <f>IF(A105&lt;&gt;"",MIN(D105,C105)*Doklady!C53/(1-Doklady!C53),"")</f>
        <v/>
      </c>
      <c r="F105" s="71" t="str">
        <f>IF(A105&lt;&gt;"",Doklady!J53,"")</f>
        <v/>
      </c>
      <c r="G105" s="73">
        <f t="shared" si="0"/>
        <v>0</v>
      </c>
      <c r="H105" s="71"/>
      <c r="I105" s="73">
        <f t="shared" si="1"/>
        <v>0</v>
      </c>
      <c r="J105" s="84" t="str">
        <f t="shared" si="2"/>
        <v/>
      </c>
      <c r="K105" s="84" t="str">
        <f>Doklady!F53</f>
        <v/>
      </c>
      <c r="L105" s="84" t="str">
        <f>IF(A105&lt;&gt;"",INDEX(FP!H:H,Doklady!B$2+(ROW()-52)),"")</f>
        <v/>
      </c>
      <c r="M105" s="84" t="str">
        <f t="shared" si="3"/>
        <v/>
      </c>
    </row>
    <row r="106" spans="1:13" ht="12" hidden="1">
      <c r="A106" s="75" t="str">
        <f>Doklady!D54</f>
        <v/>
      </c>
      <c r="B106" s="119" t="str">
        <f>Doklady!H54</f>
        <v/>
      </c>
      <c r="C106" s="73" t="str">
        <f>IF(A106&lt;&gt;"",INDEX(FP!D:D,Doklady!B$2+(ROW()-53)),"")</f>
        <v/>
      </c>
      <c r="D106" s="73" t="str">
        <f>IF(A106&lt;&gt;"",Doklady!I54-Doklady!J54,"")</f>
        <v/>
      </c>
      <c r="E106" s="73" t="str">
        <f>IF(A106&lt;&gt;"",MIN(D106,C106)*Doklady!C54/(1-Doklady!C54),"")</f>
        <v/>
      </c>
      <c r="F106" s="71" t="str">
        <f>IF(A106&lt;&gt;"",Doklady!J54,"")</f>
        <v/>
      </c>
      <c r="G106" s="73">
        <f t="shared" si="0"/>
        <v>0</v>
      </c>
      <c r="H106" s="71"/>
      <c r="I106" s="73">
        <f t="shared" si="1"/>
        <v>0</v>
      </c>
      <c r="J106" s="84" t="str">
        <f t="shared" si="2"/>
        <v/>
      </c>
      <c r="K106" s="84" t="str">
        <f>Doklady!F54</f>
        <v/>
      </c>
      <c r="L106" s="84" t="str">
        <f>IF(A106&lt;&gt;"",INDEX(FP!H:H,Doklady!B$2+(ROW()-52)),"")</f>
        <v/>
      </c>
      <c r="M106" s="84" t="str">
        <f t="shared" si="3"/>
        <v/>
      </c>
    </row>
    <row r="107" spans="1:13" ht="12" hidden="1">
      <c r="A107" s="75" t="str">
        <f>Doklady!D55</f>
        <v/>
      </c>
      <c r="B107" s="119" t="str">
        <f>Doklady!H55</f>
        <v/>
      </c>
      <c r="C107" s="73" t="str">
        <f>IF(A107&lt;&gt;"",INDEX(FP!D:D,Doklady!B$2+(ROW()-53)),"")</f>
        <v/>
      </c>
      <c r="D107" s="73" t="str">
        <f>IF(A107&lt;&gt;"",Doklady!I55-Doklady!J55,"")</f>
        <v/>
      </c>
      <c r="E107" s="73" t="str">
        <f>IF(A107&lt;&gt;"",MIN(D107,C107)*Doklady!C55/(1-Doklady!C55),"")</f>
        <v/>
      </c>
      <c r="F107" s="71" t="str">
        <f>IF(A107&lt;&gt;"",Doklady!J55,"")</f>
        <v/>
      </c>
      <c r="G107" s="73">
        <f t="shared" si="0"/>
        <v>0</v>
      </c>
      <c r="H107" s="71"/>
      <c r="I107" s="73">
        <f t="shared" si="1"/>
        <v>0</v>
      </c>
      <c r="J107" s="84" t="str">
        <f t="shared" si="2"/>
        <v/>
      </c>
      <c r="K107" s="84" t="str">
        <f>Doklady!F55</f>
        <v/>
      </c>
      <c r="L107" s="84" t="str">
        <f>IF(A107&lt;&gt;"",INDEX(FP!H:H,Doklady!B$2+(ROW()-52)),"")</f>
        <v/>
      </c>
      <c r="M107" s="84" t="str">
        <f t="shared" si="3"/>
        <v/>
      </c>
    </row>
    <row r="108" spans="1:13" ht="12" hidden="1">
      <c r="A108" s="75" t="str">
        <f>Doklady!D56</f>
        <v/>
      </c>
      <c r="B108" s="119" t="str">
        <f>Doklady!H56</f>
        <v/>
      </c>
      <c r="C108" s="73" t="str">
        <f>IF(A108&lt;&gt;"",INDEX(FP!D:D,Doklady!B$2+(ROW()-53)),"")</f>
        <v/>
      </c>
      <c r="D108" s="73" t="str">
        <f>IF(A108&lt;&gt;"",Doklady!I56-Doklady!J56,"")</f>
        <v/>
      </c>
      <c r="E108" s="73" t="str">
        <f>IF(A108&lt;&gt;"",MIN(D108,C108)*Doklady!C56/(1-Doklady!C56),"")</f>
        <v/>
      </c>
      <c r="F108" s="71" t="str">
        <f>IF(A108&lt;&gt;"",Doklady!J56,"")</f>
        <v/>
      </c>
      <c r="G108" s="73">
        <f t="shared" si="0"/>
        <v>0</v>
      </c>
      <c r="H108" s="71"/>
      <c r="I108" s="73">
        <f t="shared" si="1"/>
        <v>0</v>
      </c>
      <c r="J108" s="84" t="str">
        <f t="shared" si="2"/>
        <v/>
      </c>
      <c r="K108" s="84" t="str">
        <f>Doklady!F56</f>
        <v/>
      </c>
      <c r="L108" s="84" t="str">
        <f>IF(A108&lt;&gt;"",INDEX(FP!H:H,Doklady!B$2+(ROW()-52)),"")</f>
        <v/>
      </c>
      <c r="M108" s="84" t="str">
        <f t="shared" si="3"/>
        <v/>
      </c>
    </row>
    <row r="109" spans="1:13" ht="12" hidden="1">
      <c r="A109" s="75" t="str">
        <f>Doklady!D57</f>
        <v/>
      </c>
      <c r="B109" s="119" t="str">
        <f>Doklady!H57</f>
        <v/>
      </c>
      <c r="C109" s="73" t="str">
        <f>IF(A109&lt;&gt;"",INDEX(FP!D:D,Doklady!B$2+(ROW()-53)),"")</f>
        <v/>
      </c>
      <c r="D109" s="73" t="str">
        <f>IF(A109&lt;&gt;"",Doklady!I57-Doklady!J57,"")</f>
        <v/>
      </c>
      <c r="E109" s="73" t="str">
        <f>IF(A109&lt;&gt;"",MIN(D109,C109)*Doklady!C57/(1-Doklady!C57),"")</f>
        <v/>
      </c>
      <c r="F109" s="71" t="str">
        <f>IF(A109&lt;&gt;"",Doklady!J57,"")</f>
        <v/>
      </c>
      <c r="G109" s="73">
        <f t="shared" si="0"/>
        <v>0</v>
      </c>
      <c r="H109" s="71"/>
      <c r="I109" s="73">
        <f t="shared" si="1"/>
        <v>0</v>
      </c>
      <c r="J109" s="84" t="str">
        <f t="shared" si="2"/>
        <v/>
      </c>
      <c r="K109" s="84" t="str">
        <f>Doklady!F57</f>
        <v/>
      </c>
      <c r="L109" s="84" t="str">
        <f>IF(A109&lt;&gt;"",INDEX(FP!H:H,Doklady!B$2+(ROW()-52)),"")</f>
        <v/>
      </c>
      <c r="M109" s="84" t="str">
        <f t="shared" si="3"/>
        <v/>
      </c>
    </row>
    <row r="110" spans="1:13" ht="12" hidden="1">
      <c r="A110" s="75" t="str">
        <f>Doklady!D58</f>
        <v/>
      </c>
      <c r="B110" s="119" t="str">
        <f>Doklady!H58</f>
        <v/>
      </c>
      <c r="C110" s="73" t="str">
        <f>IF(A110&lt;&gt;"",INDEX(FP!D:D,Doklady!B$2+(ROW()-53)),"")</f>
        <v/>
      </c>
      <c r="D110" s="73" t="str">
        <f>IF(A110&lt;&gt;"",Doklady!I58-Doklady!J58,"")</f>
        <v/>
      </c>
      <c r="E110" s="73" t="str">
        <f>IF(A110&lt;&gt;"",MIN(D110,C110)*Doklady!C58/(1-Doklady!C58),"")</f>
        <v/>
      </c>
      <c r="F110" s="71" t="str">
        <f>IF(A110&lt;&gt;"",Doklady!J58,"")</f>
        <v/>
      </c>
      <c r="G110" s="73">
        <f t="shared" si="0"/>
        <v>0</v>
      </c>
      <c r="H110" s="71"/>
      <c r="I110" s="73">
        <f t="shared" si="1"/>
        <v>0</v>
      </c>
      <c r="J110" s="84" t="str">
        <f t="shared" si="2"/>
        <v/>
      </c>
      <c r="K110" s="84" t="str">
        <f>Doklady!F58</f>
        <v/>
      </c>
      <c r="L110" s="84" t="str">
        <f>IF(A110&lt;&gt;"",INDEX(FP!H:H,Doklady!B$2+(ROW()-52)),"")</f>
        <v/>
      </c>
      <c r="M110" s="84" t="str">
        <f t="shared" si="3"/>
        <v/>
      </c>
    </row>
    <row r="111" spans="1:13" ht="12" hidden="1">
      <c r="A111" s="75" t="str">
        <f>Doklady!D59</f>
        <v/>
      </c>
      <c r="B111" s="119" t="str">
        <f>Doklady!H59</f>
        <v/>
      </c>
      <c r="C111" s="73" t="str">
        <f>IF(A111&lt;&gt;"",INDEX(FP!D:D,Doklady!B$2+(ROW()-53)),"")</f>
        <v/>
      </c>
      <c r="D111" s="73" t="str">
        <f>IF(A111&lt;&gt;"",Doklady!I59-Doklady!J59,"")</f>
        <v/>
      </c>
      <c r="E111" s="73" t="str">
        <f>IF(A111&lt;&gt;"",MIN(D111,C111)*Doklady!C59/(1-Doklady!C59),"")</f>
        <v/>
      </c>
      <c r="F111" s="71" t="str">
        <f>IF(A111&lt;&gt;"",Doklady!J59,"")</f>
        <v/>
      </c>
      <c r="G111" s="73">
        <f t="shared" si="0"/>
        <v>0</v>
      </c>
      <c r="H111" s="71"/>
      <c r="I111" s="73">
        <f t="shared" si="1"/>
        <v>0</v>
      </c>
      <c r="J111" s="84" t="str">
        <f t="shared" si="2"/>
        <v/>
      </c>
      <c r="K111" s="84" t="str">
        <f>Doklady!F59</f>
        <v/>
      </c>
      <c r="L111" s="84" t="str">
        <f>IF(A111&lt;&gt;"",INDEX(FP!H:H,Doklady!B$2+(ROW()-52)),"")</f>
        <v/>
      </c>
      <c r="M111" s="84" t="str">
        <f t="shared" si="3"/>
        <v/>
      </c>
    </row>
    <row r="112" spans="1:13" ht="12" hidden="1">
      <c r="A112" s="75" t="str">
        <f>Doklady!D60</f>
        <v/>
      </c>
      <c r="B112" s="119" t="str">
        <f>Doklady!H60</f>
        <v/>
      </c>
      <c r="C112" s="73" t="str">
        <f>IF(A112&lt;&gt;"",INDEX(FP!D:D,Doklady!B$2+(ROW()-53)),"")</f>
        <v/>
      </c>
      <c r="D112" s="73" t="str">
        <f>IF(A112&lt;&gt;"",Doklady!I60-Doklady!J60,"")</f>
        <v/>
      </c>
      <c r="E112" s="73" t="str">
        <f>IF(A112&lt;&gt;"",MIN(D112,C112)*Doklady!C60/(1-Doklady!C60),"")</f>
        <v/>
      </c>
      <c r="F112" s="71" t="str">
        <f>IF(A112&lt;&gt;"",Doklady!J60,"")</f>
        <v/>
      </c>
      <c r="G112" s="73">
        <f t="shared" si="0"/>
        <v>0</v>
      </c>
      <c r="H112" s="71"/>
      <c r="I112" s="73">
        <f t="shared" si="1"/>
        <v>0</v>
      </c>
      <c r="J112" s="84" t="str">
        <f t="shared" si="2"/>
        <v/>
      </c>
      <c r="K112" s="84" t="str">
        <f>Doklady!F60</f>
        <v/>
      </c>
      <c r="L112" s="84" t="str">
        <f>IF(A112&lt;&gt;"",INDEX(FP!H:H,Doklady!B$2+(ROW()-52)),"")</f>
        <v/>
      </c>
      <c r="M112" s="84" t="str">
        <f t="shared" si="3"/>
        <v/>
      </c>
    </row>
    <row r="113" spans="1:13" ht="12" hidden="1">
      <c r="A113" s="75" t="str">
        <f>Doklady!D61</f>
        <v/>
      </c>
      <c r="B113" s="119" t="str">
        <f>Doklady!H61</f>
        <v/>
      </c>
      <c r="C113" s="73" t="str">
        <f>IF(A113&lt;&gt;"",INDEX(FP!D:D,Doklady!B$2+(ROW()-53)),"")</f>
        <v/>
      </c>
      <c r="D113" s="73" t="str">
        <f>IF(A113&lt;&gt;"",Doklady!I61-Doklady!J61,"")</f>
        <v/>
      </c>
      <c r="E113" s="73" t="str">
        <f>IF(A113&lt;&gt;"",MIN(D113,C113)*Doklady!C61/(1-Doklady!C61),"")</f>
        <v/>
      </c>
      <c r="F113" s="71" t="str">
        <f>IF(A113&lt;&gt;"",Doklady!J61,"")</f>
        <v/>
      </c>
      <c r="G113" s="73">
        <f t="shared" si="0"/>
        <v>0</v>
      </c>
      <c r="H113" s="71"/>
      <c r="I113" s="73">
        <f t="shared" si="1"/>
        <v>0</v>
      </c>
      <c r="J113" s="84" t="str">
        <f t="shared" si="2"/>
        <v/>
      </c>
      <c r="K113" s="84" t="str">
        <f>Doklady!F61</f>
        <v/>
      </c>
      <c r="L113" s="84" t="str">
        <f>IF(A113&lt;&gt;"",INDEX(FP!H:H,Doklady!B$2+(ROW()-52)),"")</f>
        <v/>
      </c>
      <c r="M113" s="84" t="str">
        <f t="shared" si="3"/>
        <v/>
      </c>
    </row>
    <row r="114" spans="1:13" ht="12" hidden="1">
      <c r="A114" s="75" t="str">
        <f>Doklady!D62</f>
        <v/>
      </c>
      <c r="B114" s="119" t="str">
        <f>Doklady!H62</f>
        <v/>
      </c>
      <c r="C114" s="73" t="str">
        <f>IF(A114&lt;&gt;"",INDEX(FP!D:D,Doklady!B$2+(ROW()-53)),"")</f>
        <v/>
      </c>
      <c r="D114" s="73" t="str">
        <f>IF(A114&lt;&gt;"",Doklady!I62-Doklady!J62,"")</f>
        <v/>
      </c>
      <c r="E114" s="73" t="str">
        <f>IF(A114&lt;&gt;"",MIN(D114,C114)*Doklady!C62/(1-Doklady!C62),"")</f>
        <v/>
      </c>
      <c r="F114" s="71" t="str">
        <f>IF(A114&lt;&gt;"",Doklady!J62,"")</f>
        <v/>
      </c>
      <c r="G114" s="73">
        <f t="shared" si="0"/>
        <v>0</v>
      </c>
      <c r="H114" s="71"/>
      <c r="I114" s="73">
        <f t="shared" si="1"/>
        <v>0</v>
      </c>
      <c r="J114" s="84" t="str">
        <f t="shared" si="2"/>
        <v/>
      </c>
      <c r="K114" s="84" t="str">
        <f>Doklady!F62</f>
        <v/>
      </c>
      <c r="L114" s="84" t="str">
        <f>IF(A114&lt;&gt;"",INDEX(FP!H:H,Doklady!B$2+(ROW()-52)),"")</f>
        <v/>
      </c>
      <c r="M114" s="84" t="str">
        <f t="shared" si="3"/>
        <v/>
      </c>
    </row>
    <row r="115" spans="1:13" ht="12" hidden="1">
      <c r="A115" s="75" t="str">
        <f>Doklady!D63</f>
        <v/>
      </c>
      <c r="B115" s="119" t="str">
        <f>Doklady!H63</f>
        <v/>
      </c>
      <c r="C115" s="73" t="str">
        <f>IF(A115&lt;&gt;"",INDEX(FP!D:D,Doklady!B$2+(ROW()-53)),"")</f>
        <v/>
      </c>
      <c r="D115" s="73" t="str">
        <f>IF(A115&lt;&gt;"",Doklady!I63-Doklady!J63,"")</f>
        <v/>
      </c>
      <c r="E115" s="73" t="str">
        <f>IF(A115&lt;&gt;"",MIN(D115,C115)*Doklady!C63/(1-Doklady!C63),"")</f>
        <v/>
      </c>
      <c r="F115" s="71" t="str">
        <f>IF(A115&lt;&gt;"",Doklady!J63,"")</f>
        <v/>
      </c>
      <c r="G115" s="73">
        <f t="shared" si="0"/>
        <v>0</v>
      </c>
      <c r="H115" s="71"/>
      <c r="I115" s="73">
        <f t="shared" si="1"/>
        <v>0</v>
      </c>
      <c r="J115" s="84" t="str">
        <f t="shared" si="2"/>
        <v/>
      </c>
      <c r="K115" s="84" t="str">
        <f>Doklady!F63</f>
        <v/>
      </c>
      <c r="L115" s="84" t="str">
        <f>IF(A115&lt;&gt;"",INDEX(FP!H:H,Doklady!B$2+(ROW()-52)),"")</f>
        <v/>
      </c>
      <c r="M115" s="84" t="str">
        <f t="shared" si="3"/>
        <v/>
      </c>
    </row>
    <row r="116" spans="1:13" ht="12" hidden="1">
      <c r="A116" s="75" t="str">
        <f>Doklady!D64</f>
        <v/>
      </c>
      <c r="B116" s="119" t="str">
        <f>Doklady!H64</f>
        <v/>
      </c>
      <c r="C116" s="73" t="str">
        <f>IF(A116&lt;&gt;"",INDEX(FP!D:D,Doklady!B$2+(ROW()-53)),"")</f>
        <v/>
      </c>
      <c r="D116" s="73" t="str">
        <f>IF(A116&lt;&gt;"",Doklady!I64-Doklady!J64,"")</f>
        <v/>
      </c>
      <c r="E116" s="73" t="str">
        <f>IF(A116&lt;&gt;"",MIN(D116,C116)*Doklady!C64/(1-Doklady!C64),"")</f>
        <v/>
      </c>
      <c r="F116" s="71" t="str">
        <f>IF(A116&lt;&gt;"",Doklady!J64,"")</f>
        <v/>
      </c>
      <c r="G116" s="73">
        <f t="shared" si="0"/>
        <v>0</v>
      </c>
      <c r="H116" s="71"/>
      <c r="I116" s="73">
        <f t="shared" si="1"/>
        <v>0</v>
      </c>
      <c r="J116" s="84" t="str">
        <f t="shared" si="2"/>
        <v/>
      </c>
      <c r="K116" s="84" t="str">
        <f>Doklady!F64</f>
        <v/>
      </c>
      <c r="L116" s="84" t="str">
        <f>IF(A116&lt;&gt;"",INDEX(FP!H:H,Doklady!B$2+(ROW()-52)),"")</f>
        <v/>
      </c>
      <c r="M116" s="84" t="str">
        <f t="shared" si="3"/>
        <v/>
      </c>
    </row>
    <row r="117" spans="1:13" ht="12" hidden="1">
      <c r="A117" s="75" t="str">
        <f>Doklady!D65</f>
        <v/>
      </c>
      <c r="B117" s="119" t="str">
        <f>Doklady!H65</f>
        <v/>
      </c>
      <c r="C117" s="73" t="str">
        <f>IF(A117&lt;&gt;"",INDEX(FP!D:D,Doklady!B$2+(ROW()-53)),"")</f>
        <v/>
      </c>
      <c r="D117" s="73" t="str">
        <f>IF(A117&lt;&gt;"",Doklady!I65-Doklady!J65,"")</f>
        <v/>
      </c>
      <c r="E117" s="73" t="str">
        <f>IF(A117&lt;&gt;"",MIN(D117,C117)*Doklady!C65/(1-Doklady!C65),"")</f>
        <v/>
      </c>
      <c r="F117" s="71" t="str">
        <f>IF(A117&lt;&gt;"",Doklady!J65,"")</f>
        <v/>
      </c>
      <c r="G117" s="73">
        <f t="shared" si="0"/>
        <v>0</v>
      </c>
      <c r="H117" s="71"/>
      <c r="I117" s="73">
        <f t="shared" si="1"/>
        <v>0</v>
      </c>
      <c r="J117" s="84" t="str">
        <f t="shared" si="2"/>
        <v/>
      </c>
      <c r="K117" s="84" t="str">
        <f>Doklady!F65</f>
        <v/>
      </c>
      <c r="L117" s="84" t="str">
        <f>IF(A117&lt;&gt;"",INDEX(FP!H:H,Doklady!B$2+(ROW()-52)),"")</f>
        <v/>
      </c>
      <c r="M117" s="84" t="str">
        <f t="shared" si="3"/>
        <v/>
      </c>
    </row>
    <row r="118" spans="1:13" ht="12" hidden="1">
      <c r="A118" s="75" t="str">
        <f>Doklady!D66</f>
        <v/>
      </c>
      <c r="B118" s="119" t="str">
        <f>Doklady!H66</f>
        <v/>
      </c>
      <c r="C118" s="73" t="str">
        <f>IF(A118&lt;&gt;"",INDEX(FP!D:D,Doklady!B$2+(ROW()-53)),"")</f>
        <v/>
      </c>
      <c r="D118" s="73" t="str">
        <f>IF(A118&lt;&gt;"",Doklady!I66-Doklady!J66,"")</f>
        <v/>
      </c>
      <c r="E118" s="73" t="str">
        <f>IF(A118&lt;&gt;"",MIN(D118,C118)*Doklady!C66/(1-Doklady!C66),"")</f>
        <v/>
      </c>
      <c r="F118" s="71" t="str">
        <f>IF(A118&lt;&gt;"",Doklady!J66,"")</f>
        <v/>
      </c>
      <c r="G118" s="73">
        <f t="shared" ref="G118:G128" si="4">+IFERROR(HLOOKUP(IF(RIGHT(B118,15)="bežné transfery",LEFT(B118,LEN(B118)-18),0),$J$40:$K$42,3,0),MIN(C118,D118))</f>
        <v>0</v>
      </c>
      <c r="H118" s="71"/>
      <c r="I118" s="73">
        <f t="shared" ref="I118:I128" si="5">IF(A118&lt;&gt;"",MAX(IF(G118&lt;C118,C118-G118,0)+IF(F118&lt;E118,E118-F118,0),0),0)</f>
        <v>0</v>
      </c>
      <c r="J118" s="84" t="str">
        <f t="shared" ref="J118:J129" si="6">IF(D118&gt;C118,"Vyúčtované prostriedky nemôžu byť väčšie ako poskytnuté. Opravte v hárku ""Doklady""","")</f>
        <v/>
      </c>
      <c r="K118" s="84" t="str">
        <f>Doklady!F66</f>
        <v/>
      </c>
      <c r="L118" s="84" t="str">
        <f>IF(A118&lt;&gt;"",INDEX(FP!H:H,Doklady!B$2+(ROW()-52)),"")</f>
        <v/>
      </c>
      <c r="M118" s="84" t="str">
        <f t="shared" ref="M118:M123" si="7">K118&amp;L118</f>
        <v/>
      </c>
    </row>
    <row r="119" spans="1:13" ht="12" hidden="1">
      <c r="A119" s="75" t="str">
        <f>Doklady!D67</f>
        <v/>
      </c>
      <c r="B119" s="119" t="str">
        <f>Doklady!H67</f>
        <v/>
      </c>
      <c r="C119" s="73" t="str">
        <f>IF(A119&lt;&gt;"",INDEX(FP!D:D,Doklady!B$2+(ROW()-53)),"")</f>
        <v/>
      </c>
      <c r="D119" s="73" t="str">
        <f>IF(A119&lt;&gt;"",Doklady!I67-Doklady!J67,"")</f>
        <v/>
      </c>
      <c r="E119" s="73" t="str">
        <f>IF(A119&lt;&gt;"",MIN(D119,C119)*Doklady!C67/(1-Doklady!C67),"")</f>
        <v/>
      </c>
      <c r="F119" s="71" t="str">
        <f>IF(A119&lt;&gt;"",Doklady!J67,"")</f>
        <v/>
      </c>
      <c r="G119" s="73">
        <f t="shared" si="4"/>
        <v>0</v>
      </c>
      <c r="H119" s="71"/>
      <c r="I119" s="73">
        <f t="shared" si="5"/>
        <v>0</v>
      </c>
      <c r="J119" s="84" t="str">
        <f t="shared" si="6"/>
        <v/>
      </c>
      <c r="K119" s="84" t="str">
        <f>Doklady!F67</f>
        <v/>
      </c>
      <c r="L119" s="84" t="str">
        <f>IF(A119&lt;&gt;"",INDEX(FP!H:H,Doklady!B$2+(ROW()-52)),"")</f>
        <v/>
      </c>
      <c r="M119" s="84" t="str">
        <f t="shared" si="7"/>
        <v/>
      </c>
    </row>
    <row r="120" spans="1:13" ht="12" hidden="1">
      <c r="A120" s="75" t="str">
        <f>Doklady!D68</f>
        <v/>
      </c>
      <c r="B120" s="119" t="str">
        <f>Doklady!H68</f>
        <v/>
      </c>
      <c r="C120" s="73" t="str">
        <f>IF(A120&lt;&gt;"",INDEX(FP!D:D,Doklady!B$2+(ROW()-53)),"")</f>
        <v/>
      </c>
      <c r="D120" s="73" t="str">
        <f>IF(A120&lt;&gt;"",Doklady!I68-Doklady!J68,"")</f>
        <v/>
      </c>
      <c r="E120" s="73" t="str">
        <f>IF(A120&lt;&gt;"",MIN(D120,C120)*Doklady!C68/(1-Doklady!C68),"")</f>
        <v/>
      </c>
      <c r="F120" s="71" t="str">
        <f>IF(A120&lt;&gt;"",Doklady!J68,"")</f>
        <v/>
      </c>
      <c r="G120" s="73">
        <f t="shared" si="4"/>
        <v>0</v>
      </c>
      <c r="H120" s="71"/>
      <c r="I120" s="73">
        <f t="shared" si="5"/>
        <v>0</v>
      </c>
      <c r="J120" s="84" t="str">
        <f t="shared" si="6"/>
        <v/>
      </c>
      <c r="K120" s="84" t="str">
        <f>Doklady!F68</f>
        <v/>
      </c>
      <c r="L120" s="84" t="str">
        <f>IF(A120&lt;&gt;"",INDEX(FP!H:H,Doklady!B$2+(ROW()-52)),"")</f>
        <v/>
      </c>
      <c r="M120" s="84" t="str">
        <f t="shared" si="7"/>
        <v/>
      </c>
    </row>
    <row r="121" spans="1:13" ht="12" hidden="1">
      <c r="A121" s="75" t="str">
        <f>Doklady!D69</f>
        <v/>
      </c>
      <c r="B121" s="119" t="str">
        <f>Doklady!H69</f>
        <v/>
      </c>
      <c r="C121" s="73" t="str">
        <f>IF(A121&lt;&gt;"",INDEX(FP!D:D,Doklady!B$2+(ROW()-53)),"")</f>
        <v/>
      </c>
      <c r="D121" s="73" t="str">
        <f>IF(A121&lt;&gt;"",Doklady!I69-Doklady!J69,"")</f>
        <v/>
      </c>
      <c r="E121" s="73" t="str">
        <f>IF(A121&lt;&gt;"",MIN(D121,C121)*Doklady!C69/(1-Doklady!C69),"")</f>
        <v/>
      </c>
      <c r="F121" s="71" t="str">
        <f>IF(A121&lt;&gt;"",Doklady!J69,"")</f>
        <v/>
      </c>
      <c r="G121" s="73">
        <f t="shared" si="4"/>
        <v>0</v>
      </c>
      <c r="H121" s="71"/>
      <c r="I121" s="73">
        <f t="shared" si="5"/>
        <v>0</v>
      </c>
      <c r="J121" s="84" t="str">
        <f t="shared" si="6"/>
        <v/>
      </c>
      <c r="K121" s="84" t="str">
        <f>Doklady!F69</f>
        <v/>
      </c>
      <c r="L121" s="84" t="str">
        <f>IF(A121&lt;&gt;"",INDEX(FP!H:H,Doklady!B$2+(ROW()-52)),"")</f>
        <v/>
      </c>
      <c r="M121" s="84" t="str">
        <f t="shared" si="7"/>
        <v/>
      </c>
    </row>
    <row r="122" spans="1:13" ht="12" hidden="1">
      <c r="A122" s="75" t="str">
        <f>Doklady!D70</f>
        <v/>
      </c>
      <c r="B122" s="119" t="str">
        <f>Doklady!H70</f>
        <v/>
      </c>
      <c r="C122" s="73" t="str">
        <f>IF(A122&lt;&gt;"",INDEX(FP!D:D,Doklady!B$2+(ROW()-53)),"")</f>
        <v/>
      </c>
      <c r="D122" s="73" t="str">
        <f>IF(A122&lt;&gt;"",Doklady!I70-Doklady!J70,"")</f>
        <v/>
      </c>
      <c r="E122" s="73" t="str">
        <f>IF(A122&lt;&gt;"",MIN(D122,C122)*Doklady!C70/(1-Doklady!C70),"")</f>
        <v/>
      </c>
      <c r="F122" s="71" t="str">
        <f>IF(A122&lt;&gt;"",Doklady!J70,"")</f>
        <v/>
      </c>
      <c r="G122" s="73">
        <f t="shared" si="4"/>
        <v>0</v>
      </c>
      <c r="H122" s="71"/>
      <c r="I122" s="73">
        <f t="shared" si="5"/>
        <v>0</v>
      </c>
      <c r="J122" s="84" t="str">
        <f t="shared" si="6"/>
        <v/>
      </c>
      <c r="K122" s="84" t="str">
        <f>Doklady!F70</f>
        <v/>
      </c>
      <c r="L122" s="84" t="str">
        <f>IF(A122&lt;&gt;"",INDEX(FP!H:H,Doklady!B$2+(ROW()-52)),"")</f>
        <v/>
      </c>
      <c r="M122" s="84" t="str">
        <f t="shared" si="7"/>
        <v/>
      </c>
    </row>
    <row r="123" spans="1:13" ht="12" hidden="1">
      <c r="A123" s="75" t="str">
        <f>Doklady!D71</f>
        <v/>
      </c>
      <c r="B123" s="119" t="str">
        <f>Doklady!H71</f>
        <v/>
      </c>
      <c r="C123" s="73" t="str">
        <f>IF(A123&lt;&gt;"",INDEX(FP!D:D,Doklady!B$2+(ROW()-53)),"")</f>
        <v/>
      </c>
      <c r="D123" s="73" t="str">
        <f>IF(A123&lt;&gt;"",Doklady!I71-Doklady!J71,"")</f>
        <v/>
      </c>
      <c r="E123" s="73" t="str">
        <f>IF(A123&lt;&gt;"",MIN(D123,C123)*Doklady!C71/(1-Doklady!C71),"")</f>
        <v/>
      </c>
      <c r="F123" s="71" t="str">
        <f>IF(A123&lt;&gt;"",Doklady!J71,"")</f>
        <v/>
      </c>
      <c r="G123" s="73">
        <f t="shared" si="4"/>
        <v>0</v>
      </c>
      <c r="H123" s="71"/>
      <c r="I123" s="73">
        <f t="shared" si="5"/>
        <v>0</v>
      </c>
      <c r="J123" s="84" t="str">
        <f t="shared" si="6"/>
        <v/>
      </c>
      <c r="K123" s="84" t="str">
        <f>Doklady!F71</f>
        <v/>
      </c>
      <c r="L123" s="84" t="str">
        <f>IF(A123&lt;&gt;"",INDEX(FP!H:H,Doklady!B$2+(ROW()-52)),"")</f>
        <v/>
      </c>
      <c r="M123" s="84" t="str">
        <f t="shared" si="7"/>
        <v/>
      </c>
    </row>
    <row r="124" spans="1:13" ht="12" hidden="1">
      <c r="A124" s="75" t="str">
        <f>Doklady!D72</f>
        <v/>
      </c>
      <c r="B124" s="119" t="str">
        <f>Doklady!H72</f>
        <v/>
      </c>
      <c r="C124" s="73" t="str">
        <f>IF(A124&lt;&gt;"",INDEX(FP!D:D,Doklady!B$2+(ROW()-53)),"")</f>
        <v/>
      </c>
      <c r="D124" s="73" t="str">
        <f>IF(A124&lt;&gt;"",Doklady!I72-Doklady!J72,"")</f>
        <v/>
      </c>
      <c r="E124" s="73" t="str">
        <f>IF(A124&lt;&gt;"",MIN(D124,C124)*Doklady!C72/(1-Doklady!C72),"")</f>
        <v/>
      </c>
      <c r="F124" s="71" t="str">
        <f>IF(A124&lt;&gt;"",Doklady!J72,"")</f>
        <v/>
      </c>
      <c r="G124" s="73">
        <f t="shared" si="4"/>
        <v>0</v>
      </c>
      <c r="H124" s="71"/>
      <c r="I124" s="73">
        <f t="shared" si="5"/>
        <v>0</v>
      </c>
      <c r="J124" s="84" t="str">
        <f t="shared" si="6"/>
        <v/>
      </c>
      <c r="K124" s="84" t="str">
        <f>Doklady!F72</f>
        <v/>
      </c>
      <c r="L124" s="84" t="str">
        <f>IF(A124&lt;&gt;"",INDEX(FP!H:H,Doklady!B$2+(ROW()-52)),"")</f>
        <v/>
      </c>
      <c r="M124" s="84" t="str">
        <f t="shared" ref="M124:M129" si="8">K124&amp;L124</f>
        <v/>
      </c>
    </row>
    <row r="125" spans="1:13" ht="12" hidden="1">
      <c r="A125" s="75" t="str">
        <f>Doklady!D73</f>
        <v/>
      </c>
      <c r="B125" s="119" t="str">
        <f>Doklady!H73</f>
        <v/>
      </c>
      <c r="C125" s="73" t="str">
        <f>IF(A125&lt;&gt;"",INDEX(FP!D:D,Doklady!B$2+(ROW()-53)),"")</f>
        <v/>
      </c>
      <c r="D125" s="73" t="str">
        <f>IF(A125&lt;&gt;"",Doklady!I73-Doklady!J73,"")</f>
        <v/>
      </c>
      <c r="E125" s="73" t="str">
        <f>IF(A125&lt;&gt;"",MIN(D125,C125)*Doklady!C73/(1-Doklady!C73),"")</f>
        <v/>
      </c>
      <c r="F125" s="71" t="str">
        <f>IF(A125&lt;&gt;"",Doklady!J73,"")</f>
        <v/>
      </c>
      <c r="G125" s="73">
        <f t="shared" si="4"/>
        <v>0</v>
      </c>
      <c r="H125" s="71"/>
      <c r="I125" s="73">
        <f t="shared" si="5"/>
        <v>0</v>
      </c>
      <c r="J125" s="84" t="str">
        <f t="shared" si="6"/>
        <v/>
      </c>
      <c r="K125" s="84" t="str">
        <f>Doklady!F73</f>
        <v/>
      </c>
      <c r="L125" s="84" t="str">
        <f>IF(A125&lt;&gt;"",INDEX(FP!H:H,Doklady!B$2+(ROW()-52)),"")</f>
        <v/>
      </c>
      <c r="M125" s="84" t="str">
        <f t="shared" si="8"/>
        <v/>
      </c>
    </row>
    <row r="126" spans="1:13" ht="12" hidden="1">
      <c r="A126" s="75" t="str">
        <f>Doklady!D74</f>
        <v/>
      </c>
      <c r="B126" s="119" t="str">
        <f>Doklady!H74</f>
        <v/>
      </c>
      <c r="C126" s="73" t="str">
        <f>IF(A126&lt;&gt;"",INDEX(FP!D:D,Doklady!B$2+(ROW()-53)),"")</f>
        <v/>
      </c>
      <c r="D126" s="73" t="str">
        <f>IF(A126&lt;&gt;"",Doklady!I74-Doklady!J74,"")</f>
        <v/>
      </c>
      <c r="E126" s="73" t="str">
        <f>IF(A126&lt;&gt;"",MIN(D126,C126)*Doklady!C74/(1-Doklady!C74),"")</f>
        <v/>
      </c>
      <c r="F126" s="71" t="str">
        <f>IF(A126&lt;&gt;"",Doklady!J74,"")</f>
        <v/>
      </c>
      <c r="G126" s="73">
        <f t="shared" si="4"/>
        <v>0</v>
      </c>
      <c r="H126" s="71"/>
      <c r="I126" s="73">
        <f t="shared" si="5"/>
        <v>0</v>
      </c>
      <c r="J126" s="84" t="str">
        <f t="shared" si="6"/>
        <v/>
      </c>
      <c r="K126" s="84" t="str">
        <f>Doklady!F74</f>
        <v/>
      </c>
      <c r="L126" s="84" t="str">
        <f>IF(A126&lt;&gt;"",INDEX(FP!H:H,Doklady!B$2+(ROW()-52)),"")</f>
        <v/>
      </c>
      <c r="M126" s="84" t="str">
        <f t="shared" si="8"/>
        <v/>
      </c>
    </row>
    <row r="127" spans="1:13" ht="7" hidden="1" customHeight="1">
      <c r="A127" s="75" t="str">
        <f>Doklady!D75</f>
        <v/>
      </c>
      <c r="B127" s="119" t="str">
        <f>Doklady!H75</f>
        <v/>
      </c>
      <c r="C127" s="73" t="str">
        <f>IF(A127&lt;&gt;"",INDEX(FP!D:D,Doklady!B$2+(ROW()-53)),"")</f>
        <v/>
      </c>
      <c r="D127" s="73" t="str">
        <f>IF(A127&lt;&gt;"",Doklady!I75-Doklady!J75,"")</f>
        <v/>
      </c>
      <c r="E127" s="73" t="str">
        <f>IF(A127&lt;&gt;"",MIN(D127,C127)*Doklady!C75/(1-Doklady!C75),"")</f>
        <v/>
      </c>
      <c r="F127" s="71" t="str">
        <f>IF(A127&lt;&gt;"",Doklady!J75,"")</f>
        <v/>
      </c>
      <c r="G127" s="73">
        <f t="shared" si="4"/>
        <v>0</v>
      </c>
      <c r="H127" s="71"/>
      <c r="I127" s="73">
        <f t="shared" si="5"/>
        <v>0</v>
      </c>
      <c r="J127" s="84" t="str">
        <f t="shared" si="6"/>
        <v/>
      </c>
      <c r="K127" s="84" t="str">
        <f>Doklady!F75</f>
        <v/>
      </c>
      <c r="L127" s="84" t="str">
        <f>IF(A127&lt;&gt;"",INDEX(FP!H:H,Doklady!B$2+(ROW()-52)),"")</f>
        <v/>
      </c>
      <c r="M127" s="84" t="str">
        <f t="shared" si="8"/>
        <v/>
      </c>
    </row>
    <row r="128" spans="1:13" ht="12" hidden="1">
      <c r="A128" s="75" t="str">
        <f>Doklady!D76</f>
        <v/>
      </c>
      <c r="B128" s="119" t="str">
        <f>Doklady!H76</f>
        <v/>
      </c>
      <c r="C128" s="73" t="str">
        <f>IF(A128&lt;&gt;"",INDEX(FP!D:D,Doklady!B$2+(ROW()-53)),"")</f>
        <v/>
      </c>
      <c r="D128" s="73" t="str">
        <f>IF(A128&lt;&gt;"",Doklady!I76-Doklady!J76,"")</f>
        <v/>
      </c>
      <c r="E128" s="73" t="str">
        <f>IF(A128&lt;&gt;"",MIN(D128,C128)*Doklady!C76/(1-Doklady!C76),"")</f>
        <v/>
      </c>
      <c r="F128" s="71" t="str">
        <f>IF(A128&lt;&gt;"",Doklady!J76,"")</f>
        <v/>
      </c>
      <c r="G128" s="73">
        <f t="shared" si="4"/>
        <v>0</v>
      </c>
      <c r="H128" s="71"/>
      <c r="I128" s="73">
        <f t="shared" si="5"/>
        <v>0</v>
      </c>
      <c r="J128" s="84" t="str">
        <f t="shared" si="6"/>
        <v/>
      </c>
      <c r="K128" s="84" t="str">
        <f>Doklady!F76</f>
        <v/>
      </c>
      <c r="L128" s="84" t="str">
        <f>IF(A128&lt;&gt;"",INDEX(FP!H:H,Doklady!B$2+(ROW()-52)),"")</f>
        <v/>
      </c>
      <c r="M128" s="84" t="str">
        <f t="shared" si="8"/>
        <v/>
      </c>
    </row>
    <row r="129" spans="1:26" hidden="1">
      <c r="A129" s="75"/>
      <c r="B129" s="119"/>
      <c r="C129" s="73"/>
      <c r="D129" s="73"/>
      <c r="E129" s="73"/>
      <c r="F129" s="71"/>
      <c r="G129" s="73"/>
      <c r="H129" s="71"/>
      <c r="I129" s="73"/>
      <c r="J129" s="84" t="str">
        <f t="shared" si="6"/>
        <v/>
      </c>
      <c r="K129" s="84" t="str">
        <f>Doklady!F77</f>
        <v/>
      </c>
      <c r="L129" s="84" t="str">
        <f>IF(A129&lt;&gt;"",INDEX(FP!H:H,Doklady!B$2+(ROW()-52)),"")</f>
        <v/>
      </c>
      <c r="M129" s="84" t="str">
        <f t="shared" si="8"/>
        <v/>
      </c>
    </row>
    <row r="130" spans="1:26" s="225" customFormat="1" ht="12">
      <c r="A130" s="226" t="str">
        <f>Doklady!D66</f>
        <v/>
      </c>
      <c r="B130" s="227" t="s">
        <v>327</v>
      </c>
      <c r="C130" s="228">
        <f>SUM(C53:C129)</f>
        <v>96246</v>
      </c>
      <c r="D130" s="228">
        <f t="shared" ref="D130:I130" si="9">SUM(D53:D129)</f>
        <v>96245.99000000002</v>
      </c>
      <c r="E130" s="228">
        <f t="shared" si="9"/>
        <v>0</v>
      </c>
      <c r="F130" s="228">
        <f t="shared" si="9"/>
        <v>0</v>
      </c>
      <c r="G130" s="228">
        <f t="shared" si="9"/>
        <v>96245.99</v>
      </c>
      <c r="H130" s="228">
        <f t="shared" si="9"/>
        <v>0</v>
      </c>
      <c r="I130" s="228">
        <f t="shared" si="9"/>
        <v>9.9999999965802999E-3</v>
      </c>
      <c r="J130" s="224" t="str">
        <f>IF(D130&gt;C130,"Vyúčtované prostriedky nemôžu byť väčšie ako poskytnuté. Opravte v hárku ""Doklady""","")</f>
        <v/>
      </c>
      <c r="K130" s="224"/>
      <c r="L130" s="224"/>
      <c r="M130" s="224"/>
      <c r="N130" s="224"/>
      <c r="O130" s="224"/>
      <c r="P130" s="224"/>
      <c r="Q130" s="224"/>
      <c r="R130" s="224"/>
      <c r="S130" s="224"/>
      <c r="T130" s="224"/>
      <c r="U130" s="224"/>
      <c r="V130" s="224"/>
      <c r="W130" s="224"/>
      <c r="X130" s="224"/>
      <c r="Y130" s="224"/>
      <c r="Z130" s="224"/>
    </row>
    <row r="132" spans="1:26" s="9" customFormat="1" ht="13">
      <c r="A132" s="9" t="s">
        <v>387</v>
      </c>
      <c r="C132" s="74"/>
      <c r="D132" s="74"/>
      <c r="E132" s="74"/>
      <c r="F132" s="74"/>
      <c r="G132" s="74"/>
      <c r="H132" s="74"/>
      <c r="I132" s="74"/>
      <c r="J132" s="85"/>
      <c r="K132" s="85"/>
      <c r="L132" s="85"/>
      <c r="M132" s="85"/>
      <c r="N132" s="85"/>
      <c r="O132" s="85"/>
      <c r="P132" s="85"/>
      <c r="Q132" s="85"/>
      <c r="R132" s="85"/>
      <c r="S132" s="85"/>
      <c r="T132" s="85"/>
      <c r="U132" s="85"/>
      <c r="V132" s="85"/>
      <c r="W132" s="85"/>
      <c r="X132" s="85"/>
      <c r="Y132" s="85"/>
      <c r="Z132" s="85"/>
    </row>
    <row r="133" spans="1:26" s="9" customFormat="1" ht="13">
      <c r="A133" s="9" t="s">
        <v>388</v>
      </c>
      <c r="C133" s="74"/>
      <c r="D133" s="74"/>
      <c r="E133" s="74"/>
      <c r="F133" s="74"/>
      <c r="G133" s="74"/>
      <c r="H133" s="74"/>
      <c r="I133" s="74"/>
      <c r="J133" s="85"/>
      <c r="K133" s="85"/>
      <c r="L133" s="85"/>
      <c r="M133" s="85"/>
      <c r="N133" s="85"/>
      <c r="O133" s="85"/>
      <c r="P133" s="85"/>
      <c r="Q133" s="85"/>
      <c r="R133" s="85"/>
      <c r="S133" s="85"/>
      <c r="T133" s="85"/>
      <c r="U133" s="85"/>
      <c r="V133" s="85"/>
      <c r="W133" s="85"/>
      <c r="X133" s="85"/>
      <c r="Y133" s="85"/>
      <c r="Z133" s="85"/>
    </row>
    <row r="134" spans="1:26" s="9" customFormat="1" ht="13">
      <c r="A134" s="9" t="s">
        <v>389</v>
      </c>
      <c r="C134" s="74"/>
      <c r="D134" s="74"/>
      <c r="E134" s="74"/>
      <c r="F134" s="74"/>
      <c r="G134" s="74"/>
      <c r="H134" s="74"/>
      <c r="I134" s="74"/>
      <c r="J134" s="85"/>
      <c r="K134" s="85"/>
      <c r="L134" s="85"/>
      <c r="M134" s="85"/>
      <c r="N134" s="85"/>
      <c r="O134" s="85"/>
      <c r="P134" s="85"/>
      <c r="Q134" s="85"/>
      <c r="R134" s="85"/>
      <c r="S134" s="85"/>
      <c r="T134" s="85"/>
      <c r="U134" s="85"/>
      <c r="V134" s="85"/>
      <c r="W134" s="85"/>
      <c r="X134" s="85"/>
      <c r="Y134" s="85"/>
      <c r="Z134" s="85"/>
    </row>
    <row r="135" spans="1:26" s="9" customFormat="1" ht="13">
      <c r="A135" s="9" t="s">
        <v>390</v>
      </c>
      <c r="C135" s="74"/>
      <c r="D135" s="74"/>
      <c r="E135" s="74"/>
      <c r="F135" s="74"/>
      <c r="G135" s="74"/>
      <c r="H135" s="74"/>
      <c r="I135" s="74"/>
      <c r="J135" s="85"/>
      <c r="K135" s="85"/>
      <c r="L135" s="85"/>
      <c r="M135" s="85"/>
      <c r="N135" s="85"/>
      <c r="O135" s="85"/>
      <c r="P135" s="85"/>
      <c r="Q135" s="85"/>
      <c r="R135" s="85"/>
      <c r="S135" s="85"/>
      <c r="T135" s="85"/>
      <c r="U135" s="85"/>
      <c r="V135" s="85"/>
      <c r="W135" s="85"/>
      <c r="X135" s="85"/>
      <c r="Y135" s="85"/>
      <c r="Z135" s="85"/>
    </row>
    <row r="136" spans="1:26" s="9" customFormat="1" ht="13">
      <c r="C136" s="74"/>
      <c r="D136" s="74"/>
      <c r="E136" s="74"/>
      <c r="F136" s="74"/>
      <c r="G136" s="74"/>
      <c r="H136" s="74"/>
      <c r="I136" s="74"/>
      <c r="J136" s="85"/>
      <c r="K136" s="85"/>
      <c r="L136" s="85"/>
      <c r="M136" s="85"/>
      <c r="N136" s="85"/>
      <c r="O136" s="85"/>
      <c r="P136" s="85"/>
      <c r="Q136" s="85"/>
      <c r="R136" s="85"/>
      <c r="S136" s="85"/>
      <c r="T136" s="85"/>
      <c r="U136" s="85"/>
      <c r="V136" s="85"/>
      <c r="W136" s="85"/>
      <c r="X136" s="85"/>
      <c r="Y136" s="85"/>
      <c r="Z136" s="85"/>
    </row>
    <row r="137" spans="1:26" ht="13">
      <c r="A137" s="9" t="s">
        <v>391</v>
      </c>
      <c r="B137" s="9"/>
      <c r="C137" s="74"/>
      <c r="D137" s="74"/>
      <c r="E137" s="74"/>
      <c r="F137" s="74"/>
      <c r="G137" s="74"/>
      <c r="H137" s="74"/>
      <c r="I137" s="74"/>
      <c r="J137" s="85"/>
    </row>
    <row r="138" spans="1:26" ht="13">
      <c r="A138" s="9"/>
      <c r="B138" s="9"/>
      <c r="C138" s="74"/>
      <c r="D138" s="74"/>
      <c r="E138" s="74"/>
      <c r="F138" s="74"/>
      <c r="G138" s="74"/>
      <c r="H138" s="74"/>
      <c r="I138" s="74"/>
      <c r="J138" s="85"/>
    </row>
    <row r="139" spans="1:26" ht="13">
      <c r="A139" s="9" t="s">
        <v>392</v>
      </c>
      <c r="B139" s="9"/>
      <c r="C139" s="74"/>
      <c r="D139" s="74"/>
      <c r="E139" s="74"/>
      <c r="F139" s="74"/>
      <c r="G139" s="74"/>
      <c r="H139" s="74"/>
      <c r="I139" s="74"/>
      <c r="J139" s="85"/>
    </row>
    <row r="140" spans="1:26" ht="13">
      <c r="A140" s="9"/>
      <c r="B140" s="279" t="s">
        <v>3597</v>
      </c>
      <c r="C140" s="229"/>
      <c r="D140" s="365" t="s">
        <v>521</v>
      </c>
      <c r="E140" s="365"/>
      <c r="F140" s="365"/>
      <c r="G140" s="365"/>
      <c r="H140" s="365"/>
      <c r="I140" s="365"/>
      <c r="J140" s="85"/>
    </row>
    <row r="141" spans="1:26" ht="68.25" customHeight="1">
      <c r="A141" s="9"/>
      <c r="B141" s="281" t="s">
        <v>3596</v>
      </c>
      <c r="C141" s="214"/>
      <c r="D141" s="345" t="s">
        <v>393</v>
      </c>
      <c r="E141" s="345"/>
      <c r="F141" s="345"/>
      <c r="G141" s="345"/>
      <c r="H141" s="345"/>
      <c r="I141" s="345"/>
      <c r="J141" s="85"/>
    </row>
    <row r="142" spans="1:26" ht="13">
      <c r="A142" s="9"/>
      <c r="B142" s="280"/>
      <c r="C142" s="214"/>
      <c r="D142" s="263"/>
      <c r="E142" s="263"/>
      <c r="F142" s="263"/>
      <c r="G142" s="263"/>
      <c r="H142" s="263"/>
      <c r="I142" s="263"/>
      <c r="J142" s="85"/>
    </row>
    <row r="143" spans="1:26" ht="13">
      <c r="A143" s="9"/>
      <c r="B143" s="280"/>
      <c r="C143" s="214"/>
      <c r="D143" s="263"/>
      <c r="E143" s="263"/>
      <c r="F143" s="263"/>
      <c r="G143" s="263"/>
      <c r="H143" s="263"/>
      <c r="I143" s="263"/>
      <c r="J143" s="85"/>
    </row>
    <row r="144" spans="1:26" ht="14">
      <c r="A144" s="9"/>
      <c r="B144" s="281" t="s">
        <v>3595</v>
      </c>
      <c r="C144" s="214"/>
      <c r="D144" s="263"/>
      <c r="E144" s="263"/>
      <c r="F144" s="263"/>
      <c r="G144" s="263"/>
      <c r="H144" s="263"/>
      <c r="I144" s="263"/>
      <c r="J144" s="85"/>
    </row>
    <row r="145" spans="2:2" ht="13">
      <c r="B145" s="266"/>
    </row>
  </sheetData>
  <sheetProtection sheet="1" selectLockedCells="1"/>
  <mergeCells count="30">
    <mergeCell ref="B32:H32"/>
    <mergeCell ref="B34:H34"/>
    <mergeCell ref="B33:H33"/>
    <mergeCell ref="B31:H31"/>
    <mergeCell ref="B30:H30"/>
    <mergeCell ref="B27:H27"/>
    <mergeCell ref="B28:H28"/>
    <mergeCell ref="B16:H16"/>
    <mergeCell ref="B18:H18"/>
    <mergeCell ref="B19:H19"/>
    <mergeCell ref="B20:H20"/>
    <mergeCell ref="B21:H21"/>
    <mergeCell ref="B22:H22"/>
    <mergeCell ref="B26:H26"/>
    <mergeCell ref="D141:I141"/>
    <mergeCell ref="E10:F10"/>
    <mergeCell ref="A50:I50"/>
    <mergeCell ref="B29:H29"/>
    <mergeCell ref="A1:I1"/>
    <mergeCell ref="C3:F3"/>
    <mergeCell ref="E9:F9"/>
    <mergeCell ref="E12:F12"/>
    <mergeCell ref="E11:F11"/>
    <mergeCell ref="E14:F14"/>
    <mergeCell ref="E13:F13"/>
    <mergeCell ref="B17:H17"/>
    <mergeCell ref="B24:H24"/>
    <mergeCell ref="B25:H25"/>
    <mergeCell ref="B23:H23"/>
    <mergeCell ref="D140:I140"/>
  </mergeCells>
  <conditionalFormatting sqref="C41:I41 C46:I46">
    <cfRule type="cellIs" dxfId="103" priority="43" stopIfTrue="1" operator="lessThanOrEqual">
      <formula>0</formula>
    </cfRule>
    <cfRule type="cellIs" dxfId="102" priority="44" stopIfTrue="1" operator="greaterThan">
      <formula>0</formula>
    </cfRule>
  </conditionalFormatting>
  <conditionalFormatting sqref="D53:D129">
    <cfRule type="expression" dxfId="101" priority="31" stopIfTrue="1">
      <formula>$C53=$D53</formula>
    </cfRule>
    <cfRule type="expression" dxfId="100" priority="33" stopIfTrue="1">
      <formula>$C53&lt;&gt;$D53</formula>
    </cfRule>
  </conditionalFormatting>
  <conditionalFormatting sqref="E9:F9">
    <cfRule type="expression" dxfId="99" priority="38" stopIfTrue="1">
      <formula>SUM($E$10:$F$14)&gt;0</formula>
    </cfRule>
  </conditionalFormatting>
  <conditionalFormatting sqref="G53:G129">
    <cfRule type="expression" dxfId="98" priority="13" stopIfTrue="1">
      <formula>$C53=$G53</formula>
    </cfRule>
    <cfRule type="expression" dxfId="97" priority="14" stopIfTrue="1">
      <formula>$C53&lt;&gt;$G53</formula>
    </cfRule>
  </conditionalFormatting>
  <conditionalFormatting sqref="I42">
    <cfRule type="cellIs" dxfId="96" priority="1" stopIfTrue="1" operator="greaterThan">
      <formula>0</formula>
    </cfRule>
  </conditionalFormatting>
  <conditionalFormatting sqref="I47">
    <cfRule type="cellIs" dxfId="95" priority="15" stopIfTrue="1" operator="greaterThan">
      <formula>0</formula>
    </cfRule>
  </conditionalFormatting>
  <conditionalFormatting sqref="I53:I129">
    <cfRule type="cellIs" dxfId="94" priority="40" stopIfTrue="1" operator="equal">
      <formula>0</formula>
    </cfRule>
    <cfRule type="cellIs" dxfId="93" priority="41" stopIfTrue="1" operator="greaterThan">
      <formula>0</formula>
    </cfRule>
  </conditionalFormatting>
  <printOptions horizontalCentered="1"/>
  <pageMargins left="0.25" right="0.25" top="0.75" bottom="0.75" header="0.3" footer="0.3"/>
  <pageSetup paperSize="9" scale="65" orientation="portrait" r:id="rId1"/>
  <headerFooter>
    <oddFooter>Strana &amp;P z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F3C8-47E9-4D00-BAE9-FD921A4859DD}">
  <sheetPr codeName="Hárok3">
    <pageSetUpPr fitToPage="1"/>
  </sheetPr>
  <dimension ref="A1:Y5000"/>
  <sheetViews>
    <sheetView topLeftCell="A102" zoomScale="86" zoomScaleNormal="100" workbookViewId="0">
      <selection activeCell="G328" sqref="G328"/>
    </sheetView>
  </sheetViews>
  <sheetFormatPr baseColWidth="10" defaultColWidth="11.5" defaultRowHeight="11"/>
  <cols>
    <col min="1" max="1" width="34.1640625" style="6" customWidth="1"/>
    <col min="2" max="2" width="10.83203125" style="6" bestFit="1" customWidth="1"/>
    <col min="3" max="3" width="12" style="6" bestFit="1" customWidth="1"/>
    <col min="4" max="4" width="10.1640625" style="6" bestFit="1" customWidth="1"/>
    <col min="5" max="5" width="10.1640625" style="6" customWidth="1"/>
    <col min="6" max="6" width="31.5" style="6" customWidth="1"/>
    <col min="7" max="7" width="9.5" style="6" bestFit="1" customWidth="1"/>
    <col min="8" max="8" width="23.83203125" style="6" customWidth="1"/>
    <col min="9" max="9" width="11.5" style="7" customWidth="1"/>
    <col min="10" max="10" width="4.5" style="76" customWidth="1"/>
    <col min="11" max="11" width="8.83203125" style="91" customWidth="1"/>
    <col min="12" max="12" width="8.33203125" style="90" customWidth="1"/>
    <col min="13" max="25" width="5.5" style="90" customWidth="1"/>
    <col min="26" max="16384" width="11.5" style="8"/>
  </cols>
  <sheetData>
    <row r="1" spans="1:25" s="6" customFormat="1" ht="12" hidden="1" thickBot="1">
      <c r="A1" s="231" t="str">
        <f>IF(ROW()&lt;=B$3,INDEX(FP!F:F,B$2+ROW()-1)&amp;" - "&amp;INDEX(FP!C:C,B$2+ROW()-1),"")</f>
        <v>a - taekwondo - bežné transfery</v>
      </c>
      <c r="B1" s="232" t="str">
        <f>INDEX(Adr!A:A,B102+1)</f>
        <v>30814910</v>
      </c>
      <c r="C1" s="233">
        <f>IF(ROW()&lt;=B$3,INDEX(FP!E:E,B$2+ROW()-1),"")</f>
        <v>0</v>
      </c>
      <c r="D1" s="234" t="str">
        <f>IF(ROW()&lt;=B$3,INDEX(FP!F:F,B$2+ROW()-1),"")</f>
        <v>a</v>
      </c>
      <c r="E1" s="234"/>
      <c r="F1" s="234" t="str">
        <f>IF(ROW()&lt;=B$3,INDEX(FP!G:G,B$2+ROW()-1),"")</f>
        <v>026 02</v>
      </c>
      <c r="G1" s="234"/>
      <c r="H1" s="235" t="str">
        <f>IF(ROW()&lt;=B$3,INDEX(FP!C:C,B$2+ROW()-1),"")</f>
        <v>taekwondo - bežné transfery</v>
      </c>
      <c r="I1" s="236">
        <f t="shared" ref="I1:I32" si="0">IF(ROW()&lt;=B$3,SUMIF(A$107:A$10042,A1,I$107:I$10042),"")</f>
        <v>46106.000000000022</v>
      </c>
      <c r="J1" s="236">
        <f t="shared" ref="J1:J32" si="1">IF(ROW()&lt;=B$3,SUMIFS(I$103:I$50042,A$103:A$50042,K1,J$103:J$50042,L1),"")</f>
        <v>0</v>
      </c>
      <c r="K1" s="110" t="str">
        <f>$A1</f>
        <v>a - taekwondo - bežné transfery</v>
      </c>
      <c r="L1" s="101">
        <v>99</v>
      </c>
      <c r="M1" s="88"/>
      <c r="N1" s="88"/>
      <c r="O1" s="88"/>
      <c r="P1" s="88"/>
      <c r="Q1" s="88"/>
      <c r="R1" s="88"/>
      <c r="S1" s="88"/>
      <c r="T1" s="88"/>
      <c r="U1" s="88"/>
      <c r="V1" s="88"/>
      <c r="W1" s="88"/>
      <c r="X1" s="88"/>
      <c r="Y1" s="88"/>
    </row>
    <row r="2" spans="1:25" s="6" customFormat="1" ht="12" hidden="1" thickBot="1">
      <c r="A2" s="231" t="str">
        <f>IF(ROW()&lt;=B$3,INDEX(FP!F:F,B$2+ROW()-1)&amp;" - "&amp;INDEX(FP!C:C,B$2+ROW()-1),"")</f>
        <v>c - zabezpečenie a rozvoj športu taekwondo zdravotne postihnutých športovcov</v>
      </c>
      <c r="B2" s="237">
        <f>MATCH(B1,FP!A:A,0)</f>
        <v>117</v>
      </c>
      <c r="C2" s="233">
        <f>IF(ROW()&lt;=B$3,INDEX(FP!E:E,B$2+ROW()-1),"")</f>
        <v>0</v>
      </c>
      <c r="D2" s="234" t="str">
        <f>IF(ROW()&lt;=B$3,INDEX(FP!F:F,B$2+ROW()-1),"")</f>
        <v>c</v>
      </c>
      <c r="E2" s="234"/>
      <c r="F2" s="234" t="str">
        <f>IF(ROW()&lt;=B$3,INDEX(FP!G:G,B$2+ROW()-1),"")</f>
        <v>026 03</v>
      </c>
      <c r="G2" s="234"/>
      <c r="H2" s="235" t="str">
        <f>IF(ROW()&lt;=B$3,INDEX(FP!C:C,B$2+ROW()-1),"")</f>
        <v>zabezpečenie a rozvoj športu taekwondo zdravotne postihnutých športovcov</v>
      </c>
      <c r="I2" s="236">
        <f t="shared" si="0"/>
        <v>10339.990000000003</v>
      </c>
      <c r="J2" s="236">
        <f t="shared" si="1"/>
        <v>0</v>
      </c>
      <c r="K2" s="110" t="str">
        <f>$A2</f>
        <v>c - zabezpečenie a rozvoj športu taekwondo zdravotne postihnutých športovcov</v>
      </c>
      <c r="L2" s="101">
        <v>99</v>
      </c>
      <c r="M2" s="97" t="s">
        <v>335</v>
      </c>
      <c r="N2" s="98" t="s">
        <v>374</v>
      </c>
      <c r="O2" s="88"/>
      <c r="P2" s="88"/>
      <c r="Q2" s="88"/>
      <c r="R2" s="88"/>
      <c r="S2" s="88"/>
      <c r="T2" s="88"/>
      <c r="U2" s="88"/>
      <c r="V2" s="88"/>
      <c r="W2" s="88"/>
      <c r="X2" s="88"/>
      <c r="Y2" s="88"/>
    </row>
    <row r="3" spans="1:25" s="6" customFormat="1" ht="12" hidden="1" thickBot="1">
      <c r="A3" s="231" t="str">
        <f>IF(ROW()&lt;=B$3,INDEX(FP!F:F,B$2+ROW()-1)&amp;" - "&amp;INDEX(FP!C:C,B$2+ROW()-1),"")</f>
        <v>d - Bérešová Adriana</v>
      </c>
      <c r="B3" s="238">
        <f>COUNTIF(FP!A:A,Doklady!B1)</f>
        <v>4</v>
      </c>
      <c r="C3" s="233">
        <f>IF(ROW()&lt;=B$3,INDEX(FP!E:E,B$2+ROW()-1),"")</f>
        <v>0</v>
      </c>
      <c r="D3" s="234" t="str">
        <f>IF(ROW()&lt;=B$3,INDEX(FP!F:F,B$2+ROW()-1),"")</f>
        <v>d</v>
      </c>
      <c r="E3" s="234"/>
      <c r="F3" s="234" t="str">
        <f>IF(ROW()&lt;=B$3,INDEX(FP!G:G,B$2+ROW()-1),"")</f>
        <v>026 03</v>
      </c>
      <c r="G3" s="234"/>
      <c r="H3" s="235" t="str">
        <f>IF(ROW()&lt;=B$3,INDEX(FP!C:C,B$2+ROW()-1),"")</f>
        <v>Bérešová Adriana</v>
      </c>
      <c r="I3" s="236">
        <f t="shared" si="0"/>
        <v>35000</v>
      </c>
      <c r="J3" s="236">
        <f t="shared" si="1"/>
        <v>0</v>
      </c>
      <c r="K3" s="110" t="str">
        <f t="shared" ref="K3:K66" si="2">$A3</f>
        <v>d - Bérešová Adriana</v>
      </c>
      <c r="L3" s="101">
        <v>99</v>
      </c>
      <c r="M3" s="99" t="str">
        <f>$A2</f>
        <v>c - zabezpečenie a rozvoj športu taekwondo zdravotne postihnutých športovcov</v>
      </c>
      <c r="N3" s="100">
        <v>99</v>
      </c>
      <c r="O3" s="88"/>
      <c r="P3" s="88"/>
      <c r="Q3" s="88"/>
      <c r="R3" s="88"/>
      <c r="S3" s="88"/>
      <c r="T3" s="88"/>
      <c r="U3" s="88"/>
      <c r="V3" s="88"/>
      <c r="W3" s="88"/>
      <c r="X3" s="88"/>
      <c r="Y3" s="88"/>
    </row>
    <row r="4" spans="1:25" s="6" customFormat="1" ht="12" hidden="1" thickBot="1">
      <c r="A4" s="235" t="str">
        <f>IF(ROW()&lt;=B$3,INDEX(FP!F:F,B$2+ROW()-1)&amp;" - "&amp;INDEX(FP!C:C,B$2+ROW()-1),"")</f>
        <v>l - športové pohybové tábory pre mládež</v>
      </c>
      <c r="B4" s="239"/>
      <c r="C4" s="240">
        <f>IF(ROW()&lt;=B$3,INDEX(FP!E:E,B$2+ROW()-1),"")</f>
        <v>0</v>
      </c>
      <c r="D4" s="234" t="str">
        <f>IF(ROW()&lt;=B$3,INDEX(FP!F:F,B$2+ROW()-1),"")</f>
        <v>l</v>
      </c>
      <c r="E4" s="234"/>
      <c r="F4" s="234" t="str">
        <f>IF(ROW()&lt;=B$3,INDEX(FP!G:G,B$2+ROW()-1),"")</f>
        <v>026 01</v>
      </c>
      <c r="G4" s="234"/>
      <c r="H4" s="235" t="str">
        <f>IF(ROW()&lt;=B$3,INDEX(FP!C:C,B$2+ROW()-1),"")</f>
        <v>športové pohybové tábory pre mládež</v>
      </c>
      <c r="I4" s="236">
        <f t="shared" si="0"/>
        <v>4800</v>
      </c>
      <c r="J4" s="236">
        <f t="shared" si="1"/>
        <v>0</v>
      </c>
      <c r="K4" s="110" t="str">
        <f t="shared" si="2"/>
        <v>l - športové pohybové tábory pre mládež</v>
      </c>
      <c r="L4" s="101">
        <v>99</v>
      </c>
      <c r="M4" s="102" t="s">
        <v>335</v>
      </c>
      <c r="N4" s="103" t="s">
        <v>374</v>
      </c>
    </row>
    <row r="5" spans="1:25" s="6" customFormat="1" ht="12" hidden="1" thickBot="1">
      <c r="A5" s="235" t="str">
        <f>IF(ROW()&lt;=B$3,INDEX(FP!F:F,B$2+ROW()-1)&amp;" - "&amp;INDEX(FP!C:C,B$2+ROW()-1),"")</f>
        <v/>
      </c>
      <c r="B5" s="235"/>
      <c r="C5" s="240" t="str">
        <f>IF(ROW()&lt;=B$3,INDEX(FP!E:E,B$2+ROW()-1),"")</f>
        <v/>
      </c>
      <c r="D5" s="234" t="str">
        <f>IF(ROW()&lt;=B$3,INDEX(FP!F:F,B$2+ROW()-1),"")</f>
        <v/>
      </c>
      <c r="E5" s="234"/>
      <c r="F5" s="234" t="str">
        <f>IF(ROW()&lt;=B$3,INDEX(FP!G:G,B$2+ROW()-1),"")</f>
        <v/>
      </c>
      <c r="G5" s="234"/>
      <c r="H5" s="235" t="str">
        <f>IF(ROW()&lt;=B$3,INDEX(FP!C:C,B$2+ROW()-1),"")</f>
        <v/>
      </c>
      <c r="I5" s="236" t="str">
        <f t="shared" si="0"/>
        <v/>
      </c>
      <c r="J5" s="236" t="str">
        <f t="shared" si="1"/>
        <v/>
      </c>
      <c r="K5" s="110" t="str">
        <f t="shared" si="2"/>
        <v/>
      </c>
      <c r="L5" s="101">
        <v>99</v>
      </c>
      <c r="M5" s="104" t="str">
        <f>$A4</f>
        <v>l - športové pohybové tábory pre mládež</v>
      </c>
      <c r="N5" s="105">
        <v>99</v>
      </c>
      <c r="O5" s="88"/>
      <c r="P5" s="88"/>
      <c r="Q5" s="88"/>
      <c r="R5" s="88"/>
      <c r="S5" s="88"/>
      <c r="T5" s="88"/>
      <c r="U5" s="88"/>
      <c r="V5" s="88"/>
      <c r="W5" s="88"/>
      <c r="X5" s="88"/>
      <c r="Y5" s="88"/>
    </row>
    <row r="6" spans="1:25" s="6" customFormat="1" ht="12" hidden="1" thickBot="1">
      <c r="A6" s="235" t="str">
        <f>IF(ROW()&lt;=B$3,INDEX(FP!F:F,B$2+ROW()-1)&amp;" - "&amp;INDEX(FP!C:C,B$2+ROW()-1),"")</f>
        <v/>
      </c>
      <c r="B6" s="235"/>
      <c r="C6" s="240" t="str">
        <f>IF(ROW()&lt;=B$3,INDEX(FP!E:E,B$2+ROW()-1),"")</f>
        <v/>
      </c>
      <c r="D6" s="234" t="str">
        <f>IF(ROW()&lt;=B$3,INDEX(FP!F:F,B$2+ROW()-1),"")</f>
        <v/>
      </c>
      <c r="E6" s="234"/>
      <c r="F6" s="234" t="str">
        <f>IF(ROW()&lt;=B$3,INDEX(FP!G:G,B$2+ROW()-1),"")</f>
        <v/>
      </c>
      <c r="G6" s="234"/>
      <c r="H6" s="235" t="str">
        <f>IF(ROW()&lt;=B$3,INDEX(FP!C:C,B$2+ROW()-1),"")</f>
        <v/>
      </c>
      <c r="I6" s="236" t="str">
        <f t="shared" si="0"/>
        <v/>
      </c>
      <c r="J6" s="236" t="str">
        <f t="shared" si="1"/>
        <v/>
      </c>
      <c r="K6" s="110" t="str">
        <f t="shared" si="2"/>
        <v/>
      </c>
      <c r="L6" s="101">
        <v>99</v>
      </c>
      <c r="M6" s="97" t="s">
        <v>335</v>
      </c>
      <c r="N6" s="98" t="s">
        <v>374</v>
      </c>
      <c r="Q6" s="88"/>
      <c r="R6" s="88"/>
      <c r="S6" s="88"/>
      <c r="T6" s="88"/>
      <c r="U6" s="88"/>
      <c r="V6" s="88"/>
      <c r="W6" s="88"/>
      <c r="X6" s="88"/>
      <c r="Y6" s="88"/>
    </row>
    <row r="7" spans="1:25" s="6" customFormat="1" ht="12" hidden="1" thickBot="1">
      <c r="A7" s="235" t="str">
        <f>IF(ROW()&lt;=B$3,INDEX(FP!F:F,B$2+ROW()-1)&amp;" - "&amp;INDEX(FP!C:C,B$2+ROW()-1),"")</f>
        <v/>
      </c>
      <c r="B7" s="235"/>
      <c r="C7" s="240" t="str">
        <f>IF(ROW()&lt;=B$3,INDEX(FP!E:E,B$2+ROW()-1),"")</f>
        <v/>
      </c>
      <c r="D7" s="234" t="str">
        <f>IF(ROW()&lt;=B$3,INDEX(FP!F:F,B$2+ROW()-1),"")</f>
        <v/>
      </c>
      <c r="E7" s="234"/>
      <c r="F7" s="234" t="str">
        <f>IF(ROW()&lt;=B$3,INDEX(FP!G:G,B$2+ROW()-1),"")</f>
        <v/>
      </c>
      <c r="G7" s="234"/>
      <c r="H7" s="235" t="str">
        <f>IF(ROW()&lt;=B$3,INDEX(FP!C:C,B$2+ROW()-1),"")</f>
        <v/>
      </c>
      <c r="I7" s="236" t="str">
        <f t="shared" si="0"/>
        <v/>
      </c>
      <c r="J7" s="236" t="str">
        <f t="shared" si="1"/>
        <v/>
      </c>
      <c r="K7" s="110" t="str">
        <f t="shared" si="2"/>
        <v/>
      </c>
      <c r="L7" s="101">
        <v>99</v>
      </c>
      <c r="M7" s="99" t="str">
        <f>$A6</f>
        <v/>
      </c>
      <c r="N7" s="100">
        <v>99</v>
      </c>
      <c r="S7" s="88"/>
      <c r="T7" s="88"/>
      <c r="U7" s="88"/>
      <c r="V7" s="88"/>
      <c r="W7" s="88"/>
      <c r="X7" s="88"/>
      <c r="Y7" s="88"/>
    </row>
    <row r="8" spans="1:25" s="6" customFormat="1" ht="12" hidden="1" thickBot="1">
      <c r="A8" s="235" t="str">
        <f>IF(ROW()&lt;=B$3,INDEX(FP!F:F,B$2+ROW()-1)&amp;" - "&amp;INDEX(FP!C:C,B$2+ROW()-1),"")</f>
        <v/>
      </c>
      <c r="B8" s="235"/>
      <c r="C8" s="240" t="str">
        <f>IF(ROW()&lt;=B$3,INDEX(FP!E:E,B$2+ROW()-1),"")</f>
        <v/>
      </c>
      <c r="D8" s="234" t="str">
        <f>IF(ROW()&lt;=B$3,INDEX(FP!F:F,B$2+ROW()-1),"")</f>
        <v/>
      </c>
      <c r="E8" s="234"/>
      <c r="F8" s="234" t="str">
        <f>IF(ROW()&lt;=B$3,INDEX(FP!G:G,B$2+ROW()-1),"")</f>
        <v/>
      </c>
      <c r="G8" s="234"/>
      <c r="H8" s="235" t="str">
        <f>IF(ROW()&lt;=B$3,INDEX(FP!C:C,B$2+ROW()-1),"")</f>
        <v/>
      </c>
      <c r="I8" s="236" t="str">
        <f t="shared" si="0"/>
        <v/>
      </c>
      <c r="J8" s="236" t="str">
        <f t="shared" si="1"/>
        <v/>
      </c>
      <c r="K8" s="110" t="str">
        <f t="shared" si="2"/>
        <v/>
      </c>
      <c r="L8" s="101">
        <v>99</v>
      </c>
      <c r="M8" s="102" t="s">
        <v>335</v>
      </c>
      <c r="N8" s="103" t="s">
        <v>374</v>
      </c>
      <c r="O8" s="88"/>
      <c r="P8" s="88"/>
      <c r="U8" s="88"/>
      <c r="V8" s="88"/>
      <c r="W8" s="88"/>
      <c r="X8" s="88"/>
      <c r="Y8" s="88"/>
    </row>
    <row r="9" spans="1:25" s="6" customFormat="1" ht="12" hidden="1" thickBot="1">
      <c r="A9" s="235" t="str">
        <f>IF(ROW()&lt;=B$3,INDEX(FP!F:F,B$2+ROW()-1)&amp;" - "&amp;INDEX(FP!C:C,B$2+ROW()-1),"")</f>
        <v/>
      </c>
      <c r="B9" s="235"/>
      <c r="C9" s="240" t="str">
        <f>IF(ROW()&lt;=B$3,INDEX(FP!E:E,B$2+ROW()-1),"")</f>
        <v/>
      </c>
      <c r="D9" s="234" t="str">
        <f>IF(ROW()&lt;=B$3,INDEX(FP!F:F,B$2+ROW()-1),"")</f>
        <v/>
      </c>
      <c r="E9" s="234"/>
      <c r="F9" s="234" t="str">
        <f>IF(ROW()&lt;=B$3,INDEX(FP!G:G,B$2+ROW()-1),"")</f>
        <v/>
      </c>
      <c r="G9" s="234"/>
      <c r="H9" s="235" t="str">
        <f>IF(ROW()&lt;=B$3,INDEX(FP!C:C,B$2+ROW()-1),"")</f>
        <v/>
      </c>
      <c r="I9" s="236" t="str">
        <f t="shared" si="0"/>
        <v/>
      </c>
      <c r="J9" s="236" t="str">
        <f t="shared" si="1"/>
        <v/>
      </c>
      <c r="K9" s="110" t="str">
        <f t="shared" si="2"/>
        <v/>
      </c>
      <c r="L9" s="101">
        <v>99</v>
      </c>
      <c r="M9" s="108" t="str">
        <f>$A8</f>
        <v/>
      </c>
      <c r="N9" s="109">
        <v>99</v>
      </c>
      <c r="O9" s="88"/>
      <c r="P9" s="88"/>
      <c r="Q9" s="88"/>
      <c r="R9" s="88"/>
      <c r="W9" s="88"/>
      <c r="X9" s="88"/>
      <c r="Y9" s="88"/>
    </row>
    <row r="10" spans="1:25" s="6" customFormat="1" ht="12" hidden="1" thickBot="1">
      <c r="A10" s="235" t="str">
        <f>IF(ROW()&lt;=B$3,INDEX(FP!F:F,B$2+ROW()-1)&amp;" - "&amp;INDEX(FP!C:C,B$2+ROW()-1),"")</f>
        <v/>
      </c>
      <c r="B10" s="235"/>
      <c r="C10" s="240" t="str">
        <f>IF(ROW()&lt;=B$3,INDEX(FP!E:E,B$2+ROW()-1),"")</f>
        <v/>
      </c>
      <c r="D10" s="234" t="str">
        <f>IF(ROW()&lt;=B$3,INDEX(FP!F:F,B$2+ROW()-1),"")</f>
        <v/>
      </c>
      <c r="E10" s="234"/>
      <c r="F10" s="234" t="str">
        <f>IF(ROW()&lt;=B$3,INDEX(FP!G:G,B$2+ROW()-1),"")</f>
        <v/>
      </c>
      <c r="G10" s="234"/>
      <c r="H10" s="235" t="str">
        <f>IF(ROW()&lt;=B$3,INDEX(FP!C:C,B$2+ROW()-1),"")</f>
        <v/>
      </c>
      <c r="I10" s="236" t="str">
        <f t="shared" si="0"/>
        <v/>
      </c>
      <c r="J10" s="236" t="str">
        <f t="shared" si="1"/>
        <v/>
      </c>
      <c r="K10" s="110" t="str">
        <f t="shared" si="2"/>
        <v/>
      </c>
      <c r="L10" s="101">
        <v>99</v>
      </c>
      <c r="M10" s="97" t="s">
        <v>335</v>
      </c>
      <c r="N10" s="98" t="s">
        <v>374</v>
      </c>
      <c r="O10" s="88"/>
      <c r="P10" s="88"/>
      <c r="Q10" s="88"/>
      <c r="R10" s="88"/>
      <c r="S10" s="88"/>
      <c r="T10" s="88"/>
      <c r="Y10" s="88"/>
    </row>
    <row r="11" spans="1:25" s="6" customFormat="1" ht="12" hidden="1" thickBot="1">
      <c r="A11" s="235" t="str">
        <f>IF(ROW()&lt;=B$3,INDEX(FP!F:F,B$2+ROW()-1)&amp;" - "&amp;INDEX(FP!C:C,B$2+ROW()-1),"")</f>
        <v/>
      </c>
      <c r="B11" s="235"/>
      <c r="C11" s="240" t="str">
        <f>IF(ROW()&lt;=B$3,INDEX(FP!E:E,B$2+ROW()-1),"")</f>
        <v/>
      </c>
      <c r="D11" s="234" t="str">
        <f>IF(ROW()&lt;=B$3,INDEX(FP!F:F,B$2+ROW()-1),"")</f>
        <v/>
      </c>
      <c r="E11" s="234"/>
      <c r="F11" s="234" t="str">
        <f>IF(ROW()&lt;=B$3,INDEX(FP!G:G,B$2+ROW()-1),"")</f>
        <v/>
      </c>
      <c r="G11" s="234"/>
      <c r="H11" s="235" t="str">
        <f>IF(ROW()&lt;=B$3,INDEX(FP!C:C,B$2+ROW()-1),"")</f>
        <v/>
      </c>
      <c r="I11" s="236" t="str">
        <f t="shared" si="0"/>
        <v/>
      </c>
      <c r="J11" s="236" t="str">
        <f t="shared" si="1"/>
        <v/>
      </c>
      <c r="K11" s="110" t="str">
        <f t="shared" si="2"/>
        <v/>
      </c>
      <c r="L11" s="101">
        <v>99</v>
      </c>
      <c r="M11" s="99" t="str">
        <f>$A10</f>
        <v/>
      </c>
      <c r="N11" s="100">
        <v>99</v>
      </c>
      <c r="O11" s="88"/>
      <c r="P11" s="88"/>
      <c r="Q11" s="88"/>
      <c r="R11" s="88"/>
      <c r="S11" s="88"/>
      <c r="T11" s="88"/>
      <c r="Y11" s="88"/>
    </row>
    <row r="12" spans="1:25" s="6" customFormat="1" ht="12" hidden="1" thickBot="1">
      <c r="A12" s="235" t="str">
        <f>IF(ROW()&lt;=B$3,INDEX(FP!F:F,B$2+ROW()-1)&amp;" - "&amp;INDEX(FP!C:C,B$2+ROW()-1),"")</f>
        <v/>
      </c>
      <c r="B12" s="235"/>
      <c r="C12" s="240" t="str">
        <f>IF(ROW()&lt;=B$3,INDEX(FP!E:E,B$2+ROW()-1),"")</f>
        <v/>
      </c>
      <c r="D12" s="234" t="str">
        <f>IF(ROW()&lt;=B$3,INDEX(FP!F:F,B$2+ROW()-1),"")</f>
        <v/>
      </c>
      <c r="E12" s="234"/>
      <c r="F12" s="234" t="str">
        <f>IF(ROW()&lt;=B$3,INDEX(FP!G:G,B$2+ROW()-1),"")</f>
        <v/>
      </c>
      <c r="G12" s="234"/>
      <c r="H12" s="235" t="str">
        <f>IF(ROW()&lt;=B$3,INDEX(FP!C:C,B$2+ROW()-1),"")</f>
        <v/>
      </c>
      <c r="I12" s="236" t="str">
        <f t="shared" si="0"/>
        <v/>
      </c>
      <c r="J12" s="236" t="str">
        <f t="shared" si="1"/>
        <v/>
      </c>
      <c r="K12" s="110" t="str">
        <f t="shared" si="2"/>
        <v/>
      </c>
      <c r="L12" s="101">
        <v>99</v>
      </c>
      <c r="M12" s="102" t="s">
        <v>335</v>
      </c>
      <c r="N12" s="103" t="s">
        <v>374</v>
      </c>
      <c r="O12" s="88"/>
      <c r="P12" s="88"/>
      <c r="Q12" s="88"/>
      <c r="R12" s="88"/>
      <c r="W12" s="88"/>
      <c r="X12" s="88"/>
    </row>
    <row r="13" spans="1:25" s="6" customFormat="1" ht="12" hidden="1" thickBot="1">
      <c r="A13" s="235" t="str">
        <f>IF(ROW()&lt;=B$3,INDEX(FP!F:F,B$2+ROW()-1)&amp;" - "&amp;INDEX(FP!C:C,B$2+ROW()-1),"")</f>
        <v/>
      </c>
      <c r="B13" s="235"/>
      <c r="C13" s="240" t="str">
        <f>IF(ROW()&lt;=B$3,INDEX(FP!E:E,B$2+ROW()-1),"")</f>
        <v/>
      </c>
      <c r="D13" s="234" t="str">
        <f>IF(ROW()&lt;=B$3,INDEX(FP!F:F,B$2+ROW()-1),"")</f>
        <v/>
      </c>
      <c r="E13" s="234"/>
      <c r="F13" s="234" t="str">
        <f>IF(ROW()&lt;=B$3,INDEX(FP!G:G,B$2+ROW()-1),"")</f>
        <v/>
      </c>
      <c r="G13" s="234"/>
      <c r="H13" s="235" t="str">
        <f>IF(ROW()&lt;=B$3,INDEX(FP!C:C,B$2+ROW()-1),"")</f>
        <v/>
      </c>
      <c r="I13" s="236" t="str">
        <f t="shared" si="0"/>
        <v/>
      </c>
      <c r="J13" s="236" t="str">
        <f t="shared" si="1"/>
        <v/>
      </c>
      <c r="K13" s="110" t="str">
        <f t="shared" si="2"/>
        <v/>
      </c>
      <c r="L13" s="101">
        <v>99</v>
      </c>
      <c r="M13" s="104" t="str">
        <f>$A12</f>
        <v/>
      </c>
      <c r="N13" s="105">
        <v>99</v>
      </c>
      <c r="O13" s="88"/>
      <c r="P13" s="88"/>
      <c r="U13" s="88"/>
      <c r="V13" s="88"/>
      <c r="W13" s="88"/>
      <c r="X13" s="88"/>
      <c r="Y13" s="88"/>
    </row>
    <row r="14" spans="1:25" s="6" customFormat="1" ht="12" hidden="1" thickBot="1">
      <c r="A14" s="235" t="str">
        <f>IF(ROW()&lt;=B$3,INDEX(FP!F:F,B$2+ROW()-1)&amp;" - "&amp;INDEX(FP!C:C,B$2+ROW()-1),"")</f>
        <v/>
      </c>
      <c r="B14" s="235"/>
      <c r="C14" s="240" t="str">
        <f>IF(ROW()&lt;=B$3,INDEX(FP!E:E,B$2+ROW()-1),"")</f>
        <v/>
      </c>
      <c r="D14" s="234" t="str">
        <f>IF(ROW()&lt;=B$3,INDEX(FP!F:F,B$2+ROW()-1),"")</f>
        <v/>
      </c>
      <c r="E14" s="234"/>
      <c r="F14" s="234" t="str">
        <f>IF(ROW()&lt;=B$3,INDEX(FP!G:G,B$2+ROW()-1),"")</f>
        <v/>
      </c>
      <c r="G14" s="234"/>
      <c r="H14" s="235" t="str">
        <f>IF(ROW()&lt;=B$3,INDEX(FP!C:C,B$2+ROW()-1),"")</f>
        <v/>
      </c>
      <c r="I14" s="236" t="str">
        <f t="shared" si="0"/>
        <v/>
      </c>
      <c r="J14" s="236" t="str">
        <f t="shared" si="1"/>
        <v/>
      </c>
      <c r="K14" s="110" t="str">
        <f t="shared" si="2"/>
        <v/>
      </c>
      <c r="L14" s="101">
        <v>99</v>
      </c>
      <c r="M14" s="97" t="s">
        <v>335</v>
      </c>
      <c r="N14" s="98" t="s">
        <v>374</v>
      </c>
      <c r="S14" s="88"/>
      <c r="T14" s="88"/>
      <c r="U14" s="88"/>
      <c r="V14" s="88"/>
      <c r="W14" s="88"/>
      <c r="X14" s="88"/>
      <c r="Y14" s="88"/>
    </row>
    <row r="15" spans="1:25" s="6" customFormat="1" ht="12" hidden="1" thickBot="1">
      <c r="A15" s="235" t="str">
        <f>IF(ROW()&lt;=B$3,INDEX(FP!F:F,B$2+ROW()-1)&amp;" - "&amp;INDEX(FP!C:C,B$2+ROW()-1),"")</f>
        <v/>
      </c>
      <c r="B15" s="235"/>
      <c r="C15" s="240" t="str">
        <f>IF(ROW()&lt;=B$3,INDEX(FP!E:E,B$2+ROW()-1),"")</f>
        <v/>
      </c>
      <c r="D15" s="234" t="str">
        <f>IF(ROW()&lt;=B$3,INDEX(FP!F:F,B$2+ROW()-1),"")</f>
        <v/>
      </c>
      <c r="E15" s="234"/>
      <c r="F15" s="234" t="str">
        <f>IF(ROW()&lt;=B$3,INDEX(FP!G:G,B$2+ROW()-1),"")</f>
        <v/>
      </c>
      <c r="G15" s="234"/>
      <c r="H15" s="235" t="str">
        <f>IF(ROW()&lt;=B$3,INDEX(FP!C:C,B$2+ROW()-1),"")</f>
        <v/>
      </c>
      <c r="I15" s="236" t="str">
        <f t="shared" si="0"/>
        <v/>
      </c>
      <c r="J15" s="236" t="str">
        <f t="shared" si="1"/>
        <v/>
      </c>
      <c r="K15" s="110" t="str">
        <f t="shared" si="2"/>
        <v/>
      </c>
      <c r="L15" s="101">
        <v>99</v>
      </c>
      <c r="M15" s="99" t="str">
        <f>$A14</f>
        <v/>
      </c>
      <c r="N15" s="100">
        <v>99</v>
      </c>
      <c r="Q15" s="88"/>
      <c r="R15" s="88"/>
      <c r="S15" s="88"/>
      <c r="T15" s="88"/>
      <c r="U15" s="88"/>
      <c r="V15" s="88"/>
      <c r="W15" s="88"/>
      <c r="X15" s="88"/>
      <c r="Y15" s="88"/>
    </row>
    <row r="16" spans="1:25" s="6" customFormat="1" ht="12" hidden="1" thickBot="1">
      <c r="A16" s="235" t="str">
        <f>IF(ROW()&lt;=B$3,INDEX(FP!F:F,B$2+ROW()-1)&amp;" - "&amp;INDEX(FP!C:C,B$2+ROW()-1),"")</f>
        <v/>
      </c>
      <c r="B16" s="235"/>
      <c r="C16" s="240" t="str">
        <f>IF(ROW()&lt;=B$3,INDEX(FP!E:E,B$2+ROW()-1),"")</f>
        <v/>
      </c>
      <c r="D16" s="234" t="str">
        <f>IF(ROW()&lt;=B$3,INDEX(FP!F:F,B$2+ROW()-1),"")</f>
        <v/>
      </c>
      <c r="E16" s="234"/>
      <c r="F16" s="234" t="str">
        <f>IF(ROW()&lt;=B$3,INDEX(FP!G:G,B$2+ROW()-1),"")</f>
        <v/>
      </c>
      <c r="G16" s="234"/>
      <c r="H16" s="235" t="str">
        <f>IF(ROW()&lt;=B$3,INDEX(FP!C:C,B$2+ROW()-1),"")</f>
        <v/>
      </c>
      <c r="I16" s="236" t="str">
        <f t="shared" si="0"/>
        <v/>
      </c>
      <c r="J16" s="236" t="str">
        <f t="shared" si="1"/>
        <v/>
      </c>
      <c r="K16" s="110" t="str">
        <f t="shared" si="2"/>
        <v/>
      </c>
      <c r="L16" s="101">
        <v>99</v>
      </c>
      <c r="M16" s="102" t="s">
        <v>335</v>
      </c>
      <c r="N16" s="103" t="s">
        <v>374</v>
      </c>
      <c r="O16" s="88"/>
      <c r="P16" s="88"/>
      <c r="Q16" s="88"/>
      <c r="R16" s="88"/>
      <c r="S16" s="88"/>
      <c r="T16" s="88"/>
      <c r="U16" s="88"/>
      <c r="V16" s="88"/>
      <c r="W16" s="88"/>
      <c r="X16" s="88"/>
      <c r="Y16" s="88"/>
    </row>
    <row r="17" spans="1:25" s="6" customFormat="1" ht="12" hidden="1" thickBot="1">
      <c r="A17" s="235" t="str">
        <f>IF(ROW()&lt;=B$3,INDEX(FP!F:F,B$2+ROW()-1)&amp;" - "&amp;INDEX(FP!C:C,B$2+ROW()-1),"")</f>
        <v/>
      </c>
      <c r="B17" s="235"/>
      <c r="C17" s="240" t="str">
        <f>IF(ROW()&lt;=B$3,INDEX(FP!E:E,B$2+ROW()-1),"")</f>
        <v/>
      </c>
      <c r="D17" s="234" t="str">
        <f>IF(ROW()&lt;=B$3,INDEX(FP!F:F,B$2+ROW()-1),"")</f>
        <v/>
      </c>
      <c r="E17" s="234"/>
      <c r="F17" s="234" t="str">
        <f>IF(ROW()&lt;=B$3,INDEX(FP!G:G,B$2+ROW()-1),"")</f>
        <v/>
      </c>
      <c r="G17" s="234"/>
      <c r="H17" s="235" t="str">
        <f>IF(ROW()&lt;=B$3,INDEX(FP!C:C,B$2+ROW()-1),"")</f>
        <v/>
      </c>
      <c r="I17" s="236" t="str">
        <f t="shared" si="0"/>
        <v/>
      </c>
      <c r="J17" s="236" t="str">
        <f t="shared" si="1"/>
        <v/>
      </c>
      <c r="K17" s="110" t="str">
        <f t="shared" si="2"/>
        <v/>
      </c>
      <c r="L17" s="101">
        <v>99</v>
      </c>
      <c r="M17" s="104" t="str">
        <f>$A16</f>
        <v/>
      </c>
      <c r="N17" s="105">
        <v>99</v>
      </c>
      <c r="O17" s="88"/>
      <c r="P17" s="88"/>
      <c r="Q17" s="88"/>
      <c r="R17" s="88"/>
      <c r="S17" s="88"/>
      <c r="T17" s="88"/>
      <c r="U17" s="88"/>
      <c r="V17" s="88"/>
      <c r="W17" s="88"/>
      <c r="X17" s="88"/>
      <c r="Y17" s="88"/>
    </row>
    <row r="18" spans="1:25" s="6" customFormat="1" ht="12" hidden="1" thickBot="1">
      <c r="A18" s="235" t="str">
        <f>IF(ROW()&lt;=B$3,INDEX(FP!F:F,B$2+ROW()-1)&amp;" - "&amp;INDEX(FP!C:C,B$2+ROW()-1),"")</f>
        <v/>
      </c>
      <c r="B18" s="235"/>
      <c r="C18" s="240" t="str">
        <f>IF(ROW()&lt;=B$3,INDEX(FP!E:E,B$2+ROW()-1),"")</f>
        <v/>
      </c>
      <c r="D18" s="234" t="str">
        <f>IF(ROW()&lt;=B$3,INDEX(FP!F:F,B$2+ROW()-1),"")</f>
        <v/>
      </c>
      <c r="E18" s="234"/>
      <c r="F18" s="234" t="str">
        <f>IF(ROW()&lt;=B$3,INDEX(FP!G:G,B$2+ROW()-1),"")</f>
        <v/>
      </c>
      <c r="G18" s="234"/>
      <c r="H18" s="235" t="str">
        <f>IF(ROW()&lt;=B$3,INDEX(FP!C:C,B$2+ROW()-1),"")</f>
        <v/>
      </c>
      <c r="I18" s="236" t="str">
        <f t="shared" si="0"/>
        <v/>
      </c>
      <c r="J18" s="236" t="str">
        <f t="shared" si="1"/>
        <v/>
      </c>
      <c r="K18" s="110" t="str">
        <f t="shared" si="2"/>
        <v/>
      </c>
      <c r="L18" s="101">
        <v>99</v>
      </c>
      <c r="M18" s="97" t="s">
        <v>335</v>
      </c>
      <c r="N18" s="98" t="s">
        <v>374</v>
      </c>
      <c r="Q18" s="88"/>
      <c r="R18" s="88"/>
      <c r="S18" s="88"/>
      <c r="T18" s="88"/>
      <c r="U18" s="88"/>
      <c r="V18" s="88"/>
      <c r="W18" s="88"/>
      <c r="X18" s="88"/>
      <c r="Y18" s="88"/>
    </row>
    <row r="19" spans="1:25" s="6" customFormat="1" ht="12" hidden="1" thickBot="1">
      <c r="A19" s="235" t="str">
        <f>IF(ROW()&lt;=B$3,INDEX(FP!F:F,B$2+ROW()-1)&amp;" - "&amp;INDEX(FP!C:C,B$2+ROW()-1),"")</f>
        <v/>
      </c>
      <c r="B19" s="235"/>
      <c r="C19" s="240" t="str">
        <f>IF(ROW()&lt;=B$3,INDEX(FP!E:E,B$2+ROW()-1),"")</f>
        <v/>
      </c>
      <c r="D19" s="234" t="str">
        <f>IF(ROW()&lt;=B$3,INDEX(FP!F:F,B$2+ROW()-1),"")</f>
        <v/>
      </c>
      <c r="E19" s="234"/>
      <c r="F19" s="234" t="str">
        <f>IF(ROW()&lt;=B$3,INDEX(FP!G:G,B$2+ROW()-1),"")</f>
        <v/>
      </c>
      <c r="G19" s="234"/>
      <c r="H19" s="235" t="str">
        <f>IF(ROW()&lt;=B$3,INDEX(FP!C:C,B$2+ROW()-1),"")</f>
        <v/>
      </c>
      <c r="I19" s="236" t="str">
        <f t="shared" si="0"/>
        <v/>
      </c>
      <c r="J19" s="236" t="str">
        <f t="shared" si="1"/>
        <v/>
      </c>
      <c r="K19" s="110" t="str">
        <f t="shared" si="2"/>
        <v/>
      </c>
      <c r="L19" s="101">
        <v>99</v>
      </c>
      <c r="M19" s="106" t="str">
        <f>$A18</f>
        <v/>
      </c>
      <c r="N19" s="107">
        <v>99</v>
      </c>
      <c r="S19" s="88"/>
      <c r="T19" s="88"/>
      <c r="U19" s="88"/>
      <c r="V19" s="88"/>
      <c r="W19" s="88"/>
      <c r="X19" s="88"/>
      <c r="Y19" s="88"/>
    </row>
    <row r="20" spans="1:25" s="6" customFormat="1" ht="12" hidden="1" thickBot="1">
      <c r="A20" s="235" t="str">
        <f>IF(ROW()&lt;=B$3,INDEX(FP!F:F,B$2+ROW()-1)&amp;" - "&amp;INDEX(FP!C:C,B$2+ROW()-1),"")</f>
        <v/>
      </c>
      <c r="B20" s="235"/>
      <c r="C20" s="240" t="str">
        <f>IF(ROW()&lt;=B$3,INDEX(FP!E:E,B$2+ROW()-1),"")</f>
        <v/>
      </c>
      <c r="D20" s="234" t="str">
        <f>IF(ROW()&lt;=B$3,INDEX(FP!F:F,B$2+ROW()-1),"")</f>
        <v/>
      </c>
      <c r="E20" s="234"/>
      <c r="F20" s="234" t="str">
        <f>IF(ROW()&lt;=B$3,INDEX(FP!G:G,B$2+ROW()-1),"")</f>
        <v/>
      </c>
      <c r="G20" s="234"/>
      <c r="H20" s="235" t="str">
        <f>IF(ROW()&lt;=B$3,INDEX(FP!C:C,B$2+ROW()-1),"")</f>
        <v/>
      </c>
      <c r="I20" s="236" t="str">
        <f t="shared" si="0"/>
        <v/>
      </c>
      <c r="J20" s="236" t="str">
        <f t="shared" si="1"/>
        <v/>
      </c>
      <c r="K20" s="110" t="str">
        <f t="shared" si="2"/>
        <v/>
      </c>
      <c r="L20" s="101">
        <v>99</v>
      </c>
      <c r="M20" s="102" t="s">
        <v>335</v>
      </c>
      <c r="N20" s="103" t="s">
        <v>374</v>
      </c>
      <c r="O20" s="88"/>
      <c r="P20" s="88"/>
      <c r="U20" s="88"/>
      <c r="V20" s="88"/>
      <c r="W20" s="88"/>
      <c r="X20" s="88"/>
      <c r="Y20" s="88"/>
    </row>
    <row r="21" spans="1:25" s="6" customFormat="1" ht="12" hidden="1" thickBot="1">
      <c r="A21" s="235" t="str">
        <f>IF(ROW()&lt;=B$3,INDEX(FP!F:F,B$2+ROW()-1)&amp;" - "&amp;INDEX(FP!C:C,B$2+ROW()-1),"")</f>
        <v/>
      </c>
      <c r="B21" s="235"/>
      <c r="C21" s="240" t="str">
        <f>IF(ROW()&lt;=B$3,INDEX(FP!E:E,B$2+ROW()-1),"")</f>
        <v/>
      </c>
      <c r="D21" s="234" t="str">
        <f>IF(ROW()&lt;=B$3,INDEX(FP!F:F,B$2+ROW()-1),"")</f>
        <v/>
      </c>
      <c r="E21" s="234"/>
      <c r="F21" s="234" t="str">
        <f>IF(ROW()&lt;=B$3,INDEX(FP!G:G,B$2+ROW()-1),"")</f>
        <v/>
      </c>
      <c r="G21" s="234"/>
      <c r="H21" s="235" t="str">
        <f>IF(ROW()&lt;=B$3,INDEX(FP!C:C,B$2+ROW()-1),"")</f>
        <v/>
      </c>
      <c r="I21" s="236" t="str">
        <f t="shared" si="0"/>
        <v/>
      </c>
      <c r="J21" s="236" t="str">
        <f t="shared" si="1"/>
        <v/>
      </c>
      <c r="K21" s="110" t="str">
        <f t="shared" si="2"/>
        <v/>
      </c>
      <c r="L21" s="101">
        <v>99</v>
      </c>
      <c r="M21" s="104" t="str">
        <f>$A20</f>
        <v/>
      </c>
      <c r="N21" s="105">
        <v>99</v>
      </c>
      <c r="O21" s="88"/>
      <c r="P21" s="88"/>
      <c r="Q21" s="88"/>
      <c r="R21" s="88"/>
      <c r="W21" s="88"/>
      <c r="X21" s="88"/>
      <c r="Y21" s="88"/>
    </row>
    <row r="22" spans="1:25" s="6" customFormat="1" ht="12" hidden="1" thickBot="1">
      <c r="A22" s="235" t="str">
        <f>IF(ROW()&lt;=B$3,INDEX(FP!F:F,B$2+ROW()-1)&amp;" - "&amp;INDEX(FP!C:C,B$2+ROW()-1),"")</f>
        <v/>
      </c>
      <c r="B22" s="235"/>
      <c r="C22" s="240" t="str">
        <f>IF(ROW()&lt;=B$3,INDEX(FP!E:E,B$2+ROW()-1),"")</f>
        <v/>
      </c>
      <c r="D22" s="234" t="str">
        <f>IF(ROW()&lt;=B$3,INDEX(FP!F:F,B$2+ROW()-1),"")</f>
        <v/>
      </c>
      <c r="E22" s="234"/>
      <c r="F22" s="234" t="str">
        <f>IF(ROW()&lt;=B$3,INDEX(FP!G:G,B$2+ROW()-1),"")</f>
        <v/>
      </c>
      <c r="G22" s="234"/>
      <c r="H22" s="235" t="str">
        <f>IF(ROW()&lt;=B$3,INDEX(FP!C:C,B$2+ROW()-1),"")</f>
        <v/>
      </c>
      <c r="I22" s="236" t="str">
        <f t="shared" si="0"/>
        <v/>
      </c>
      <c r="J22" s="236" t="str">
        <f t="shared" si="1"/>
        <v/>
      </c>
      <c r="K22" s="110" t="str">
        <f t="shared" si="2"/>
        <v/>
      </c>
      <c r="L22" s="101">
        <v>99</v>
      </c>
      <c r="M22" s="96" t="s">
        <v>335</v>
      </c>
      <c r="N22" s="95" t="s">
        <v>374</v>
      </c>
      <c r="O22" s="88"/>
      <c r="P22" s="88"/>
      <c r="Q22" s="88"/>
      <c r="R22" s="88"/>
      <c r="S22" s="88"/>
      <c r="T22" s="88"/>
      <c r="Y22" s="88"/>
    </row>
    <row r="23" spans="1:25" s="6" customFormat="1" ht="12" hidden="1" thickBot="1">
      <c r="A23" s="235" t="str">
        <f>IF(ROW()&lt;=B$3,INDEX(FP!F:F,B$2+ROW()-1)&amp;" - "&amp;INDEX(FP!C:C,B$2+ROW()-1),"")</f>
        <v/>
      </c>
      <c r="B23" s="235"/>
      <c r="C23" s="240" t="str">
        <f>IF(ROW()&lt;=B$3,INDEX(FP!E:E,B$2+ROW()-1),"")</f>
        <v/>
      </c>
      <c r="D23" s="234" t="str">
        <f>IF(ROW()&lt;=B$3,INDEX(FP!F:F,B$2+ROW()-1),"")</f>
        <v/>
      </c>
      <c r="E23" s="234"/>
      <c r="F23" s="234" t="str">
        <f>IF(ROW()&lt;=B$3,INDEX(FP!G:G,B$2+ROW()-1),"")</f>
        <v/>
      </c>
      <c r="G23" s="234"/>
      <c r="H23" s="235" t="str">
        <f>IF(ROW()&lt;=B$3,INDEX(FP!C:C,B$2+ROW()-1),"")</f>
        <v/>
      </c>
      <c r="I23" s="236" t="str">
        <f t="shared" si="0"/>
        <v/>
      </c>
      <c r="J23" s="236" t="str">
        <f t="shared" si="1"/>
        <v/>
      </c>
      <c r="K23" s="110" t="str">
        <f t="shared" si="2"/>
        <v/>
      </c>
      <c r="L23" s="101">
        <v>99</v>
      </c>
      <c r="M23" s="94" t="str">
        <f>$A22</f>
        <v/>
      </c>
      <c r="N23" s="94">
        <v>99</v>
      </c>
      <c r="O23" s="88"/>
      <c r="P23" s="88"/>
      <c r="Q23" s="88"/>
      <c r="R23" s="88"/>
      <c r="S23" s="88"/>
      <c r="T23" s="88"/>
      <c r="Y23" s="88"/>
    </row>
    <row r="24" spans="1:25" s="6" customFormat="1" ht="12" hidden="1" thickBot="1">
      <c r="A24" s="235" t="str">
        <f>IF(ROW()&lt;=B$3,INDEX(FP!F:F,B$2+ROW()-1)&amp;" - "&amp;INDEX(FP!C:C,B$2+ROW()-1),"")</f>
        <v/>
      </c>
      <c r="B24" s="235"/>
      <c r="C24" s="240" t="str">
        <f>IF(ROW()&lt;=B$3,INDEX(FP!E:E,B$2+ROW()-1),"")</f>
        <v/>
      </c>
      <c r="D24" s="234" t="str">
        <f>IF(ROW()&lt;=B$3,INDEX(FP!F:F,B$2+ROW()-1),"")</f>
        <v/>
      </c>
      <c r="E24" s="234"/>
      <c r="F24" s="234" t="str">
        <f>IF(ROW()&lt;=B$3,INDEX(FP!G:G,B$2+ROW()-1),"")</f>
        <v/>
      </c>
      <c r="G24" s="234"/>
      <c r="H24" s="235" t="str">
        <f>IF(ROW()&lt;=B$3,INDEX(FP!C:C,B$2+ROW()-1),"")</f>
        <v/>
      </c>
      <c r="I24" s="236" t="str">
        <f t="shared" si="0"/>
        <v/>
      </c>
      <c r="J24" s="236" t="str">
        <f t="shared" si="1"/>
        <v/>
      </c>
      <c r="K24" s="110" t="str">
        <f t="shared" si="2"/>
        <v/>
      </c>
      <c r="L24" s="101">
        <v>99</v>
      </c>
      <c r="M24" s="102" t="s">
        <v>335</v>
      </c>
      <c r="N24" s="103" t="s">
        <v>374</v>
      </c>
      <c r="O24" s="88"/>
      <c r="P24" s="88"/>
      <c r="Q24" s="88"/>
      <c r="R24" s="88"/>
      <c r="W24" s="88"/>
      <c r="X24" s="88"/>
      <c r="Y24" s="88"/>
    </row>
    <row r="25" spans="1:25" s="6" customFormat="1" ht="12" hidden="1" thickBot="1">
      <c r="A25" s="235" t="str">
        <f>IF(ROW()&lt;=B$3,INDEX(FP!F:F,B$2+ROW()-1)&amp;" - "&amp;INDEX(FP!C:C,B$2+ROW()-1),"")</f>
        <v/>
      </c>
      <c r="B25" s="235"/>
      <c r="C25" s="240" t="str">
        <f>IF(ROW()&lt;=B$3,INDEX(FP!E:E,B$2+ROW()-1),"")</f>
        <v/>
      </c>
      <c r="D25" s="234" t="str">
        <f>IF(ROW()&lt;=B$3,INDEX(FP!F:F,B$2+ROW()-1),"")</f>
        <v/>
      </c>
      <c r="E25" s="234"/>
      <c r="F25" s="234" t="str">
        <f>IF(ROW()&lt;=B$3,INDEX(FP!G:G,B$2+ROW()-1),"")</f>
        <v/>
      </c>
      <c r="G25" s="234"/>
      <c r="H25" s="235" t="str">
        <f>IF(ROW()&lt;=B$3,INDEX(FP!C:C,B$2+ROW()-1),"")</f>
        <v/>
      </c>
      <c r="I25" s="236" t="str">
        <f t="shared" si="0"/>
        <v/>
      </c>
      <c r="J25" s="236" t="str">
        <f t="shared" si="1"/>
        <v/>
      </c>
      <c r="K25" s="110" t="str">
        <f t="shared" si="2"/>
        <v/>
      </c>
      <c r="L25" s="101">
        <v>99</v>
      </c>
      <c r="M25" s="104" t="str">
        <f>$A24</f>
        <v/>
      </c>
      <c r="N25" s="105">
        <v>99</v>
      </c>
      <c r="O25" s="88"/>
      <c r="P25" s="88"/>
      <c r="U25" s="88"/>
      <c r="V25" s="88"/>
      <c r="W25" s="88"/>
      <c r="X25" s="88"/>
      <c r="Y25" s="88"/>
    </row>
    <row r="26" spans="1:25" s="6" customFormat="1" ht="12" hidden="1" thickBot="1">
      <c r="A26" s="235" t="str">
        <f>IF(ROW()&lt;=B$3,INDEX(FP!F:F,B$2+ROW()-1)&amp;" - "&amp;INDEX(FP!C:C,B$2+ROW()-1),"")</f>
        <v/>
      </c>
      <c r="B26" s="235"/>
      <c r="C26" s="240" t="str">
        <f>IF(ROW()&lt;=B$3,INDEX(FP!E:E,B$2+ROW()-1),"")</f>
        <v/>
      </c>
      <c r="D26" s="234" t="str">
        <f>IF(ROW()&lt;=B$3,INDEX(FP!F:F,B$2+ROW()-1),"")</f>
        <v/>
      </c>
      <c r="E26" s="234"/>
      <c r="F26" s="234" t="str">
        <f>IF(ROW()&lt;=B$3,INDEX(FP!G:G,B$2+ROW()-1),"")</f>
        <v/>
      </c>
      <c r="G26" s="234"/>
      <c r="H26" s="235" t="str">
        <f>IF(ROW()&lt;=B$3,INDEX(FP!C:C,B$2+ROW()-1),"")</f>
        <v/>
      </c>
      <c r="I26" s="236" t="str">
        <f t="shared" si="0"/>
        <v/>
      </c>
      <c r="J26" s="236" t="str">
        <f t="shared" si="1"/>
        <v/>
      </c>
      <c r="K26" s="110" t="str">
        <f t="shared" si="2"/>
        <v/>
      </c>
      <c r="L26" s="101">
        <v>99</v>
      </c>
      <c r="M26" s="96" t="s">
        <v>335</v>
      </c>
      <c r="N26" s="95" t="s">
        <v>374</v>
      </c>
      <c r="S26" s="88"/>
      <c r="T26" s="88"/>
      <c r="U26" s="88"/>
      <c r="V26" s="88"/>
      <c r="W26" s="88"/>
      <c r="X26" s="88"/>
      <c r="Y26" s="88"/>
    </row>
    <row r="27" spans="1:25" s="6" customFormat="1" ht="12" hidden="1" thickBot="1">
      <c r="A27" s="235" t="str">
        <f>IF(ROW()&lt;=B$3,INDEX(FP!F:F,B$2+ROW()-1)&amp;" - "&amp;INDEX(FP!C:C,B$2+ROW()-1),"")</f>
        <v/>
      </c>
      <c r="B27" s="235"/>
      <c r="C27" s="240" t="str">
        <f>IF(ROW()&lt;=B$3,INDEX(FP!E:E,B$2+ROW()-1),"")</f>
        <v/>
      </c>
      <c r="D27" s="234" t="str">
        <f>IF(ROW()&lt;=B$3,INDEX(FP!F:F,B$2+ROW()-1),"")</f>
        <v/>
      </c>
      <c r="E27" s="234"/>
      <c r="F27" s="234" t="str">
        <f>IF(ROW()&lt;=B$3,INDEX(FP!G:G,B$2+ROW()-1),"")</f>
        <v/>
      </c>
      <c r="G27" s="234"/>
      <c r="H27" s="235" t="str">
        <f>IF(ROW()&lt;=B$3,INDEX(FP!C:C,B$2+ROW()-1),"")</f>
        <v/>
      </c>
      <c r="I27" s="236" t="str">
        <f t="shared" si="0"/>
        <v/>
      </c>
      <c r="J27" s="236" t="str">
        <f t="shared" si="1"/>
        <v/>
      </c>
      <c r="K27" s="110" t="str">
        <f t="shared" si="2"/>
        <v/>
      </c>
      <c r="L27" s="101">
        <v>99</v>
      </c>
      <c r="M27" s="94" t="str">
        <f>$A26</f>
        <v/>
      </c>
      <c r="N27" s="94">
        <v>99</v>
      </c>
      <c r="Q27" s="88"/>
      <c r="R27" s="88"/>
      <c r="S27" s="88"/>
      <c r="T27" s="88"/>
      <c r="U27" s="88"/>
      <c r="V27" s="88"/>
      <c r="W27" s="88"/>
      <c r="X27" s="88"/>
      <c r="Y27" s="88"/>
    </row>
    <row r="28" spans="1:25" s="6" customFormat="1" ht="12" hidden="1" thickBot="1">
      <c r="A28" s="235" t="str">
        <f>IF(ROW()&lt;=B$3,INDEX(FP!F:F,B$2+ROW()-1)&amp;" - "&amp;INDEX(FP!C:C,B$2+ROW()-1),"")</f>
        <v/>
      </c>
      <c r="B28" s="235"/>
      <c r="C28" s="240" t="str">
        <f>IF(ROW()&lt;=B$3,INDEX(FP!E:E,B$2+ROW()-1),"")</f>
        <v/>
      </c>
      <c r="D28" s="234" t="str">
        <f>IF(ROW()&lt;=B$3,INDEX(FP!F:F,B$2+ROW()-1),"")</f>
        <v/>
      </c>
      <c r="E28" s="234"/>
      <c r="F28" s="234" t="str">
        <f>IF(ROW()&lt;=B$3,INDEX(FP!G:G,B$2+ROW()-1),"")</f>
        <v/>
      </c>
      <c r="G28" s="234"/>
      <c r="H28" s="235" t="str">
        <f>IF(ROW()&lt;=B$3,INDEX(FP!C:C,B$2+ROW()-1),"")</f>
        <v/>
      </c>
      <c r="I28" s="236" t="str">
        <f t="shared" si="0"/>
        <v/>
      </c>
      <c r="J28" s="236" t="str">
        <f t="shared" si="1"/>
        <v/>
      </c>
      <c r="K28" s="110" t="str">
        <f t="shared" si="2"/>
        <v/>
      </c>
      <c r="L28" s="101">
        <v>99</v>
      </c>
      <c r="M28" s="102" t="s">
        <v>335</v>
      </c>
      <c r="N28" s="103" t="s">
        <v>374</v>
      </c>
      <c r="O28" s="88"/>
      <c r="P28" s="88"/>
      <c r="Q28" s="88"/>
      <c r="R28" s="88"/>
      <c r="S28" s="88"/>
      <c r="T28" s="88"/>
      <c r="U28" s="88"/>
      <c r="V28" s="88"/>
      <c r="W28" s="88"/>
      <c r="X28" s="88"/>
      <c r="Y28" s="88"/>
    </row>
    <row r="29" spans="1:25" s="6" customFormat="1" ht="12" hidden="1" thickBot="1">
      <c r="A29" s="235" t="str">
        <f>IF(ROW()&lt;=B$3,INDEX(FP!F:F,B$2+ROW()-1)&amp;" - "&amp;INDEX(FP!C:C,B$2+ROW()-1),"")</f>
        <v/>
      </c>
      <c r="B29" s="235"/>
      <c r="C29" s="240" t="str">
        <f>IF(ROW()&lt;=B$3,INDEX(FP!E:E,B$2+ROW()-1),"")</f>
        <v/>
      </c>
      <c r="D29" s="234" t="str">
        <f>IF(ROW()&lt;=B$3,INDEX(FP!F:F,B$2+ROW()-1),"")</f>
        <v/>
      </c>
      <c r="E29" s="234"/>
      <c r="F29" s="234" t="str">
        <f>IF(ROW()&lt;=B$3,INDEX(FP!G:G,B$2+ROW()-1),"")</f>
        <v/>
      </c>
      <c r="G29" s="234"/>
      <c r="H29" s="235" t="str">
        <f>IF(ROW()&lt;=B$3,INDEX(FP!C:C,B$2+ROW()-1),"")</f>
        <v/>
      </c>
      <c r="I29" s="236" t="str">
        <f t="shared" si="0"/>
        <v/>
      </c>
      <c r="J29" s="236" t="str">
        <f t="shared" si="1"/>
        <v/>
      </c>
      <c r="K29" s="110" t="str">
        <f t="shared" si="2"/>
        <v/>
      </c>
      <c r="L29" s="101">
        <v>99</v>
      </c>
      <c r="M29" s="104" t="str">
        <f>$A28</f>
        <v/>
      </c>
      <c r="N29" s="105">
        <v>99</v>
      </c>
      <c r="O29" s="88"/>
      <c r="P29" s="88"/>
      <c r="Q29" s="88"/>
      <c r="R29" s="88"/>
      <c r="S29" s="88"/>
      <c r="T29" s="88"/>
      <c r="U29" s="88"/>
      <c r="V29" s="88"/>
      <c r="W29" s="88"/>
      <c r="X29" s="88"/>
      <c r="Y29" s="88"/>
    </row>
    <row r="30" spans="1:25" s="6" customFormat="1" ht="12" hidden="1" thickBot="1">
      <c r="A30" s="235" t="str">
        <f>IF(ROW()&lt;=B$3,INDEX(FP!F:F,B$2+ROW()-1)&amp;" - "&amp;INDEX(FP!C:C,B$2+ROW()-1),"")</f>
        <v/>
      </c>
      <c r="B30" s="235"/>
      <c r="C30" s="240" t="str">
        <f>IF(ROW()&lt;=B$3,INDEX(FP!E:E,B$2+ROW()-1),"")</f>
        <v/>
      </c>
      <c r="D30" s="234" t="str">
        <f>IF(ROW()&lt;=B$3,INDEX(FP!F:F,B$2+ROW()-1),"")</f>
        <v/>
      </c>
      <c r="E30" s="234"/>
      <c r="F30" s="234" t="str">
        <f>IF(ROW()&lt;=B$3,INDEX(FP!G:G,B$2+ROW()-1),"")</f>
        <v/>
      </c>
      <c r="G30" s="234"/>
      <c r="H30" s="235" t="str">
        <f>IF(ROW()&lt;=B$3,INDEX(FP!C:C,B$2+ROW()-1),"")</f>
        <v/>
      </c>
      <c r="I30" s="236" t="str">
        <f t="shared" si="0"/>
        <v/>
      </c>
      <c r="J30" s="236" t="str">
        <f t="shared" si="1"/>
        <v/>
      </c>
      <c r="K30" s="110" t="str">
        <f t="shared" si="2"/>
        <v/>
      </c>
      <c r="L30" s="101">
        <v>99</v>
      </c>
      <c r="M30" s="96" t="s">
        <v>335</v>
      </c>
      <c r="N30" s="95" t="s">
        <v>374</v>
      </c>
      <c r="Q30" s="88"/>
      <c r="R30" s="88"/>
      <c r="S30" s="88"/>
      <c r="T30" s="88"/>
      <c r="U30" s="88"/>
      <c r="V30" s="88"/>
      <c r="W30" s="88"/>
      <c r="X30" s="88"/>
      <c r="Y30" s="88"/>
    </row>
    <row r="31" spans="1:25" s="6" customFormat="1" ht="12" hidden="1" thickBot="1">
      <c r="A31" s="235" t="str">
        <f>IF(ROW()&lt;=B$3,INDEX(FP!F:F,B$2+ROW()-1)&amp;" - "&amp;INDEX(FP!C:C,B$2+ROW()-1),"")</f>
        <v/>
      </c>
      <c r="B31" s="235"/>
      <c r="C31" s="240" t="str">
        <f>IF(ROW()&lt;=B$3,INDEX(FP!E:E,B$2+ROW()-1),"")</f>
        <v/>
      </c>
      <c r="D31" s="234" t="str">
        <f>IF(ROW()&lt;=B$3,INDEX(FP!F:F,B$2+ROW()-1),"")</f>
        <v/>
      </c>
      <c r="E31" s="234"/>
      <c r="F31" s="234" t="str">
        <f>IF(ROW()&lt;=B$3,INDEX(FP!G:G,B$2+ROW()-1),"")</f>
        <v/>
      </c>
      <c r="G31" s="234"/>
      <c r="H31" s="235" t="str">
        <f>IF(ROW()&lt;=B$3,INDEX(FP!C:C,B$2+ROW()-1),"")</f>
        <v/>
      </c>
      <c r="I31" s="236" t="str">
        <f t="shared" si="0"/>
        <v/>
      </c>
      <c r="J31" s="236" t="str">
        <f t="shared" si="1"/>
        <v/>
      </c>
      <c r="K31" s="110" t="str">
        <f t="shared" si="2"/>
        <v/>
      </c>
      <c r="L31" s="101">
        <v>99</v>
      </c>
      <c r="M31" s="94" t="str">
        <f>$A30</f>
        <v/>
      </c>
      <c r="N31" s="94">
        <v>99</v>
      </c>
      <c r="S31" s="88"/>
      <c r="T31" s="88"/>
      <c r="U31" s="88"/>
      <c r="V31" s="88"/>
      <c r="W31" s="88"/>
      <c r="X31" s="88"/>
      <c r="Y31" s="88"/>
    </row>
    <row r="32" spans="1:25" s="6" customFormat="1" ht="12" hidden="1" thickBot="1">
      <c r="A32" s="235" t="str">
        <f>IF(ROW()&lt;=B$3,INDEX(FP!F:F,B$2+ROW()-1)&amp;" - "&amp;INDEX(FP!C:C,B$2+ROW()-1),"")</f>
        <v/>
      </c>
      <c r="B32" s="235"/>
      <c r="C32" s="240" t="str">
        <f>IF(ROW()&lt;=B$3,INDEX(FP!E:E,B$2+ROW()-1),"")</f>
        <v/>
      </c>
      <c r="D32" s="234" t="str">
        <f>IF(ROW()&lt;=B$3,INDEX(FP!F:F,B$2+ROW()-1),"")</f>
        <v/>
      </c>
      <c r="E32" s="234"/>
      <c r="F32" s="234" t="str">
        <f>IF(ROW()&lt;=B$3,INDEX(FP!G:G,B$2+ROW()-1),"")</f>
        <v/>
      </c>
      <c r="G32" s="234"/>
      <c r="H32" s="235" t="str">
        <f>IF(ROW()&lt;=B$3,INDEX(FP!C:C,B$2+ROW()-1),"")</f>
        <v/>
      </c>
      <c r="I32" s="236" t="str">
        <f t="shared" si="0"/>
        <v/>
      </c>
      <c r="J32" s="236" t="str">
        <f t="shared" si="1"/>
        <v/>
      </c>
      <c r="K32" s="110" t="str">
        <f t="shared" si="2"/>
        <v/>
      </c>
      <c r="L32" s="101">
        <v>99</v>
      </c>
      <c r="M32" s="102" t="s">
        <v>335</v>
      </c>
      <c r="N32" s="103" t="s">
        <v>374</v>
      </c>
      <c r="O32" s="88"/>
      <c r="P32" s="88"/>
      <c r="U32" s="88"/>
      <c r="V32" s="88"/>
      <c r="W32" s="88"/>
      <c r="X32" s="88"/>
      <c r="Y32" s="88"/>
    </row>
    <row r="33" spans="1:25" s="6" customFormat="1" ht="12" hidden="1" thickBot="1">
      <c r="A33" s="235" t="str">
        <f>IF(ROW()&lt;=B$3,INDEX(FP!F:F,B$2+ROW()-1)&amp;" - "&amp;INDEX(FP!C:C,B$2+ROW()-1),"")</f>
        <v/>
      </c>
      <c r="B33" s="235"/>
      <c r="C33" s="240" t="str">
        <f>IF(ROW()&lt;=B$3,INDEX(FP!E:E,B$2+ROW()-1),"")</f>
        <v/>
      </c>
      <c r="D33" s="234" t="str">
        <f>IF(ROW()&lt;=B$3,INDEX(FP!F:F,B$2+ROW()-1),"")</f>
        <v/>
      </c>
      <c r="E33" s="234"/>
      <c r="F33" s="234" t="str">
        <f>IF(ROW()&lt;=B$3,INDEX(FP!G:G,B$2+ROW()-1),"")</f>
        <v/>
      </c>
      <c r="G33" s="234"/>
      <c r="H33" s="235" t="str">
        <f>IF(ROW()&lt;=B$3,INDEX(FP!C:C,B$2+ROW()-1),"")</f>
        <v/>
      </c>
      <c r="I33" s="236" t="str">
        <f t="shared" ref="I33:I64" si="3">IF(ROW()&lt;=B$3,SUMIF(A$107:A$10042,A33,I$107:I$10042),"")</f>
        <v/>
      </c>
      <c r="J33" s="236" t="str">
        <f t="shared" ref="J33:J64" si="4">IF(ROW()&lt;=B$3,SUMIFS(I$103:I$50042,A$103:A$50042,K33,J$103:J$50042,L33),"")</f>
        <v/>
      </c>
      <c r="K33" s="110" t="str">
        <f t="shared" si="2"/>
        <v/>
      </c>
      <c r="L33" s="101">
        <v>99</v>
      </c>
      <c r="M33" s="104" t="str">
        <f>$A32</f>
        <v/>
      </c>
      <c r="N33" s="105">
        <v>99</v>
      </c>
      <c r="O33" s="88"/>
      <c r="P33" s="88"/>
      <c r="Q33" s="88"/>
      <c r="R33" s="88"/>
      <c r="W33" s="88"/>
      <c r="X33" s="88"/>
      <c r="Y33" s="88"/>
    </row>
    <row r="34" spans="1:25" s="6" customFormat="1" ht="12" hidden="1" thickBot="1">
      <c r="A34" s="235" t="str">
        <f>IF(ROW()&lt;=B$3,INDEX(FP!F:F,B$2+ROW()-1)&amp;" - "&amp;INDEX(FP!C:C,B$2+ROW()-1),"")</f>
        <v/>
      </c>
      <c r="B34" s="235"/>
      <c r="C34" s="240" t="str">
        <f>IF(ROW()&lt;=B$3,INDEX(FP!E:E,B$2+ROW()-1),"")</f>
        <v/>
      </c>
      <c r="D34" s="234" t="str">
        <f>IF(ROW()&lt;=B$3,INDEX(FP!F:F,B$2+ROW()-1),"")</f>
        <v/>
      </c>
      <c r="E34" s="234"/>
      <c r="F34" s="234" t="str">
        <f>IF(ROW()&lt;=B$3,INDEX(FP!G:G,B$2+ROW()-1),"")</f>
        <v/>
      </c>
      <c r="G34" s="234"/>
      <c r="H34" s="235" t="str">
        <f>IF(ROW()&lt;=B$3,INDEX(FP!C:C,B$2+ROW()-1),"")</f>
        <v/>
      </c>
      <c r="I34" s="236" t="str">
        <f t="shared" si="3"/>
        <v/>
      </c>
      <c r="J34" s="236" t="str">
        <f t="shared" si="4"/>
        <v/>
      </c>
      <c r="K34" s="110" t="str">
        <f t="shared" si="2"/>
        <v/>
      </c>
      <c r="L34" s="101">
        <v>99</v>
      </c>
      <c r="M34" s="96" t="s">
        <v>335</v>
      </c>
      <c r="N34" s="95" t="s">
        <v>374</v>
      </c>
      <c r="O34" s="88"/>
      <c r="P34" s="88"/>
      <c r="Q34" s="88"/>
      <c r="R34" s="88"/>
      <c r="S34" s="88"/>
      <c r="T34" s="88"/>
      <c r="Y34" s="88"/>
    </row>
    <row r="35" spans="1:25" s="6" customFormat="1" ht="12" hidden="1" thickBot="1">
      <c r="A35" s="235" t="str">
        <f>IF(ROW()&lt;=B$3,INDEX(FP!F:F,B$2+ROW()-1)&amp;" - "&amp;INDEX(FP!C:C,B$2+ROW()-1),"")</f>
        <v/>
      </c>
      <c r="B35" s="235"/>
      <c r="C35" s="240" t="str">
        <f>IF(ROW()&lt;=B$3,INDEX(FP!E:E,B$2+ROW()-1),"")</f>
        <v/>
      </c>
      <c r="D35" s="234" t="str">
        <f>IF(ROW()&lt;=B$3,INDEX(FP!F:F,B$2+ROW()-1),"")</f>
        <v/>
      </c>
      <c r="E35" s="234"/>
      <c r="F35" s="234" t="str">
        <f>IF(ROW()&lt;=B$3,INDEX(FP!G:G,B$2+ROW()-1),"")</f>
        <v/>
      </c>
      <c r="G35" s="234"/>
      <c r="H35" s="235" t="str">
        <f>IF(ROW()&lt;=B$3,INDEX(FP!C:C,B$2+ROW()-1),"")</f>
        <v/>
      </c>
      <c r="I35" s="236" t="str">
        <f t="shared" si="3"/>
        <v/>
      </c>
      <c r="J35" s="236" t="str">
        <f t="shared" si="4"/>
        <v/>
      </c>
      <c r="K35" s="110" t="str">
        <f t="shared" si="2"/>
        <v/>
      </c>
      <c r="L35" s="101">
        <v>99</v>
      </c>
      <c r="M35" s="94" t="str">
        <f>$A34</f>
        <v/>
      </c>
      <c r="N35" s="94">
        <v>99</v>
      </c>
      <c r="O35" s="88"/>
      <c r="P35" s="88"/>
      <c r="Q35" s="88"/>
      <c r="R35" s="88"/>
      <c r="S35" s="88"/>
      <c r="T35" s="88"/>
      <c r="Y35" s="88"/>
    </row>
    <row r="36" spans="1:25" s="6" customFormat="1" ht="12" hidden="1" thickBot="1">
      <c r="A36" s="235" t="str">
        <f>IF(ROW()&lt;=B$3,INDEX(FP!F:F,B$2+ROW()-1)&amp;" - "&amp;INDEX(FP!C:C,B$2+ROW()-1),"")</f>
        <v/>
      </c>
      <c r="B36" s="235"/>
      <c r="C36" s="240" t="str">
        <f>IF(ROW()&lt;=B$3,INDEX(FP!E:E,B$2+ROW()-1),"")</f>
        <v/>
      </c>
      <c r="D36" s="234" t="str">
        <f>IF(ROW()&lt;=B$3,INDEX(FP!F:F,B$2+ROW()-1),"")</f>
        <v/>
      </c>
      <c r="E36" s="234"/>
      <c r="F36" s="234" t="str">
        <f>IF(ROW()&lt;=B$3,INDEX(FP!G:G,B$2+ROW()-1),"")</f>
        <v/>
      </c>
      <c r="G36" s="234"/>
      <c r="H36" s="235" t="str">
        <f>IF(ROW()&lt;=B$3,INDEX(FP!C:C,B$2+ROW()-1),"")</f>
        <v/>
      </c>
      <c r="I36" s="236" t="str">
        <f t="shared" si="3"/>
        <v/>
      </c>
      <c r="J36" s="236" t="str">
        <f t="shared" si="4"/>
        <v/>
      </c>
      <c r="K36" s="110" t="str">
        <f t="shared" si="2"/>
        <v/>
      </c>
      <c r="L36" s="101">
        <v>99</v>
      </c>
      <c r="M36" s="102" t="s">
        <v>335</v>
      </c>
      <c r="N36" s="103" t="s">
        <v>374</v>
      </c>
      <c r="O36" s="88"/>
      <c r="P36" s="88"/>
      <c r="Q36" s="88"/>
      <c r="R36" s="88"/>
      <c r="W36" s="88"/>
      <c r="X36" s="88"/>
      <c r="Y36" s="88"/>
    </row>
    <row r="37" spans="1:25" s="6" customFormat="1" ht="12" hidden="1" thickBot="1">
      <c r="A37" s="235" t="str">
        <f>IF(ROW()&lt;=B$3,INDEX(FP!F:F,B$2+ROW()-1)&amp;" - "&amp;INDEX(FP!C:C,B$2+ROW()-1),"")</f>
        <v/>
      </c>
      <c r="B37" s="235"/>
      <c r="C37" s="240" t="str">
        <f>IF(ROW()&lt;=B$3,INDEX(FP!E:E,B$2+ROW()-1),"")</f>
        <v/>
      </c>
      <c r="D37" s="234" t="str">
        <f>IF(ROW()&lt;=B$3,INDEX(FP!F:F,B$2+ROW()-1),"")</f>
        <v/>
      </c>
      <c r="E37" s="234"/>
      <c r="F37" s="234" t="str">
        <f>IF(ROW()&lt;=B$3,INDEX(FP!G:G,B$2+ROW()-1),"")</f>
        <v/>
      </c>
      <c r="G37" s="234"/>
      <c r="H37" s="235" t="str">
        <f>IF(ROW()&lt;=B$3,INDEX(FP!C:C,B$2+ROW()-1),"")</f>
        <v/>
      </c>
      <c r="I37" s="236" t="str">
        <f t="shared" si="3"/>
        <v/>
      </c>
      <c r="J37" s="236" t="str">
        <f t="shared" si="4"/>
        <v/>
      </c>
      <c r="K37" s="110" t="str">
        <f t="shared" si="2"/>
        <v/>
      </c>
      <c r="L37" s="101">
        <v>99</v>
      </c>
      <c r="M37" s="104" t="str">
        <f>$A36</f>
        <v/>
      </c>
      <c r="N37" s="105">
        <v>99</v>
      </c>
      <c r="O37" s="88"/>
      <c r="P37" s="88"/>
      <c r="U37" s="88"/>
      <c r="V37" s="88"/>
      <c r="W37" s="88"/>
      <c r="X37" s="88"/>
      <c r="Y37" s="88"/>
    </row>
    <row r="38" spans="1:25" s="6" customFormat="1" ht="12" hidden="1" thickBot="1">
      <c r="A38" s="235" t="str">
        <f>IF(ROW()&lt;=B$3,INDEX(FP!F:F,B$2+ROW()-1)&amp;" - "&amp;INDEX(FP!C:C,B$2+ROW()-1),"")</f>
        <v/>
      </c>
      <c r="B38" s="235"/>
      <c r="C38" s="240" t="str">
        <f>IF(ROW()&lt;=B$3,INDEX(FP!E:E,B$2+ROW()-1),"")</f>
        <v/>
      </c>
      <c r="D38" s="234" t="str">
        <f>IF(ROW()&lt;=B$3,INDEX(FP!F:F,B$2+ROW()-1),"")</f>
        <v/>
      </c>
      <c r="E38" s="234"/>
      <c r="F38" s="234" t="str">
        <f>IF(ROW()&lt;=B$3,INDEX(FP!G:G,B$2+ROW()-1),"")</f>
        <v/>
      </c>
      <c r="G38" s="234"/>
      <c r="H38" s="235" t="str">
        <f>IF(ROW()&lt;=B$3,INDEX(FP!C:C,B$2+ROW()-1),"")</f>
        <v/>
      </c>
      <c r="I38" s="236" t="str">
        <f t="shared" si="3"/>
        <v/>
      </c>
      <c r="J38" s="236" t="str">
        <f t="shared" si="4"/>
        <v/>
      </c>
      <c r="K38" s="110" t="str">
        <f t="shared" si="2"/>
        <v/>
      </c>
      <c r="L38" s="101">
        <v>99</v>
      </c>
      <c r="M38" s="96" t="s">
        <v>335</v>
      </c>
      <c r="N38" s="95" t="s">
        <v>374</v>
      </c>
      <c r="S38" s="88"/>
      <c r="T38" s="88"/>
      <c r="U38" s="88"/>
      <c r="V38" s="88"/>
      <c r="W38" s="88"/>
      <c r="X38" s="88"/>
      <c r="Y38" s="88"/>
    </row>
    <row r="39" spans="1:25" s="6" customFormat="1" ht="12" hidden="1" thickBot="1">
      <c r="A39" s="235" t="str">
        <f>IF(ROW()&lt;=B$3,INDEX(FP!F:F,B$2+ROW()-1)&amp;" - "&amp;INDEX(FP!C:C,B$2+ROW()-1),"")</f>
        <v/>
      </c>
      <c r="B39" s="235"/>
      <c r="C39" s="240" t="str">
        <f>IF(ROW()&lt;=B$3,INDEX(FP!E:E,B$2+ROW()-1),"")</f>
        <v/>
      </c>
      <c r="D39" s="234" t="str">
        <f>IF(ROW()&lt;=B$3,INDEX(FP!F:F,B$2+ROW()-1),"")</f>
        <v/>
      </c>
      <c r="E39" s="234"/>
      <c r="F39" s="234" t="str">
        <f>IF(ROW()&lt;=B$3,INDEX(FP!G:G,B$2+ROW()-1),"")</f>
        <v/>
      </c>
      <c r="G39" s="234"/>
      <c r="H39" s="235" t="str">
        <f>IF(ROW()&lt;=B$3,INDEX(FP!C:C,B$2+ROW()-1),"")</f>
        <v/>
      </c>
      <c r="I39" s="236" t="str">
        <f t="shared" si="3"/>
        <v/>
      </c>
      <c r="J39" s="236" t="str">
        <f t="shared" si="4"/>
        <v/>
      </c>
      <c r="K39" s="110" t="str">
        <f t="shared" si="2"/>
        <v/>
      </c>
      <c r="L39" s="101">
        <v>99</v>
      </c>
      <c r="M39" s="94" t="str">
        <f>$A38</f>
        <v/>
      </c>
      <c r="N39" s="94">
        <v>99</v>
      </c>
      <c r="Q39" s="88"/>
      <c r="R39" s="88"/>
      <c r="S39" s="88"/>
      <c r="T39" s="88"/>
      <c r="U39" s="88"/>
      <c r="V39" s="88"/>
      <c r="W39" s="88"/>
      <c r="X39" s="88"/>
      <c r="Y39" s="88"/>
    </row>
    <row r="40" spans="1:25" s="6" customFormat="1" ht="12" hidden="1" thickBot="1">
      <c r="A40" s="235" t="str">
        <f>IF(ROW()&lt;=B$3,INDEX(FP!F:F,B$2+ROW()-1)&amp;" - "&amp;INDEX(FP!C:C,B$2+ROW()-1),"")</f>
        <v/>
      </c>
      <c r="B40" s="235"/>
      <c r="C40" s="240" t="str">
        <f>IF(ROW()&lt;=B$3,INDEX(FP!E:E,B$2+ROW()-1),"")</f>
        <v/>
      </c>
      <c r="D40" s="234" t="str">
        <f>IF(ROW()&lt;=B$3,INDEX(FP!F:F,B$2+ROW()-1),"")</f>
        <v/>
      </c>
      <c r="E40" s="234"/>
      <c r="F40" s="234" t="str">
        <f>IF(ROW()&lt;=B$3,INDEX(FP!G:G,B$2+ROW()-1),"")</f>
        <v/>
      </c>
      <c r="G40" s="234"/>
      <c r="H40" s="235" t="str">
        <f>IF(ROW()&lt;=B$3,INDEX(FP!C:C,B$2+ROW()-1),"")</f>
        <v/>
      </c>
      <c r="I40" s="236" t="str">
        <f t="shared" si="3"/>
        <v/>
      </c>
      <c r="J40" s="236" t="str">
        <f t="shared" si="4"/>
        <v/>
      </c>
      <c r="K40" s="110" t="str">
        <f t="shared" si="2"/>
        <v/>
      </c>
      <c r="L40" s="101">
        <v>99</v>
      </c>
      <c r="M40" s="102" t="s">
        <v>335</v>
      </c>
      <c r="N40" s="103" t="s">
        <v>374</v>
      </c>
      <c r="O40" s="88"/>
      <c r="P40" s="88"/>
      <c r="Q40" s="88"/>
      <c r="R40" s="88"/>
      <c r="S40" s="88"/>
      <c r="T40" s="88"/>
      <c r="U40" s="88"/>
      <c r="V40" s="88"/>
      <c r="W40" s="88"/>
      <c r="X40" s="88"/>
      <c r="Y40" s="88"/>
    </row>
    <row r="41" spans="1:25" s="6" customFormat="1" ht="12" hidden="1" thickBot="1">
      <c r="A41" s="235" t="str">
        <f>IF(ROW()&lt;=B$3,INDEX(FP!F:F,B$2+ROW()-1)&amp;" - "&amp;INDEX(FP!C:C,B$2+ROW()-1),"")</f>
        <v/>
      </c>
      <c r="B41" s="235"/>
      <c r="C41" s="240" t="str">
        <f>IF(ROW()&lt;=B$3,INDEX(FP!E:E,B$2+ROW()-1),"")</f>
        <v/>
      </c>
      <c r="D41" s="234" t="str">
        <f>IF(ROW()&lt;=B$3,INDEX(FP!F:F,B$2+ROW()-1),"")</f>
        <v/>
      </c>
      <c r="E41" s="234"/>
      <c r="F41" s="234" t="str">
        <f>IF(ROW()&lt;=B$3,INDEX(FP!G:G,B$2+ROW()-1),"")</f>
        <v/>
      </c>
      <c r="G41" s="234"/>
      <c r="H41" s="235" t="str">
        <f>IF(ROW()&lt;=B$3,INDEX(FP!C:C,B$2+ROW()-1),"")</f>
        <v/>
      </c>
      <c r="I41" s="236" t="str">
        <f t="shared" si="3"/>
        <v/>
      </c>
      <c r="J41" s="236" t="str">
        <f t="shared" si="4"/>
        <v/>
      </c>
      <c r="K41" s="110" t="str">
        <f t="shared" si="2"/>
        <v/>
      </c>
      <c r="L41" s="101">
        <v>99</v>
      </c>
      <c r="M41" s="104" t="str">
        <f>$A40</f>
        <v/>
      </c>
      <c r="N41" s="105">
        <v>99</v>
      </c>
      <c r="O41" s="88"/>
      <c r="P41" s="88"/>
      <c r="Q41" s="88"/>
      <c r="R41" s="88"/>
      <c r="S41" s="88"/>
      <c r="T41" s="88"/>
      <c r="U41" s="88"/>
      <c r="V41" s="88"/>
      <c r="W41" s="88"/>
      <c r="X41" s="88"/>
      <c r="Y41" s="88"/>
    </row>
    <row r="42" spans="1:25" s="6" customFormat="1" ht="12" hidden="1" thickBot="1">
      <c r="A42" s="235" t="str">
        <f>IF(ROW()&lt;=B$3,INDEX(FP!F:F,B$2+ROW()-1)&amp;" - "&amp;INDEX(FP!C:C,B$2+ROW()-1),"")</f>
        <v/>
      </c>
      <c r="B42" s="235"/>
      <c r="C42" s="240" t="str">
        <f>IF(ROW()&lt;=B$3,INDEX(FP!E:E,B$2+ROW()-1),"")</f>
        <v/>
      </c>
      <c r="D42" s="234" t="str">
        <f>IF(ROW()&lt;=B$3,INDEX(FP!F:F,B$2+ROW()-1),"")</f>
        <v/>
      </c>
      <c r="E42" s="234"/>
      <c r="F42" s="234" t="str">
        <f>IF(ROW()&lt;=B$3,INDEX(FP!G:G,B$2+ROW()-1),"")</f>
        <v/>
      </c>
      <c r="G42" s="234"/>
      <c r="H42" s="235" t="str">
        <f>IF(ROW()&lt;=B$3,INDEX(FP!C:C,B$2+ROW()-1),"")</f>
        <v/>
      </c>
      <c r="I42" s="236" t="str">
        <f t="shared" si="3"/>
        <v/>
      </c>
      <c r="J42" s="236" t="str">
        <f t="shared" si="4"/>
        <v/>
      </c>
      <c r="K42" s="110" t="str">
        <f t="shared" si="2"/>
        <v/>
      </c>
      <c r="L42" s="101">
        <v>99</v>
      </c>
      <c r="M42" s="96" t="s">
        <v>335</v>
      </c>
      <c r="N42" s="95" t="s">
        <v>374</v>
      </c>
      <c r="Q42" s="88"/>
      <c r="R42" s="88"/>
      <c r="S42" s="88"/>
      <c r="T42" s="88"/>
      <c r="U42" s="88"/>
      <c r="V42" s="88"/>
      <c r="W42" s="88"/>
      <c r="X42" s="88"/>
      <c r="Y42" s="88"/>
    </row>
    <row r="43" spans="1:25" s="6" customFormat="1" ht="12" hidden="1" thickBot="1">
      <c r="A43" s="235" t="str">
        <f>IF(ROW()&lt;=B$3,INDEX(FP!F:F,B$2+ROW()-1)&amp;" - "&amp;INDEX(FP!C:C,B$2+ROW()-1),"")</f>
        <v/>
      </c>
      <c r="B43" s="235"/>
      <c r="C43" s="240" t="str">
        <f>IF(ROW()&lt;=B$3,INDEX(FP!E:E,B$2+ROW()-1),"")</f>
        <v/>
      </c>
      <c r="D43" s="234" t="str">
        <f>IF(ROW()&lt;=B$3,INDEX(FP!F:F,B$2+ROW()-1),"")</f>
        <v/>
      </c>
      <c r="E43" s="234"/>
      <c r="F43" s="234" t="str">
        <f>IF(ROW()&lt;=B$3,INDEX(FP!G:G,B$2+ROW()-1),"")</f>
        <v/>
      </c>
      <c r="G43" s="234"/>
      <c r="H43" s="235" t="str">
        <f>IF(ROW()&lt;=B$3,INDEX(FP!C:C,B$2+ROW()-1),"")</f>
        <v/>
      </c>
      <c r="I43" s="236" t="str">
        <f t="shared" si="3"/>
        <v/>
      </c>
      <c r="J43" s="236" t="str">
        <f t="shared" si="4"/>
        <v/>
      </c>
      <c r="K43" s="110" t="str">
        <f t="shared" si="2"/>
        <v/>
      </c>
      <c r="L43" s="101">
        <v>99</v>
      </c>
      <c r="M43" s="94" t="str">
        <f>$A42</f>
        <v/>
      </c>
      <c r="N43" s="94">
        <v>99</v>
      </c>
      <c r="S43" s="88"/>
      <c r="T43" s="88"/>
      <c r="U43" s="88"/>
      <c r="V43" s="88"/>
      <c r="W43" s="88"/>
      <c r="X43" s="88"/>
      <c r="Y43" s="88"/>
    </row>
    <row r="44" spans="1:25" s="6" customFormat="1" ht="12" hidden="1" thickBot="1">
      <c r="A44" s="235" t="str">
        <f>IF(ROW()&lt;=B$3,INDEX(FP!F:F,B$2+ROW()-1)&amp;" - "&amp;INDEX(FP!C:C,B$2+ROW()-1),"")</f>
        <v/>
      </c>
      <c r="B44" s="235"/>
      <c r="C44" s="240" t="str">
        <f>IF(ROW()&lt;=B$3,INDEX(FP!E:E,B$2+ROW()-1),"")</f>
        <v/>
      </c>
      <c r="D44" s="234" t="str">
        <f>IF(ROW()&lt;=B$3,INDEX(FP!F:F,B$2+ROW()-1),"")</f>
        <v/>
      </c>
      <c r="E44" s="234"/>
      <c r="F44" s="234" t="str">
        <f>IF(ROW()&lt;=B$3,INDEX(FP!G:G,B$2+ROW()-1),"")</f>
        <v/>
      </c>
      <c r="G44" s="234"/>
      <c r="H44" s="235" t="str">
        <f>IF(ROW()&lt;=B$3,INDEX(FP!C:C,B$2+ROW()-1),"")</f>
        <v/>
      </c>
      <c r="I44" s="236" t="str">
        <f t="shared" si="3"/>
        <v/>
      </c>
      <c r="J44" s="236" t="str">
        <f t="shared" si="4"/>
        <v/>
      </c>
      <c r="K44" s="110" t="str">
        <f t="shared" si="2"/>
        <v/>
      </c>
      <c r="L44" s="101">
        <v>99</v>
      </c>
      <c r="M44" s="102" t="s">
        <v>335</v>
      </c>
      <c r="N44" s="103" t="s">
        <v>374</v>
      </c>
      <c r="O44" s="88"/>
      <c r="P44" s="88"/>
      <c r="U44" s="88"/>
      <c r="V44" s="88"/>
      <c r="W44" s="88"/>
      <c r="X44" s="88"/>
      <c r="Y44" s="88"/>
    </row>
    <row r="45" spans="1:25" s="6" customFormat="1" ht="12" hidden="1" thickBot="1">
      <c r="A45" s="235" t="str">
        <f>IF(ROW()&lt;=B$3,INDEX(FP!F:F,B$2+ROW()-1)&amp;" - "&amp;INDEX(FP!C:C,B$2+ROW()-1),"")</f>
        <v/>
      </c>
      <c r="B45" s="235"/>
      <c r="C45" s="240" t="str">
        <f>IF(ROW()&lt;=B$3,INDEX(FP!E:E,B$2+ROW()-1),"")</f>
        <v/>
      </c>
      <c r="D45" s="234" t="str">
        <f>IF(ROW()&lt;=B$3,INDEX(FP!F:F,B$2+ROW()-1),"")</f>
        <v/>
      </c>
      <c r="E45" s="234"/>
      <c r="F45" s="234" t="str">
        <f>IF(ROW()&lt;=B$3,INDEX(FP!G:G,B$2+ROW()-1),"")</f>
        <v/>
      </c>
      <c r="G45" s="234"/>
      <c r="H45" s="235" t="str">
        <f>IF(ROW()&lt;=B$3,INDEX(FP!C:C,B$2+ROW()-1),"")</f>
        <v/>
      </c>
      <c r="I45" s="236" t="str">
        <f t="shared" si="3"/>
        <v/>
      </c>
      <c r="J45" s="236" t="str">
        <f t="shared" si="4"/>
        <v/>
      </c>
      <c r="K45" s="110" t="str">
        <f t="shared" si="2"/>
        <v/>
      </c>
      <c r="L45" s="101">
        <v>99</v>
      </c>
      <c r="M45" s="104" t="str">
        <f>$A44</f>
        <v/>
      </c>
      <c r="N45" s="105">
        <v>99</v>
      </c>
      <c r="O45" s="88"/>
      <c r="P45" s="88"/>
      <c r="Q45" s="88"/>
      <c r="R45" s="88"/>
      <c r="W45" s="88"/>
      <c r="X45" s="88"/>
      <c r="Y45" s="88"/>
    </row>
    <row r="46" spans="1:25" s="6" customFormat="1" ht="12" hidden="1" thickBot="1">
      <c r="A46" s="235" t="str">
        <f>IF(ROW()&lt;=B$3,INDEX(FP!F:F,B$2+ROW()-1)&amp;" - "&amp;INDEX(FP!C:C,B$2+ROW()-1),"")</f>
        <v/>
      </c>
      <c r="B46" s="235"/>
      <c r="C46" s="240" t="str">
        <f>IF(ROW()&lt;=B$3,INDEX(FP!E:E,B$2+ROW()-1),"")</f>
        <v/>
      </c>
      <c r="D46" s="234" t="str">
        <f>IF(ROW()&lt;=B$3,INDEX(FP!F:F,B$2+ROW()-1),"")</f>
        <v/>
      </c>
      <c r="E46" s="234"/>
      <c r="F46" s="234" t="str">
        <f>IF(ROW()&lt;=B$3,INDEX(FP!G:G,B$2+ROW()-1),"")</f>
        <v/>
      </c>
      <c r="G46" s="234"/>
      <c r="H46" s="235" t="str">
        <f>IF(ROW()&lt;=B$3,INDEX(FP!C:C,B$2+ROW()-1),"")</f>
        <v/>
      </c>
      <c r="I46" s="236" t="str">
        <f t="shared" si="3"/>
        <v/>
      </c>
      <c r="J46" s="236" t="str">
        <f t="shared" si="4"/>
        <v/>
      </c>
      <c r="K46" s="110" t="str">
        <f t="shared" si="2"/>
        <v/>
      </c>
      <c r="L46" s="101">
        <v>99</v>
      </c>
      <c r="M46" s="96" t="s">
        <v>335</v>
      </c>
      <c r="N46" s="95" t="s">
        <v>374</v>
      </c>
      <c r="O46" s="88"/>
      <c r="P46" s="88"/>
      <c r="Q46" s="88"/>
      <c r="R46" s="88"/>
      <c r="S46" s="88"/>
      <c r="T46" s="88"/>
      <c r="Y46" s="88"/>
    </row>
    <row r="47" spans="1:25" s="6" customFormat="1" ht="12" hidden="1" thickBot="1">
      <c r="A47" s="235" t="str">
        <f>IF(ROW()&lt;=B$3,INDEX(FP!F:F,B$2+ROW()-1)&amp;" - "&amp;INDEX(FP!C:C,B$2+ROW()-1),"")</f>
        <v/>
      </c>
      <c r="B47" s="235"/>
      <c r="C47" s="240" t="str">
        <f>IF(ROW()&lt;=B$3,INDEX(FP!E:E,B$2+ROW()-1),"")</f>
        <v/>
      </c>
      <c r="D47" s="234" t="str">
        <f>IF(ROW()&lt;=B$3,INDEX(FP!F:F,B$2+ROW()-1),"")</f>
        <v/>
      </c>
      <c r="E47" s="234"/>
      <c r="F47" s="234" t="str">
        <f>IF(ROW()&lt;=B$3,INDEX(FP!G:G,B$2+ROW()-1),"")</f>
        <v/>
      </c>
      <c r="G47" s="234"/>
      <c r="H47" s="235" t="str">
        <f>IF(ROW()&lt;=B$3,INDEX(FP!C:C,B$2+ROW()-1),"")</f>
        <v/>
      </c>
      <c r="I47" s="236" t="str">
        <f t="shared" si="3"/>
        <v/>
      </c>
      <c r="J47" s="236" t="str">
        <f t="shared" si="4"/>
        <v/>
      </c>
      <c r="K47" s="110" t="str">
        <f t="shared" si="2"/>
        <v/>
      </c>
      <c r="L47" s="101">
        <v>99</v>
      </c>
      <c r="M47" s="94" t="str">
        <f>$A46</f>
        <v/>
      </c>
      <c r="N47" s="94">
        <v>99</v>
      </c>
      <c r="O47" s="88"/>
      <c r="P47" s="88"/>
      <c r="Q47" s="88"/>
      <c r="R47" s="88"/>
      <c r="S47" s="88"/>
      <c r="T47" s="88"/>
      <c r="Y47" s="88"/>
    </row>
    <row r="48" spans="1:25" s="6" customFormat="1" ht="12" hidden="1" thickBot="1">
      <c r="A48" s="235" t="str">
        <f>IF(ROW()&lt;=B$3,INDEX(FP!F:F,B$2+ROW()-1)&amp;" - "&amp;INDEX(FP!C:C,B$2+ROW()-1),"")</f>
        <v/>
      </c>
      <c r="B48" s="235"/>
      <c r="C48" s="240" t="str">
        <f>IF(ROW()&lt;=B$3,INDEX(FP!E:E,B$2+ROW()-1),"")</f>
        <v/>
      </c>
      <c r="D48" s="234" t="str">
        <f>IF(ROW()&lt;=B$3,INDEX(FP!F:F,B$2+ROW()-1),"")</f>
        <v/>
      </c>
      <c r="E48" s="234"/>
      <c r="F48" s="234" t="str">
        <f>IF(ROW()&lt;=B$3,INDEX(FP!G:G,B$2+ROW()-1),"")</f>
        <v/>
      </c>
      <c r="G48" s="234"/>
      <c r="H48" s="235" t="str">
        <f>IF(ROW()&lt;=B$3,INDEX(FP!C:C,B$2+ROW()-1),"")</f>
        <v/>
      </c>
      <c r="I48" s="236" t="str">
        <f t="shared" si="3"/>
        <v/>
      </c>
      <c r="J48" s="236" t="str">
        <f t="shared" si="4"/>
        <v/>
      </c>
      <c r="K48" s="110" t="str">
        <f t="shared" si="2"/>
        <v/>
      </c>
      <c r="L48" s="101">
        <v>99</v>
      </c>
      <c r="M48" s="102" t="s">
        <v>335</v>
      </c>
      <c r="N48" s="103" t="s">
        <v>374</v>
      </c>
      <c r="O48" s="88"/>
      <c r="P48" s="88"/>
      <c r="Q48" s="88"/>
      <c r="R48" s="88"/>
      <c r="W48" s="88"/>
      <c r="X48" s="88"/>
      <c r="Y48" s="88"/>
    </row>
    <row r="49" spans="1:25" s="6" customFormat="1" ht="12" hidden="1" thickBot="1">
      <c r="A49" s="235" t="str">
        <f>IF(ROW()&lt;=B$3,INDEX(FP!F:F,B$2+ROW()-1)&amp;" - "&amp;INDEX(FP!C:C,B$2+ROW()-1),"")</f>
        <v/>
      </c>
      <c r="B49" s="235"/>
      <c r="C49" s="240" t="str">
        <f>IF(ROW()&lt;=B$3,INDEX(FP!E:E,B$2+ROW()-1),"")</f>
        <v/>
      </c>
      <c r="D49" s="234" t="str">
        <f>IF(ROW()&lt;=B$3,INDEX(FP!F:F,B$2+ROW()-1),"")</f>
        <v/>
      </c>
      <c r="E49" s="234"/>
      <c r="F49" s="234" t="str">
        <f>IF(ROW()&lt;=B$3,INDEX(FP!G:G,B$2+ROW()-1),"")</f>
        <v/>
      </c>
      <c r="G49" s="234"/>
      <c r="H49" s="235" t="str">
        <f>IF(ROW()&lt;=B$3,INDEX(FP!C:C,B$2+ROW()-1),"")</f>
        <v/>
      </c>
      <c r="I49" s="236" t="str">
        <f t="shared" si="3"/>
        <v/>
      </c>
      <c r="J49" s="236" t="str">
        <f t="shared" si="4"/>
        <v/>
      </c>
      <c r="K49" s="110" t="str">
        <f t="shared" si="2"/>
        <v/>
      </c>
      <c r="L49" s="101">
        <v>99</v>
      </c>
      <c r="M49" s="104" t="str">
        <f>$A48</f>
        <v/>
      </c>
      <c r="N49" s="105">
        <v>99</v>
      </c>
      <c r="O49" s="88"/>
      <c r="P49" s="88"/>
      <c r="U49" s="88"/>
      <c r="V49" s="88"/>
      <c r="W49" s="88"/>
      <c r="X49" s="88"/>
      <c r="Y49" s="88"/>
    </row>
    <row r="50" spans="1:25" s="6" customFormat="1" ht="12" hidden="1" thickBot="1">
      <c r="A50" s="235" t="str">
        <f>IF(ROW()&lt;=B$3,INDEX(FP!F:F,B$2+ROW()-1)&amp;" - "&amp;INDEX(FP!C:C,B$2+ROW()-1),"")</f>
        <v/>
      </c>
      <c r="B50" s="235"/>
      <c r="C50" s="240" t="str">
        <f>IF(ROW()&lt;=B$3,INDEX(FP!E:E,B$2+ROW()-1),"")</f>
        <v/>
      </c>
      <c r="D50" s="234" t="str">
        <f>IF(ROW()&lt;=B$3,INDEX(FP!F:F,B$2+ROW()-1),"")</f>
        <v/>
      </c>
      <c r="E50" s="234"/>
      <c r="F50" s="234" t="str">
        <f>IF(ROW()&lt;=B$3,INDEX(FP!G:G,B$2+ROW()-1),"")</f>
        <v/>
      </c>
      <c r="G50" s="234"/>
      <c r="H50" s="235" t="str">
        <f>IF(ROW()&lt;=B$3,INDEX(FP!C:C,B$2+ROW()-1),"")</f>
        <v/>
      </c>
      <c r="I50" s="236" t="str">
        <f t="shared" si="3"/>
        <v/>
      </c>
      <c r="J50" s="236" t="str">
        <f t="shared" si="4"/>
        <v/>
      </c>
      <c r="K50" s="110" t="str">
        <f t="shared" si="2"/>
        <v/>
      </c>
      <c r="L50" s="101">
        <v>99</v>
      </c>
      <c r="M50" s="96" t="s">
        <v>335</v>
      </c>
      <c r="N50" s="95" t="s">
        <v>374</v>
      </c>
      <c r="S50" s="88"/>
      <c r="T50" s="88"/>
      <c r="U50" s="88"/>
      <c r="V50" s="88"/>
      <c r="W50" s="88"/>
      <c r="X50" s="88"/>
      <c r="Y50" s="88"/>
    </row>
    <row r="51" spans="1:25" s="6" customFormat="1" ht="12" hidden="1" thickBot="1">
      <c r="A51" s="235" t="str">
        <f>IF(ROW()&lt;=B$3,INDEX(FP!F:F,B$2+ROW()-1)&amp;" - "&amp;INDEX(FP!C:C,B$2+ROW()-1),"")</f>
        <v/>
      </c>
      <c r="B51" s="235"/>
      <c r="C51" s="240" t="str">
        <f>IF(ROW()&lt;=B$3,INDEX(FP!E:E,B$2+ROW()-1),"")</f>
        <v/>
      </c>
      <c r="D51" s="234" t="str">
        <f>IF(ROW()&lt;=B$3,INDEX(FP!F:F,B$2+ROW()-1),"")</f>
        <v/>
      </c>
      <c r="E51" s="234"/>
      <c r="F51" s="234" t="str">
        <f>IF(ROW()&lt;=B$3,INDEX(FP!G:G,B$2+ROW()-1),"")</f>
        <v/>
      </c>
      <c r="G51" s="234"/>
      <c r="H51" s="235" t="str">
        <f>IF(ROW()&lt;=B$3,INDEX(FP!C:C,B$2+ROW()-1),"")</f>
        <v/>
      </c>
      <c r="I51" s="236" t="str">
        <f t="shared" si="3"/>
        <v/>
      </c>
      <c r="J51" s="236" t="str">
        <f t="shared" si="4"/>
        <v/>
      </c>
      <c r="K51" s="110" t="str">
        <f t="shared" si="2"/>
        <v/>
      </c>
      <c r="L51" s="101">
        <v>99</v>
      </c>
      <c r="M51" s="94" t="str">
        <f>$A50</f>
        <v/>
      </c>
      <c r="N51" s="94">
        <v>99</v>
      </c>
      <c r="Q51" s="88"/>
      <c r="R51" s="88"/>
      <c r="S51" s="88"/>
      <c r="T51" s="88"/>
      <c r="U51" s="88"/>
      <c r="V51" s="88"/>
      <c r="W51" s="88"/>
      <c r="X51" s="88"/>
      <c r="Y51" s="88"/>
    </row>
    <row r="52" spans="1:25" s="6" customFormat="1" ht="12" hidden="1" thickBot="1">
      <c r="A52" s="235" t="str">
        <f>IF(ROW()&lt;=B$3,INDEX(FP!F:F,B$2+ROW()-1)&amp;" - "&amp;INDEX(FP!C:C,B$2+ROW()-1),"")</f>
        <v/>
      </c>
      <c r="B52" s="235"/>
      <c r="C52" s="240" t="str">
        <f>IF(ROW()&lt;=B$3,INDEX(FP!E:E,B$2+ROW()-1),"")</f>
        <v/>
      </c>
      <c r="D52" s="234" t="str">
        <f>IF(ROW()&lt;=B$3,INDEX(FP!F:F,B$2+ROW()-1),"")</f>
        <v/>
      </c>
      <c r="E52" s="234"/>
      <c r="F52" s="234" t="str">
        <f>IF(ROW()&lt;=B$3,INDEX(FP!G:G,B$2+ROW()-1),"")</f>
        <v/>
      </c>
      <c r="G52" s="234"/>
      <c r="H52" s="235" t="str">
        <f>IF(ROW()&lt;=B$3,INDEX(FP!C:C,B$2+ROW()-1),"")</f>
        <v/>
      </c>
      <c r="I52" s="236" t="str">
        <f t="shared" si="3"/>
        <v/>
      </c>
      <c r="J52" s="236" t="str">
        <f t="shared" si="4"/>
        <v/>
      </c>
      <c r="K52" s="110" t="str">
        <f t="shared" si="2"/>
        <v/>
      </c>
      <c r="L52" s="101">
        <v>99</v>
      </c>
      <c r="M52" s="102" t="s">
        <v>335</v>
      </c>
      <c r="N52" s="103" t="s">
        <v>374</v>
      </c>
      <c r="O52" s="88"/>
      <c r="P52" s="88"/>
      <c r="Q52" s="88"/>
      <c r="R52" s="88"/>
      <c r="S52" s="88"/>
      <c r="T52" s="88"/>
      <c r="U52" s="88"/>
      <c r="V52" s="88"/>
      <c r="W52" s="88"/>
      <c r="X52" s="88"/>
      <c r="Y52" s="88"/>
    </row>
    <row r="53" spans="1:25" s="6" customFormat="1" ht="12" hidden="1" thickBot="1">
      <c r="A53" s="235" t="str">
        <f>IF(ROW()&lt;=B$3,INDEX(FP!F:F,B$2+ROW()-1)&amp;" - "&amp;INDEX(FP!C:C,B$2+ROW()-1),"")</f>
        <v/>
      </c>
      <c r="B53" s="235"/>
      <c r="C53" s="240" t="str">
        <f>IF(ROW()&lt;=B$3,INDEX(FP!E:E,B$2+ROW()-1),"")</f>
        <v/>
      </c>
      <c r="D53" s="234" t="str">
        <f>IF(ROW()&lt;=B$3,INDEX(FP!F:F,B$2+ROW()-1),"")</f>
        <v/>
      </c>
      <c r="E53" s="234"/>
      <c r="F53" s="234" t="str">
        <f>IF(ROW()&lt;=B$3,INDEX(FP!G:G,B$2+ROW()-1),"")</f>
        <v/>
      </c>
      <c r="G53" s="234"/>
      <c r="H53" s="235" t="str">
        <f>IF(ROW()&lt;=B$3,INDEX(FP!C:C,B$2+ROW()-1),"")</f>
        <v/>
      </c>
      <c r="I53" s="236" t="str">
        <f t="shared" si="3"/>
        <v/>
      </c>
      <c r="J53" s="236" t="str">
        <f t="shared" si="4"/>
        <v/>
      </c>
      <c r="K53" s="110" t="str">
        <f t="shared" si="2"/>
        <v/>
      </c>
      <c r="L53" s="101">
        <v>99</v>
      </c>
      <c r="M53" s="104" t="str">
        <f>$A52</f>
        <v/>
      </c>
      <c r="N53" s="105">
        <v>99</v>
      </c>
      <c r="O53" s="88"/>
      <c r="P53" s="88"/>
      <c r="Q53" s="88"/>
      <c r="R53" s="88"/>
      <c r="S53" s="88"/>
      <c r="T53" s="88"/>
      <c r="U53" s="88"/>
      <c r="V53" s="88"/>
      <c r="W53" s="88"/>
      <c r="X53" s="88"/>
      <c r="Y53" s="88"/>
    </row>
    <row r="54" spans="1:25" s="6" customFormat="1" ht="12" hidden="1" thickBot="1">
      <c r="A54" s="235" t="str">
        <f>IF(ROW()&lt;=B$3,INDEX(FP!F:F,B$2+ROW()-1)&amp;" - "&amp;INDEX(FP!C:C,B$2+ROW()-1),"")</f>
        <v/>
      </c>
      <c r="B54" s="235"/>
      <c r="C54" s="240" t="str">
        <f>IF(ROW()&lt;=B$3,INDEX(FP!E:E,B$2+ROW()-1),"")</f>
        <v/>
      </c>
      <c r="D54" s="234" t="str">
        <f>IF(ROW()&lt;=B$3,INDEX(FP!F:F,B$2+ROW()-1),"")</f>
        <v/>
      </c>
      <c r="E54" s="234"/>
      <c r="F54" s="234" t="str">
        <f>IF(ROW()&lt;=B$3,INDEX(FP!G:G,B$2+ROW()-1),"")</f>
        <v/>
      </c>
      <c r="G54" s="234"/>
      <c r="H54" s="235" t="str">
        <f>IF(ROW()&lt;=B$3,INDEX(FP!C:C,B$2+ROW()-1),"")</f>
        <v/>
      </c>
      <c r="I54" s="236" t="str">
        <f t="shared" si="3"/>
        <v/>
      </c>
      <c r="J54" s="236" t="str">
        <f t="shared" si="4"/>
        <v/>
      </c>
      <c r="K54" s="110" t="str">
        <f t="shared" si="2"/>
        <v/>
      </c>
      <c r="L54" s="101">
        <v>99</v>
      </c>
      <c r="M54" s="96" t="s">
        <v>335</v>
      </c>
      <c r="N54" s="95" t="s">
        <v>374</v>
      </c>
      <c r="O54" s="88"/>
      <c r="P54" s="88"/>
      <c r="Q54" s="88"/>
      <c r="R54" s="88"/>
      <c r="S54" s="88"/>
      <c r="T54" s="88"/>
      <c r="U54" s="88"/>
      <c r="V54" s="88"/>
      <c r="W54" s="88"/>
      <c r="X54" s="88"/>
      <c r="Y54" s="88"/>
    </row>
    <row r="55" spans="1:25" s="6" customFormat="1" ht="12" hidden="1" thickBot="1">
      <c r="A55" s="235" t="str">
        <f>IF(ROW()&lt;=B$3,INDEX(FP!F:F,B$2+ROW()-1)&amp;" - "&amp;INDEX(FP!C:C,B$2+ROW()-1),"")</f>
        <v/>
      </c>
      <c r="B55" s="235"/>
      <c r="C55" s="240" t="str">
        <f>IF(ROW()&lt;=B$3,INDEX(FP!E:E,B$2+ROW()-1),"")</f>
        <v/>
      </c>
      <c r="D55" s="234" t="str">
        <f>IF(ROW()&lt;=B$3,INDEX(FP!F:F,B$2+ROW()-1),"")</f>
        <v/>
      </c>
      <c r="E55" s="234"/>
      <c r="F55" s="234" t="str">
        <f>IF(ROW()&lt;=B$3,INDEX(FP!G:G,B$2+ROW()-1),"")</f>
        <v/>
      </c>
      <c r="G55" s="234"/>
      <c r="H55" s="235" t="str">
        <f>IF(ROW()&lt;=B$3,INDEX(FP!C:C,B$2+ROW()-1),"")</f>
        <v/>
      </c>
      <c r="I55" s="236" t="str">
        <f t="shared" si="3"/>
        <v/>
      </c>
      <c r="J55" s="236" t="str">
        <f t="shared" si="4"/>
        <v/>
      </c>
      <c r="K55" s="110" t="str">
        <f t="shared" si="2"/>
        <v/>
      </c>
      <c r="L55" s="101">
        <v>99</v>
      </c>
      <c r="M55" s="94" t="str">
        <f>$A54</f>
        <v/>
      </c>
      <c r="N55" s="94">
        <v>99</v>
      </c>
      <c r="O55" s="88"/>
      <c r="P55" s="88"/>
      <c r="Q55" s="88"/>
      <c r="R55" s="88"/>
      <c r="S55" s="88"/>
      <c r="T55" s="88"/>
      <c r="U55" s="88"/>
      <c r="V55" s="88"/>
      <c r="W55" s="88"/>
      <c r="X55" s="88"/>
      <c r="Y55" s="88"/>
    </row>
    <row r="56" spans="1:25" s="6" customFormat="1" ht="12" hidden="1" thickBot="1">
      <c r="A56" s="235" t="str">
        <f>IF(ROW()&lt;=B$3,INDEX(FP!F:F,B$2+ROW()-1)&amp;" - "&amp;INDEX(FP!C:C,B$2+ROW()-1),"")</f>
        <v/>
      </c>
      <c r="B56" s="235"/>
      <c r="C56" s="240" t="str">
        <f>IF(ROW()&lt;=B$3,INDEX(FP!E:E,B$2+ROW()-1),"")</f>
        <v/>
      </c>
      <c r="D56" s="234" t="str">
        <f>IF(ROW()&lt;=B$3,INDEX(FP!F:F,B$2+ROW()-1),"")</f>
        <v/>
      </c>
      <c r="E56" s="234"/>
      <c r="F56" s="234" t="str">
        <f>IF(ROW()&lt;=B$3,INDEX(FP!G:G,B$2+ROW()-1),"")</f>
        <v/>
      </c>
      <c r="G56" s="234"/>
      <c r="H56" s="235" t="str">
        <f>IF(ROW()&lt;=B$3,INDEX(FP!C:C,B$2+ROW()-1),"")</f>
        <v/>
      </c>
      <c r="I56" s="236" t="str">
        <f t="shared" si="3"/>
        <v/>
      </c>
      <c r="J56" s="236" t="str">
        <f t="shared" si="4"/>
        <v/>
      </c>
      <c r="K56" s="110" t="str">
        <f t="shared" si="2"/>
        <v/>
      </c>
      <c r="L56" s="101">
        <v>99</v>
      </c>
      <c r="M56" s="102" t="s">
        <v>335</v>
      </c>
      <c r="N56" s="103" t="s">
        <v>374</v>
      </c>
      <c r="O56" s="88"/>
      <c r="P56" s="88"/>
      <c r="Q56" s="88"/>
      <c r="R56" s="88"/>
      <c r="S56" s="88"/>
      <c r="T56" s="88"/>
      <c r="U56" s="88"/>
      <c r="V56" s="88"/>
      <c r="W56" s="88"/>
      <c r="X56" s="88"/>
      <c r="Y56" s="88"/>
    </row>
    <row r="57" spans="1:25" s="6" customFormat="1" ht="12" hidden="1" thickBot="1">
      <c r="A57" s="235" t="str">
        <f>IF(ROW()&lt;=B$3,INDEX(FP!F:F,B$2+ROW()-1)&amp;" - "&amp;INDEX(FP!C:C,B$2+ROW()-1),"")</f>
        <v/>
      </c>
      <c r="B57" s="235"/>
      <c r="C57" s="240" t="str">
        <f>IF(ROW()&lt;=B$3,INDEX(FP!E:E,B$2+ROW()-1),"")</f>
        <v/>
      </c>
      <c r="D57" s="234" t="str">
        <f>IF(ROW()&lt;=B$3,INDEX(FP!F:F,B$2+ROW()-1),"")</f>
        <v/>
      </c>
      <c r="E57" s="234"/>
      <c r="F57" s="234" t="str">
        <f>IF(ROW()&lt;=B$3,INDEX(FP!G:G,B$2+ROW()-1),"")</f>
        <v/>
      </c>
      <c r="G57" s="234"/>
      <c r="H57" s="235" t="str">
        <f>IF(ROW()&lt;=B$3,INDEX(FP!C:C,B$2+ROW()-1),"")</f>
        <v/>
      </c>
      <c r="I57" s="236" t="str">
        <f t="shared" si="3"/>
        <v/>
      </c>
      <c r="J57" s="236" t="str">
        <f t="shared" si="4"/>
        <v/>
      </c>
      <c r="K57" s="110" t="str">
        <f t="shared" si="2"/>
        <v/>
      </c>
      <c r="L57" s="101">
        <v>99</v>
      </c>
      <c r="M57" s="104" t="str">
        <f>$A56</f>
        <v/>
      </c>
      <c r="N57" s="105">
        <v>99</v>
      </c>
      <c r="O57" s="88"/>
      <c r="P57" s="88"/>
      <c r="Q57" s="88"/>
      <c r="R57" s="88"/>
      <c r="S57" s="88"/>
      <c r="T57" s="88"/>
      <c r="U57" s="88"/>
      <c r="V57" s="88"/>
      <c r="W57" s="88"/>
      <c r="X57" s="88"/>
      <c r="Y57" s="88"/>
    </row>
    <row r="58" spans="1:25" s="6" customFormat="1" ht="12" hidden="1" thickBot="1">
      <c r="A58" s="235" t="str">
        <f>IF(ROW()&lt;=B$3,INDEX(FP!F:F,B$2+ROW()-1)&amp;" - "&amp;INDEX(FP!C:C,B$2+ROW()-1),"")</f>
        <v/>
      </c>
      <c r="B58" s="235"/>
      <c r="C58" s="240" t="str">
        <f>IF(ROW()&lt;=B$3,INDEX(FP!E:E,B$2+ROW()-1),"")</f>
        <v/>
      </c>
      <c r="D58" s="234" t="str">
        <f>IF(ROW()&lt;=B$3,INDEX(FP!F:F,B$2+ROW()-1),"")</f>
        <v/>
      </c>
      <c r="E58" s="234"/>
      <c r="F58" s="234" t="str">
        <f>IF(ROW()&lt;=B$3,INDEX(FP!G:G,B$2+ROW()-1),"")</f>
        <v/>
      </c>
      <c r="G58" s="234"/>
      <c r="H58" s="235" t="str">
        <f>IF(ROW()&lt;=B$3,INDEX(FP!C:C,B$2+ROW()-1),"")</f>
        <v/>
      </c>
      <c r="I58" s="236" t="str">
        <f t="shared" si="3"/>
        <v/>
      </c>
      <c r="J58" s="236" t="str">
        <f t="shared" si="4"/>
        <v/>
      </c>
      <c r="K58" s="110" t="str">
        <f t="shared" si="2"/>
        <v/>
      </c>
      <c r="L58" s="101">
        <v>99</v>
      </c>
      <c r="M58" s="96" t="s">
        <v>335</v>
      </c>
      <c r="N58" s="95" t="s">
        <v>374</v>
      </c>
      <c r="O58" s="88"/>
      <c r="P58" s="88"/>
      <c r="Q58" s="88"/>
      <c r="R58" s="88"/>
      <c r="S58" s="88"/>
      <c r="T58" s="88"/>
      <c r="U58" s="88"/>
      <c r="V58" s="88"/>
      <c r="W58" s="88"/>
      <c r="X58" s="88"/>
      <c r="Y58" s="88"/>
    </row>
    <row r="59" spans="1:25" s="6" customFormat="1" ht="12" hidden="1" thickBot="1">
      <c r="A59" s="235" t="str">
        <f>IF(ROW()&lt;=B$3,INDEX(FP!F:F,B$2+ROW()-1)&amp;" - "&amp;INDEX(FP!C:C,B$2+ROW()-1),"")</f>
        <v/>
      </c>
      <c r="B59" s="235"/>
      <c r="C59" s="240" t="str">
        <f>IF(ROW()&lt;=B$3,INDEX(FP!E:E,B$2+ROW()-1),"")</f>
        <v/>
      </c>
      <c r="D59" s="234" t="str">
        <f>IF(ROW()&lt;=B$3,INDEX(FP!F:F,B$2+ROW()-1),"")</f>
        <v/>
      </c>
      <c r="E59" s="234"/>
      <c r="F59" s="234" t="str">
        <f>IF(ROW()&lt;=B$3,INDEX(FP!G:G,B$2+ROW()-1),"")</f>
        <v/>
      </c>
      <c r="G59" s="234"/>
      <c r="H59" s="235" t="str">
        <f>IF(ROW()&lt;=B$3,INDEX(FP!C:C,B$2+ROW()-1),"")</f>
        <v/>
      </c>
      <c r="I59" s="236" t="str">
        <f t="shared" si="3"/>
        <v/>
      </c>
      <c r="J59" s="236" t="str">
        <f t="shared" si="4"/>
        <v/>
      </c>
      <c r="K59" s="110" t="str">
        <f t="shared" si="2"/>
        <v/>
      </c>
      <c r="L59" s="101">
        <v>99</v>
      </c>
      <c r="M59" s="94" t="str">
        <f>$A58</f>
        <v/>
      </c>
      <c r="N59" s="94">
        <v>99</v>
      </c>
      <c r="O59" s="88"/>
      <c r="P59" s="88"/>
      <c r="Q59" s="88"/>
      <c r="R59" s="88"/>
      <c r="S59" s="88"/>
      <c r="T59" s="88"/>
      <c r="U59" s="88"/>
      <c r="V59" s="88"/>
      <c r="W59" s="88"/>
      <c r="X59" s="88"/>
      <c r="Y59" s="88"/>
    </row>
    <row r="60" spans="1:25" s="6" customFormat="1" ht="12" hidden="1" thickBot="1">
      <c r="A60" s="235" t="str">
        <f>IF(ROW()&lt;=B$3,INDEX(FP!F:F,B$2+ROW()-1)&amp;" - "&amp;INDEX(FP!C:C,B$2+ROW()-1),"")</f>
        <v/>
      </c>
      <c r="B60" s="235"/>
      <c r="C60" s="240" t="str">
        <f>IF(ROW()&lt;=B$3,INDEX(FP!E:E,B$2+ROW()-1),"")</f>
        <v/>
      </c>
      <c r="D60" s="234" t="str">
        <f>IF(ROW()&lt;=B$3,INDEX(FP!F:F,B$2+ROW()-1),"")</f>
        <v/>
      </c>
      <c r="E60" s="234"/>
      <c r="F60" s="234" t="str">
        <f>IF(ROW()&lt;=B$3,INDEX(FP!G:G,B$2+ROW()-1),"")</f>
        <v/>
      </c>
      <c r="G60" s="234"/>
      <c r="H60" s="235" t="str">
        <f>IF(ROW()&lt;=B$3,INDEX(FP!C:C,B$2+ROW()-1),"")</f>
        <v/>
      </c>
      <c r="I60" s="236" t="str">
        <f t="shared" si="3"/>
        <v/>
      </c>
      <c r="J60" s="236" t="str">
        <f t="shared" si="4"/>
        <v/>
      </c>
      <c r="K60" s="110" t="str">
        <f t="shared" si="2"/>
        <v/>
      </c>
      <c r="L60" s="101">
        <v>99</v>
      </c>
      <c r="M60" s="102" t="s">
        <v>335</v>
      </c>
      <c r="N60" s="103" t="s">
        <v>374</v>
      </c>
      <c r="O60" s="88"/>
      <c r="P60" s="88"/>
      <c r="Q60" s="88"/>
      <c r="R60" s="88"/>
      <c r="S60" s="88"/>
      <c r="T60" s="88"/>
      <c r="U60" s="88"/>
      <c r="V60" s="88"/>
      <c r="W60" s="88"/>
      <c r="X60" s="88"/>
      <c r="Y60" s="88"/>
    </row>
    <row r="61" spans="1:25" s="6" customFormat="1" ht="12" hidden="1" thickBot="1">
      <c r="A61" s="235" t="str">
        <f>IF(ROW()&lt;=B$3,INDEX(FP!F:F,B$2+ROW()-1)&amp;" - "&amp;INDEX(FP!C:C,B$2+ROW()-1),"")</f>
        <v/>
      </c>
      <c r="B61" s="235"/>
      <c r="C61" s="240" t="str">
        <f>IF(ROW()&lt;=B$3,INDEX(FP!E:E,B$2+ROW()-1),"")</f>
        <v/>
      </c>
      <c r="D61" s="234" t="str">
        <f>IF(ROW()&lt;=B$3,INDEX(FP!F:F,B$2+ROW()-1),"")</f>
        <v/>
      </c>
      <c r="E61" s="234"/>
      <c r="F61" s="234" t="str">
        <f>IF(ROW()&lt;=B$3,INDEX(FP!G:G,B$2+ROW()-1),"")</f>
        <v/>
      </c>
      <c r="G61" s="234"/>
      <c r="H61" s="235" t="str">
        <f>IF(ROW()&lt;=B$3,INDEX(FP!C:C,B$2+ROW()-1),"")</f>
        <v/>
      </c>
      <c r="I61" s="236" t="str">
        <f t="shared" si="3"/>
        <v/>
      </c>
      <c r="J61" s="236" t="str">
        <f t="shared" si="4"/>
        <v/>
      </c>
      <c r="K61" s="110" t="str">
        <f t="shared" si="2"/>
        <v/>
      </c>
      <c r="L61" s="101">
        <v>99</v>
      </c>
      <c r="M61" s="104" t="str">
        <f>$A60</f>
        <v/>
      </c>
      <c r="N61" s="105">
        <v>99</v>
      </c>
      <c r="O61" s="88"/>
      <c r="P61" s="88"/>
      <c r="Q61" s="88"/>
      <c r="R61" s="88"/>
      <c r="S61" s="88"/>
      <c r="T61" s="88"/>
      <c r="U61" s="88"/>
      <c r="V61" s="88"/>
      <c r="W61" s="88"/>
      <c r="X61" s="88"/>
      <c r="Y61" s="88"/>
    </row>
    <row r="62" spans="1:25" s="6" customFormat="1" ht="12" hidden="1" thickBot="1">
      <c r="A62" s="235" t="str">
        <f>IF(ROW()&lt;=B$3,INDEX(FP!F:F,B$2+ROW()-1)&amp;" - "&amp;INDEX(FP!C:C,B$2+ROW()-1),"")</f>
        <v/>
      </c>
      <c r="B62" s="235"/>
      <c r="C62" s="240" t="str">
        <f>IF(ROW()&lt;=B$3,INDEX(FP!E:E,B$2+ROW()-1),"")</f>
        <v/>
      </c>
      <c r="D62" s="234" t="str">
        <f>IF(ROW()&lt;=B$3,INDEX(FP!F:F,B$2+ROW()-1),"")</f>
        <v/>
      </c>
      <c r="E62" s="234"/>
      <c r="F62" s="234" t="str">
        <f>IF(ROW()&lt;=B$3,INDEX(FP!G:G,B$2+ROW()-1),"")</f>
        <v/>
      </c>
      <c r="G62" s="234"/>
      <c r="H62" s="235" t="str">
        <f>IF(ROW()&lt;=B$3,INDEX(FP!C:C,B$2+ROW()-1),"")</f>
        <v/>
      </c>
      <c r="I62" s="236" t="str">
        <f t="shared" si="3"/>
        <v/>
      </c>
      <c r="J62" s="236" t="str">
        <f t="shared" si="4"/>
        <v/>
      </c>
      <c r="K62" s="110" t="str">
        <f t="shared" si="2"/>
        <v/>
      </c>
      <c r="L62" s="101">
        <v>99</v>
      </c>
      <c r="M62" s="96" t="s">
        <v>335</v>
      </c>
      <c r="N62" s="95" t="s">
        <v>374</v>
      </c>
      <c r="O62" s="88"/>
      <c r="P62" s="88"/>
      <c r="Q62" s="88"/>
      <c r="R62" s="88"/>
      <c r="S62" s="88"/>
      <c r="T62" s="88"/>
      <c r="U62" s="88"/>
      <c r="V62" s="88"/>
      <c r="W62" s="88"/>
      <c r="X62" s="88"/>
      <c r="Y62" s="88"/>
    </row>
    <row r="63" spans="1:25" s="6" customFormat="1" ht="12" hidden="1" thickBot="1">
      <c r="A63" s="235" t="str">
        <f>IF(ROW()&lt;=B$3,INDEX(FP!F:F,B$2+ROW()-1)&amp;" - "&amp;INDEX(FP!C:C,B$2+ROW()-1),"")</f>
        <v/>
      </c>
      <c r="B63" s="235"/>
      <c r="C63" s="240" t="str">
        <f>IF(ROW()&lt;=B$3,INDEX(FP!E:E,B$2+ROW()-1),"")</f>
        <v/>
      </c>
      <c r="D63" s="234" t="str">
        <f>IF(ROW()&lt;=B$3,INDEX(FP!F:F,B$2+ROW()-1),"")</f>
        <v/>
      </c>
      <c r="E63" s="234"/>
      <c r="F63" s="234" t="str">
        <f>IF(ROW()&lt;=B$3,INDEX(FP!G:G,B$2+ROW()-1),"")</f>
        <v/>
      </c>
      <c r="G63" s="234"/>
      <c r="H63" s="235" t="str">
        <f>IF(ROW()&lt;=B$3,INDEX(FP!C:C,B$2+ROW()-1),"")</f>
        <v/>
      </c>
      <c r="I63" s="236" t="str">
        <f t="shared" si="3"/>
        <v/>
      </c>
      <c r="J63" s="236" t="str">
        <f t="shared" si="4"/>
        <v/>
      </c>
      <c r="K63" s="110" t="str">
        <f t="shared" si="2"/>
        <v/>
      </c>
      <c r="L63" s="101">
        <v>99</v>
      </c>
      <c r="M63" s="94" t="str">
        <f>$A62</f>
        <v/>
      </c>
      <c r="N63" s="94">
        <v>99</v>
      </c>
      <c r="O63" s="88"/>
      <c r="P63" s="88"/>
      <c r="Q63" s="88"/>
      <c r="R63" s="88"/>
      <c r="S63" s="88"/>
      <c r="T63" s="88"/>
      <c r="U63" s="88"/>
      <c r="V63" s="88"/>
      <c r="W63" s="88"/>
      <c r="X63" s="88"/>
      <c r="Y63" s="88"/>
    </row>
    <row r="64" spans="1:25" s="6" customFormat="1" ht="12" hidden="1" thickBot="1">
      <c r="A64" s="235" t="str">
        <f>IF(ROW()&lt;=B$3,INDEX(FP!F:F,B$2+ROW()-1)&amp;" - "&amp;INDEX(FP!C:C,B$2+ROW()-1),"")</f>
        <v/>
      </c>
      <c r="B64" s="235"/>
      <c r="C64" s="240" t="str">
        <f>IF(ROW()&lt;=B$3,INDEX(FP!E:E,B$2+ROW()-1),"")</f>
        <v/>
      </c>
      <c r="D64" s="234" t="str">
        <f>IF(ROW()&lt;=B$3,INDEX(FP!F:F,B$2+ROW()-1),"")</f>
        <v/>
      </c>
      <c r="E64" s="234"/>
      <c r="F64" s="234" t="str">
        <f>IF(ROW()&lt;=B$3,INDEX(FP!G:G,B$2+ROW()-1),"")</f>
        <v/>
      </c>
      <c r="G64" s="234"/>
      <c r="H64" s="235" t="str">
        <f>IF(ROW()&lt;=B$3,INDEX(FP!C:C,B$2+ROW()-1),"")</f>
        <v/>
      </c>
      <c r="I64" s="236" t="str">
        <f t="shared" si="3"/>
        <v/>
      </c>
      <c r="J64" s="236" t="str">
        <f t="shared" si="4"/>
        <v/>
      </c>
      <c r="K64" s="110" t="str">
        <f t="shared" si="2"/>
        <v/>
      </c>
      <c r="L64" s="101">
        <v>99</v>
      </c>
      <c r="M64" s="102" t="s">
        <v>335</v>
      </c>
      <c r="N64" s="103" t="s">
        <v>374</v>
      </c>
      <c r="O64" s="88"/>
      <c r="P64" s="88"/>
      <c r="Q64" s="88"/>
      <c r="R64" s="88"/>
      <c r="S64" s="88"/>
      <c r="T64" s="88"/>
      <c r="U64" s="88"/>
      <c r="V64" s="88"/>
      <c r="W64" s="88"/>
      <c r="X64" s="88"/>
      <c r="Y64" s="88"/>
    </row>
    <row r="65" spans="1:25" s="6" customFormat="1" ht="12" hidden="1" thickBot="1">
      <c r="A65" s="235" t="str">
        <f>IF(ROW()&lt;=B$3,INDEX(FP!F:F,B$2+ROW()-1)&amp;" - "&amp;INDEX(FP!C:C,B$2+ROW()-1),"")</f>
        <v/>
      </c>
      <c r="B65" s="235"/>
      <c r="C65" s="240" t="str">
        <f>IF(ROW()&lt;=B$3,INDEX(FP!E:E,B$2+ROW()-1),"")</f>
        <v/>
      </c>
      <c r="D65" s="234" t="str">
        <f>IF(ROW()&lt;=B$3,INDEX(FP!F:F,B$2+ROW()-1),"")</f>
        <v/>
      </c>
      <c r="E65" s="234"/>
      <c r="F65" s="234" t="str">
        <f>IF(ROW()&lt;=B$3,INDEX(FP!G:G,B$2+ROW()-1),"")</f>
        <v/>
      </c>
      <c r="G65" s="234"/>
      <c r="H65" s="235" t="str">
        <f>IF(ROW()&lt;=B$3,INDEX(FP!C:C,B$2+ROW()-1),"")</f>
        <v/>
      </c>
      <c r="I65" s="236" t="str">
        <f t="shared" ref="I65:I94" si="5">IF(ROW()&lt;=B$3,SUMIF(A$107:A$10042,A65,I$107:I$10042),"")</f>
        <v/>
      </c>
      <c r="J65" s="236" t="str">
        <f t="shared" ref="J65:J94" si="6">IF(ROW()&lt;=B$3,SUMIFS(I$103:I$50042,A$103:A$50042,K65,J$103:J$50042,L65),"")</f>
        <v/>
      </c>
      <c r="K65" s="110" t="str">
        <f t="shared" si="2"/>
        <v/>
      </c>
      <c r="L65" s="101">
        <v>99</v>
      </c>
      <c r="M65" s="104" t="str">
        <f>$A64</f>
        <v/>
      </c>
      <c r="N65" s="105">
        <v>99</v>
      </c>
      <c r="O65" s="88"/>
      <c r="P65" s="88"/>
      <c r="Q65" s="88"/>
      <c r="R65" s="88"/>
      <c r="S65" s="88"/>
      <c r="T65" s="88"/>
      <c r="U65" s="88"/>
      <c r="V65" s="88"/>
      <c r="W65" s="88"/>
      <c r="X65" s="88"/>
      <c r="Y65" s="88"/>
    </row>
    <row r="66" spans="1:25" s="6" customFormat="1" ht="12" hidden="1" thickBot="1">
      <c r="A66" s="235" t="str">
        <f>IF(ROW()&lt;=B$3,INDEX(FP!F:F,B$2+ROW()-1)&amp;" - "&amp;INDEX(FP!C:C,B$2+ROW()-1),"")</f>
        <v/>
      </c>
      <c r="B66" s="235"/>
      <c r="C66" s="240" t="str">
        <f>IF(ROW()&lt;=B$3,INDEX(FP!E:E,B$2+ROW()-1),"")</f>
        <v/>
      </c>
      <c r="D66" s="234" t="str">
        <f>IF(ROW()&lt;=B$3,INDEX(FP!F:F,B$2+ROW()-1),"")</f>
        <v/>
      </c>
      <c r="E66" s="234"/>
      <c r="F66" s="234" t="str">
        <f>IF(ROW()&lt;=B$3,INDEX(FP!G:G,B$2+ROW()-1),"")</f>
        <v/>
      </c>
      <c r="G66" s="234"/>
      <c r="H66" s="235" t="str">
        <f>IF(ROW()&lt;=B$3,INDEX(FP!C:C,B$2+ROW()-1),"")</f>
        <v/>
      </c>
      <c r="I66" s="236" t="str">
        <f t="shared" si="5"/>
        <v/>
      </c>
      <c r="J66" s="236" t="str">
        <f t="shared" si="6"/>
        <v/>
      </c>
      <c r="K66" s="110" t="str">
        <f t="shared" si="2"/>
        <v/>
      </c>
      <c r="L66" s="101">
        <v>99</v>
      </c>
      <c r="M66" s="96" t="s">
        <v>335</v>
      </c>
      <c r="N66" s="95" t="s">
        <v>374</v>
      </c>
      <c r="O66" s="88"/>
      <c r="P66" s="88"/>
      <c r="Q66" s="88"/>
      <c r="R66" s="88"/>
      <c r="S66" s="88"/>
      <c r="T66" s="88"/>
      <c r="U66" s="88"/>
      <c r="V66" s="88"/>
      <c r="W66" s="88"/>
      <c r="X66" s="88"/>
      <c r="Y66" s="88"/>
    </row>
    <row r="67" spans="1:25" s="6" customFormat="1" ht="12" hidden="1" thickBot="1">
      <c r="A67" s="235" t="str">
        <f>IF(ROW()&lt;=B$3,INDEX(FP!F:F,B$2+ROW()-1)&amp;" - "&amp;INDEX(FP!C:C,B$2+ROW()-1),"")</f>
        <v/>
      </c>
      <c r="B67" s="235"/>
      <c r="C67" s="240" t="str">
        <f>IF(ROW()&lt;=B$3,INDEX(FP!E:E,B$2+ROW()-1),"")</f>
        <v/>
      </c>
      <c r="D67" s="234" t="str">
        <f>IF(ROW()&lt;=B$3,INDEX(FP!F:F,B$2+ROW()-1),"")</f>
        <v/>
      </c>
      <c r="E67" s="234"/>
      <c r="F67" s="234" t="str">
        <f>IF(ROW()&lt;=B$3,INDEX(FP!G:G,B$2+ROW()-1),"")</f>
        <v/>
      </c>
      <c r="G67" s="234"/>
      <c r="H67" s="235" t="str">
        <f>IF(ROW()&lt;=B$3,INDEX(FP!C:C,B$2+ROW()-1),"")</f>
        <v/>
      </c>
      <c r="I67" s="236" t="str">
        <f t="shared" si="5"/>
        <v/>
      </c>
      <c r="J67" s="236" t="str">
        <f t="shared" si="6"/>
        <v/>
      </c>
      <c r="K67" s="110" t="str">
        <f t="shared" ref="K67:K94" si="7">$A67</f>
        <v/>
      </c>
      <c r="L67" s="101">
        <v>99</v>
      </c>
      <c r="M67" s="94" t="str">
        <f>$A66</f>
        <v/>
      </c>
      <c r="N67" s="94">
        <v>99</v>
      </c>
      <c r="O67" s="88"/>
      <c r="P67" s="88"/>
      <c r="Q67" s="88"/>
      <c r="R67" s="88"/>
      <c r="S67" s="88"/>
      <c r="T67" s="88"/>
      <c r="U67" s="88"/>
      <c r="V67" s="88"/>
      <c r="W67" s="88"/>
      <c r="X67" s="88"/>
      <c r="Y67" s="88"/>
    </row>
    <row r="68" spans="1:25" s="6" customFormat="1" ht="12" hidden="1" thickBot="1">
      <c r="A68" s="235" t="str">
        <f>IF(ROW()&lt;=B$3,INDEX(FP!F:F,B$2+ROW()-1)&amp;" - "&amp;INDEX(FP!C:C,B$2+ROW()-1),"")</f>
        <v/>
      </c>
      <c r="B68" s="235"/>
      <c r="C68" s="240" t="str">
        <f>IF(ROW()&lt;=B$3,INDEX(FP!E:E,B$2+ROW()-1),"")</f>
        <v/>
      </c>
      <c r="D68" s="234" t="str">
        <f>IF(ROW()&lt;=B$3,INDEX(FP!F:F,B$2+ROW()-1),"")</f>
        <v/>
      </c>
      <c r="E68" s="234"/>
      <c r="F68" s="234" t="str">
        <f>IF(ROW()&lt;=B$3,INDEX(FP!G:G,B$2+ROW()-1),"")</f>
        <v/>
      </c>
      <c r="G68" s="234"/>
      <c r="H68" s="235" t="str">
        <f>IF(ROW()&lt;=B$3,INDEX(FP!C:C,B$2+ROW()-1),"")</f>
        <v/>
      </c>
      <c r="I68" s="236" t="str">
        <f t="shared" si="5"/>
        <v/>
      </c>
      <c r="J68" s="236" t="str">
        <f t="shared" si="6"/>
        <v/>
      </c>
      <c r="K68" s="110" t="str">
        <f t="shared" si="7"/>
        <v/>
      </c>
      <c r="L68" s="101">
        <v>99</v>
      </c>
      <c r="M68" s="102" t="s">
        <v>335</v>
      </c>
      <c r="N68" s="103" t="s">
        <v>374</v>
      </c>
      <c r="O68" s="88"/>
      <c r="P68" s="88"/>
      <c r="Q68" s="88"/>
      <c r="R68" s="88"/>
      <c r="S68" s="88"/>
      <c r="T68" s="88"/>
      <c r="U68" s="88"/>
      <c r="V68" s="88"/>
      <c r="W68" s="88"/>
      <c r="X68" s="88"/>
      <c r="Y68" s="88"/>
    </row>
    <row r="69" spans="1:25" s="6" customFormat="1" ht="12" hidden="1" thickBot="1">
      <c r="A69" s="235" t="str">
        <f>IF(ROW()&lt;=B$3,INDEX(FP!F:F,B$2+ROW()-1)&amp;" - "&amp;INDEX(FP!C:C,B$2+ROW()-1),"")</f>
        <v/>
      </c>
      <c r="B69" s="235"/>
      <c r="C69" s="240" t="str">
        <f>IF(ROW()&lt;=B$3,INDEX(FP!E:E,B$2+ROW()-1),"")</f>
        <v/>
      </c>
      <c r="D69" s="234" t="str">
        <f>IF(ROW()&lt;=B$3,INDEX(FP!F:F,B$2+ROW()-1),"")</f>
        <v/>
      </c>
      <c r="E69" s="234"/>
      <c r="F69" s="234" t="str">
        <f>IF(ROW()&lt;=B$3,INDEX(FP!G:G,B$2+ROW()-1),"")</f>
        <v/>
      </c>
      <c r="G69" s="234"/>
      <c r="H69" s="235" t="str">
        <f>IF(ROW()&lt;=B$3,INDEX(FP!C:C,B$2+ROW()-1),"")</f>
        <v/>
      </c>
      <c r="I69" s="236" t="str">
        <f t="shared" si="5"/>
        <v/>
      </c>
      <c r="J69" s="236" t="str">
        <f t="shared" si="6"/>
        <v/>
      </c>
      <c r="K69" s="110" t="str">
        <f t="shared" si="7"/>
        <v/>
      </c>
      <c r="L69" s="101">
        <v>99</v>
      </c>
      <c r="M69" s="104" t="str">
        <f>$A68</f>
        <v/>
      </c>
      <c r="N69" s="105">
        <v>99</v>
      </c>
      <c r="O69" s="88"/>
      <c r="P69" s="88"/>
      <c r="Q69" s="88"/>
      <c r="R69" s="88"/>
      <c r="S69" s="88"/>
      <c r="T69" s="88"/>
      <c r="U69" s="88"/>
      <c r="V69" s="88"/>
      <c r="W69" s="88"/>
      <c r="X69" s="88"/>
      <c r="Y69" s="88"/>
    </row>
    <row r="70" spans="1:25" s="6" customFormat="1" ht="12" hidden="1" thickBot="1">
      <c r="A70" s="235" t="str">
        <f>IF(ROW()&lt;=B$3,INDEX(FP!F:F,B$2+ROW()-1)&amp;" - "&amp;INDEX(FP!C:C,B$2+ROW()-1),"")</f>
        <v/>
      </c>
      <c r="B70" s="235"/>
      <c r="C70" s="240" t="str">
        <f>IF(ROW()&lt;=B$3,INDEX(FP!E:E,B$2+ROW()-1),"")</f>
        <v/>
      </c>
      <c r="D70" s="234" t="str">
        <f>IF(ROW()&lt;=B$3,INDEX(FP!F:F,B$2+ROW()-1),"")</f>
        <v/>
      </c>
      <c r="E70" s="234"/>
      <c r="F70" s="234" t="str">
        <f>IF(ROW()&lt;=B$3,INDEX(FP!G:G,B$2+ROW()-1),"")</f>
        <v/>
      </c>
      <c r="G70" s="234"/>
      <c r="H70" s="235" t="str">
        <f>IF(ROW()&lt;=B$3,INDEX(FP!C:C,B$2+ROW()-1),"")</f>
        <v/>
      </c>
      <c r="I70" s="236" t="str">
        <f t="shared" si="5"/>
        <v/>
      </c>
      <c r="J70" s="236" t="str">
        <f t="shared" si="6"/>
        <v/>
      </c>
      <c r="K70" s="110" t="str">
        <f t="shared" si="7"/>
        <v/>
      </c>
      <c r="L70" s="101">
        <v>99</v>
      </c>
      <c r="M70" s="96" t="s">
        <v>335</v>
      </c>
      <c r="N70" s="95" t="s">
        <v>374</v>
      </c>
      <c r="O70" s="88"/>
      <c r="P70" s="88"/>
      <c r="Q70" s="88"/>
      <c r="R70" s="88"/>
      <c r="S70" s="88"/>
      <c r="T70" s="88"/>
      <c r="U70" s="88"/>
      <c r="V70" s="88"/>
      <c r="W70" s="88"/>
      <c r="X70" s="88"/>
      <c r="Y70" s="88"/>
    </row>
    <row r="71" spans="1:25" s="6" customFormat="1" ht="12" hidden="1" thickBot="1">
      <c r="A71" s="235" t="str">
        <f>IF(ROW()&lt;=B$3,INDEX(FP!F:F,B$2+ROW()-1)&amp;" - "&amp;INDEX(FP!C:C,B$2+ROW()-1),"")</f>
        <v/>
      </c>
      <c r="B71" s="235"/>
      <c r="C71" s="240" t="str">
        <f>IF(ROW()&lt;=B$3,INDEX(FP!E:E,B$2+ROW()-1),"")</f>
        <v/>
      </c>
      <c r="D71" s="234" t="str">
        <f>IF(ROW()&lt;=B$3,INDEX(FP!F:F,B$2+ROW()-1),"")</f>
        <v/>
      </c>
      <c r="E71" s="234"/>
      <c r="F71" s="234" t="str">
        <f>IF(ROW()&lt;=B$3,INDEX(FP!G:G,B$2+ROW()-1),"")</f>
        <v/>
      </c>
      <c r="G71" s="234"/>
      <c r="H71" s="235" t="str">
        <f>IF(ROW()&lt;=B$3,INDEX(FP!C:C,B$2+ROW()-1),"")</f>
        <v/>
      </c>
      <c r="I71" s="236" t="str">
        <f t="shared" si="5"/>
        <v/>
      </c>
      <c r="J71" s="236" t="str">
        <f t="shared" si="6"/>
        <v/>
      </c>
      <c r="K71" s="110" t="str">
        <f t="shared" si="7"/>
        <v/>
      </c>
      <c r="L71" s="101">
        <v>99</v>
      </c>
      <c r="M71" s="94" t="str">
        <f>$A70</f>
        <v/>
      </c>
      <c r="N71" s="94">
        <v>99</v>
      </c>
      <c r="O71" s="88"/>
      <c r="P71" s="88"/>
      <c r="Q71" s="88"/>
      <c r="R71" s="88"/>
      <c r="S71" s="88"/>
      <c r="T71" s="88"/>
      <c r="U71" s="88"/>
      <c r="V71" s="88"/>
      <c r="W71" s="88"/>
      <c r="X71" s="88"/>
      <c r="Y71" s="88"/>
    </row>
    <row r="72" spans="1:25" s="6" customFormat="1" ht="12" hidden="1" thickBot="1">
      <c r="A72" s="235" t="str">
        <f>IF(ROW()&lt;=B$3,INDEX(FP!F:F,B$2+ROW()-1)&amp;" - "&amp;INDEX(FP!C:C,B$2+ROW()-1),"")</f>
        <v/>
      </c>
      <c r="B72" s="235"/>
      <c r="C72" s="240" t="str">
        <f>IF(ROW()&lt;=B$3,INDEX(FP!E:E,B$2+ROW()-1),"")</f>
        <v/>
      </c>
      <c r="D72" s="234" t="str">
        <f>IF(ROW()&lt;=B$3,INDEX(FP!F:F,B$2+ROW()-1),"")</f>
        <v/>
      </c>
      <c r="E72" s="234"/>
      <c r="F72" s="234" t="str">
        <f>IF(ROW()&lt;=B$3,INDEX(FP!G:G,B$2+ROW()-1),"")</f>
        <v/>
      </c>
      <c r="G72" s="234"/>
      <c r="H72" s="235" t="str">
        <f>IF(ROW()&lt;=B$3,INDEX(FP!C:C,B$2+ROW()-1),"")</f>
        <v/>
      </c>
      <c r="I72" s="236" t="str">
        <f t="shared" si="5"/>
        <v/>
      </c>
      <c r="J72" s="236" t="str">
        <f t="shared" si="6"/>
        <v/>
      </c>
      <c r="K72" s="110" t="str">
        <f t="shared" si="7"/>
        <v/>
      </c>
      <c r="L72" s="101">
        <v>99</v>
      </c>
      <c r="M72" s="102" t="s">
        <v>335</v>
      </c>
      <c r="N72" s="103" t="s">
        <v>374</v>
      </c>
      <c r="O72" s="88"/>
      <c r="P72" s="88"/>
      <c r="Q72" s="88"/>
      <c r="R72" s="88"/>
      <c r="S72" s="88"/>
      <c r="T72" s="88"/>
      <c r="U72" s="88"/>
      <c r="V72" s="88"/>
      <c r="W72" s="88"/>
      <c r="X72" s="88"/>
      <c r="Y72" s="88"/>
    </row>
    <row r="73" spans="1:25" s="6" customFormat="1" ht="12" hidden="1" thickBot="1">
      <c r="A73" s="235" t="str">
        <f>IF(ROW()&lt;=B$3,INDEX(FP!F:F,B$2+ROW()-1)&amp;" - "&amp;INDEX(FP!C:C,B$2+ROW()-1),"")</f>
        <v/>
      </c>
      <c r="B73" s="235"/>
      <c r="C73" s="240" t="str">
        <f>IF(ROW()&lt;=B$3,INDEX(FP!E:E,B$2+ROW()-1),"")</f>
        <v/>
      </c>
      <c r="D73" s="234" t="str">
        <f>IF(ROW()&lt;=B$3,INDEX(FP!F:F,B$2+ROW()-1),"")</f>
        <v/>
      </c>
      <c r="E73" s="234"/>
      <c r="F73" s="234" t="str">
        <f>IF(ROW()&lt;=B$3,INDEX(FP!G:G,B$2+ROW()-1),"")</f>
        <v/>
      </c>
      <c r="G73" s="234"/>
      <c r="H73" s="235" t="str">
        <f>IF(ROW()&lt;=B$3,INDEX(FP!C:C,B$2+ROW()-1),"")</f>
        <v/>
      </c>
      <c r="I73" s="236" t="str">
        <f t="shared" si="5"/>
        <v/>
      </c>
      <c r="J73" s="236" t="str">
        <f t="shared" si="6"/>
        <v/>
      </c>
      <c r="K73" s="110" t="str">
        <f t="shared" si="7"/>
        <v/>
      </c>
      <c r="L73" s="101">
        <v>99</v>
      </c>
      <c r="M73" s="104" t="str">
        <f>$A72</f>
        <v/>
      </c>
      <c r="N73" s="105">
        <v>99</v>
      </c>
      <c r="O73" s="88"/>
      <c r="P73" s="88"/>
      <c r="Q73" s="88"/>
      <c r="R73" s="88"/>
      <c r="S73" s="88"/>
      <c r="T73" s="88"/>
      <c r="U73" s="88"/>
      <c r="V73" s="88"/>
      <c r="W73" s="88"/>
      <c r="X73" s="88"/>
      <c r="Y73" s="88"/>
    </row>
    <row r="74" spans="1:25" s="6" customFormat="1" ht="12" hidden="1" thickBot="1">
      <c r="A74" s="235" t="str">
        <f>IF(ROW()&lt;=B$3,INDEX(FP!F:F,B$2+ROW()-1)&amp;" - "&amp;INDEX(FP!C:C,B$2+ROW()-1),"")</f>
        <v/>
      </c>
      <c r="B74" s="235"/>
      <c r="C74" s="240" t="str">
        <f>IF(ROW()&lt;=B$3,INDEX(FP!E:E,B$2+ROW()-1),"")</f>
        <v/>
      </c>
      <c r="D74" s="234" t="str">
        <f>IF(ROW()&lt;=B$3,INDEX(FP!F:F,B$2+ROW()-1),"")</f>
        <v/>
      </c>
      <c r="E74" s="234"/>
      <c r="F74" s="234" t="str">
        <f>IF(ROW()&lt;=B$3,INDEX(FP!G:G,B$2+ROW()-1),"")</f>
        <v/>
      </c>
      <c r="G74" s="234"/>
      <c r="H74" s="235" t="str">
        <f>IF(ROW()&lt;=B$3,INDEX(FP!C:C,B$2+ROW()-1),"")</f>
        <v/>
      </c>
      <c r="I74" s="236" t="str">
        <f t="shared" si="5"/>
        <v/>
      </c>
      <c r="J74" s="236" t="str">
        <f t="shared" si="6"/>
        <v/>
      </c>
      <c r="K74" s="110" t="str">
        <f t="shared" si="7"/>
        <v/>
      </c>
      <c r="L74" s="101">
        <v>99</v>
      </c>
      <c r="M74" s="96" t="s">
        <v>335</v>
      </c>
      <c r="N74" s="95" t="s">
        <v>374</v>
      </c>
      <c r="O74" s="88"/>
      <c r="P74" s="88"/>
      <c r="Q74" s="88"/>
      <c r="R74" s="88"/>
      <c r="S74" s="88"/>
      <c r="T74" s="88"/>
      <c r="U74" s="88"/>
      <c r="V74" s="88"/>
      <c r="W74" s="88"/>
      <c r="X74" s="88"/>
      <c r="Y74" s="88"/>
    </row>
    <row r="75" spans="1:25" s="6" customFormat="1" ht="12" hidden="1" thickBot="1">
      <c r="A75" s="235" t="str">
        <f>IF(ROW()&lt;=B$3,INDEX(FP!F:F,B$2+ROW()-1)&amp;" - "&amp;INDEX(FP!C:C,B$2+ROW()-1),"")</f>
        <v/>
      </c>
      <c r="B75" s="235"/>
      <c r="C75" s="240" t="str">
        <f>IF(ROW()&lt;=B$3,INDEX(FP!E:E,B$2+ROW()-1),"")</f>
        <v/>
      </c>
      <c r="D75" s="234" t="str">
        <f>IF(ROW()&lt;=B$3,INDEX(FP!F:F,B$2+ROW()-1),"")</f>
        <v/>
      </c>
      <c r="E75" s="234"/>
      <c r="F75" s="234" t="str">
        <f>IF(ROW()&lt;=B$3,INDEX(FP!G:G,B$2+ROW()-1),"")</f>
        <v/>
      </c>
      <c r="G75" s="234"/>
      <c r="H75" s="235" t="str">
        <f>IF(ROW()&lt;=B$3,INDEX(FP!C:C,B$2+ROW()-1),"")</f>
        <v/>
      </c>
      <c r="I75" s="236" t="str">
        <f t="shared" si="5"/>
        <v/>
      </c>
      <c r="J75" s="236" t="str">
        <f t="shared" si="6"/>
        <v/>
      </c>
      <c r="K75" s="110" t="str">
        <f t="shared" si="7"/>
        <v/>
      </c>
      <c r="L75" s="101">
        <v>99</v>
      </c>
      <c r="M75" s="94" t="str">
        <f>$A74</f>
        <v/>
      </c>
      <c r="N75" s="94">
        <v>99</v>
      </c>
      <c r="O75" s="88"/>
      <c r="P75" s="88"/>
      <c r="Q75" s="88"/>
      <c r="R75" s="88"/>
      <c r="S75" s="88"/>
      <c r="T75" s="88"/>
      <c r="U75" s="88"/>
      <c r="V75" s="88"/>
      <c r="W75" s="88"/>
      <c r="X75" s="88"/>
      <c r="Y75" s="88"/>
    </row>
    <row r="76" spans="1:25" s="6" customFormat="1" ht="12" hidden="1" thickBot="1">
      <c r="A76" s="235" t="str">
        <f>IF(ROW()&lt;=B$3,INDEX(FP!F:F,B$2+ROW()-1)&amp;" - "&amp;INDEX(FP!C:C,B$2+ROW()-1),"")</f>
        <v/>
      </c>
      <c r="B76" s="235"/>
      <c r="C76" s="240" t="str">
        <f>IF(ROW()&lt;=B$3,INDEX(FP!E:E,B$2+ROW()-1),"")</f>
        <v/>
      </c>
      <c r="D76" s="234" t="str">
        <f>IF(ROW()&lt;=B$3,INDEX(FP!F:F,B$2+ROW()-1),"")</f>
        <v/>
      </c>
      <c r="E76" s="234"/>
      <c r="F76" s="234" t="str">
        <f>IF(ROW()&lt;=B$3,INDEX(FP!G:G,B$2+ROW()-1),"")</f>
        <v/>
      </c>
      <c r="G76" s="234"/>
      <c r="H76" s="235" t="str">
        <f>IF(ROW()&lt;=B$3,INDEX(FP!C:C,B$2+ROW()-1),"")</f>
        <v/>
      </c>
      <c r="I76" s="236" t="str">
        <f t="shared" si="5"/>
        <v/>
      </c>
      <c r="J76" s="236" t="str">
        <f t="shared" si="6"/>
        <v/>
      </c>
      <c r="K76" s="110" t="str">
        <f t="shared" si="7"/>
        <v/>
      </c>
      <c r="L76" s="101">
        <v>99</v>
      </c>
      <c r="M76" s="102" t="s">
        <v>335</v>
      </c>
      <c r="N76" s="103" t="s">
        <v>374</v>
      </c>
      <c r="O76" s="88"/>
      <c r="P76" s="88"/>
      <c r="Q76" s="88"/>
      <c r="R76" s="88"/>
      <c r="S76" s="88"/>
      <c r="T76" s="88"/>
      <c r="U76" s="88"/>
      <c r="V76" s="88"/>
      <c r="W76" s="88"/>
      <c r="X76" s="88"/>
      <c r="Y76" s="88"/>
    </row>
    <row r="77" spans="1:25" s="6" customFormat="1" ht="12" hidden="1" thickBot="1">
      <c r="A77" s="235" t="str">
        <f>IF(ROW()&lt;=B$3,INDEX(FP!F:F,B$2+ROW()-1)&amp;" - "&amp;INDEX(FP!C:C,B$2+ROW()-1),"")</f>
        <v/>
      </c>
      <c r="B77" s="235"/>
      <c r="C77" s="240" t="str">
        <f>IF(ROW()&lt;=B$3,INDEX(FP!E:E,B$2+ROW()-1),"")</f>
        <v/>
      </c>
      <c r="D77" s="234" t="str">
        <f>IF(ROW()&lt;=B$3,INDEX(FP!F:F,B$2+ROW()-1),"")</f>
        <v/>
      </c>
      <c r="E77" s="234"/>
      <c r="F77" s="234" t="str">
        <f>IF(ROW()&lt;=B$3,INDEX(FP!G:G,B$2+ROW()-1),"")</f>
        <v/>
      </c>
      <c r="G77" s="234"/>
      <c r="H77" s="235" t="str">
        <f>IF(ROW()&lt;=B$3,INDEX(FP!C:C,B$2+ROW()-1),"")</f>
        <v/>
      </c>
      <c r="I77" s="236" t="str">
        <f t="shared" si="5"/>
        <v/>
      </c>
      <c r="J77" s="236" t="str">
        <f t="shared" si="6"/>
        <v/>
      </c>
      <c r="K77" s="110" t="str">
        <f t="shared" si="7"/>
        <v/>
      </c>
      <c r="L77" s="101">
        <v>99</v>
      </c>
      <c r="M77" s="104" t="str">
        <f>$A76</f>
        <v/>
      </c>
      <c r="N77" s="105">
        <v>99</v>
      </c>
      <c r="O77" s="88"/>
      <c r="P77" s="88"/>
      <c r="Q77" s="88"/>
      <c r="R77" s="88"/>
      <c r="S77" s="88"/>
      <c r="T77" s="88"/>
      <c r="U77" s="88"/>
      <c r="V77" s="88"/>
      <c r="W77" s="88"/>
      <c r="X77" s="88"/>
      <c r="Y77" s="88"/>
    </row>
    <row r="78" spans="1:25" s="6" customFormat="1" ht="12" hidden="1" thickBot="1">
      <c r="A78" s="235" t="str">
        <f>IF(ROW()&lt;=B$3,INDEX(FP!F:F,B$2+ROW()-1)&amp;" - "&amp;INDEX(FP!C:C,B$2+ROW()-1),"")</f>
        <v/>
      </c>
      <c r="B78" s="235"/>
      <c r="C78" s="240" t="str">
        <f>IF(ROW()&lt;=B$3,INDEX(FP!E:E,B$2+ROW()-1),"")</f>
        <v/>
      </c>
      <c r="D78" s="234" t="str">
        <f>IF(ROW()&lt;=B$3,INDEX(FP!F:F,B$2+ROW()-1),"")</f>
        <v/>
      </c>
      <c r="E78" s="234"/>
      <c r="F78" s="234" t="str">
        <f>IF(ROW()&lt;=B$3,INDEX(FP!G:G,B$2+ROW()-1),"")</f>
        <v/>
      </c>
      <c r="G78" s="234"/>
      <c r="H78" s="235" t="str">
        <f>IF(ROW()&lt;=B$3,INDEX(FP!C:C,B$2+ROW()-1),"")</f>
        <v/>
      </c>
      <c r="I78" s="236" t="str">
        <f t="shared" si="5"/>
        <v/>
      </c>
      <c r="J78" s="236" t="str">
        <f t="shared" si="6"/>
        <v/>
      </c>
      <c r="K78" s="110" t="str">
        <f t="shared" si="7"/>
        <v/>
      </c>
      <c r="L78" s="101">
        <v>99</v>
      </c>
      <c r="M78" s="96" t="s">
        <v>335</v>
      </c>
      <c r="N78" s="95" t="s">
        <v>374</v>
      </c>
      <c r="O78" s="88"/>
      <c r="P78" s="88"/>
      <c r="Q78" s="88"/>
      <c r="R78" s="88"/>
      <c r="S78" s="88"/>
      <c r="T78" s="88"/>
      <c r="U78" s="88"/>
      <c r="V78" s="88"/>
      <c r="W78" s="88"/>
      <c r="X78" s="88"/>
      <c r="Y78" s="88"/>
    </row>
    <row r="79" spans="1:25" s="6" customFormat="1" ht="12" hidden="1" thickBot="1">
      <c r="A79" s="235" t="str">
        <f>IF(ROW()&lt;=B$3,INDEX(FP!F:F,B$2+ROW()-1)&amp;" - "&amp;INDEX(FP!C:C,B$2+ROW()-1),"")</f>
        <v/>
      </c>
      <c r="B79" s="235"/>
      <c r="C79" s="240" t="str">
        <f>IF(ROW()&lt;=B$3,INDEX(FP!E:E,B$2+ROW()-1),"")</f>
        <v/>
      </c>
      <c r="D79" s="234" t="str">
        <f>IF(ROW()&lt;=B$3,INDEX(FP!F:F,B$2+ROW()-1),"")</f>
        <v/>
      </c>
      <c r="E79" s="234"/>
      <c r="F79" s="234" t="str">
        <f>IF(ROW()&lt;=B$3,INDEX(FP!G:G,B$2+ROW()-1),"")</f>
        <v/>
      </c>
      <c r="G79" s="234"/>
      <c r="H79" s="235" t="str">
        <f>IF(ROW()&lt;=B$3,INDEX(FP!C:C,B$2+ROW()-1),"")</f>
        <v/>
      </c>
      <c r="I79" s="236" t="str">
        <f t="shared" si="5"/>
        <v/>
      </c>
      <c r="J79" s="236" t="str">
        <f t="shared" si="6"/>
        <v/>
      </c>
      <c r="K79" s="110" t="str">
        <f t="shared" si="7"/>
        <v/>
      </c>
      <c r="L79" s="101">
        <v>99</v>
      </c>
      <c r="M79" s="94" t="str">
        <f>$A78</f>
        <v/>
      </c>
      <c r="N79" s="94">
        <v>99</v>
      </c>
      <c r="O79" s="88"/>
      <c r="P79" s="88"/>
      <c r="Q79" s="88"/>
      <c r="R79" s="88"/>
      <c r="S79" s="88"/>
      <c r="T79" s="88"/>
      <c r="U79" s="88"/>
      <c r="V79" s="88"/>
      <c r="W79" s="88"/>
      <c r="X79" s="88"/>
      <c r="Y79" s="88"/>
    </row>
    <row r="80" spans="1:25" s="6" customFormat="1" ht="12" hidden="1" thickBot="1">
      <c r="A80" s="235" t="str">
        <f>IF(ROW()&lt;=B$3,INDEX(FP!F:F,B$2+ROW()-1)&amp;" - "&amp;INDEX(FP!C:C,B$2+ROW()-1),"")</f>
        <v/>
      </c>
      <c r="B80" s="235"/>
      <c r="C80" s="240" t="str">
        <f>IF(ROW()&lt;=B$3,INDEX(FP!E:E,B$2+ROW()-1),"")</f>
        <v/>
      </c>
      <c r="D80" s="234" t="str">
        <f>IF(ROW()&lt;=B$3,INDEX(FP!F:F,B$2+ROW()-1),"")</f>
        <v/>
      </c>
      <c r="E80" s="234"/>
      <c r="F80" s="234" t="str">
        <f>IF(ROW()&lt;=B$3,INDEX(FP!G:G,B$2+ROW()-1),"")</f>
        <v/>
      </c>
      <c r="G80" s="234"/>
      <c r="H80" s="235" t="str">
        <f>IF(ROW()&lt;=B$3,INDEX(FP!C:C,B$2+ROW()-1),"")</f>
        <v/>
      </c>
      <c r="I80" s="236" t="str">
        <f t="shared" si="5"/>
        <v/>
      </c>
      <c r="J80" s="236" t="str">
        <f t="shared" si="6"/>
        <v/>
      </c>
      <c r="K80" s="110" t="str">
        <f t="shared" si="7"/>
        <v/>
      </c>
      <c r="L80" s="101">
        <v>99</v>
      </c>
      <c r="M80" s="102" t="s">
        <v>335</v>
      </c>
      <c r="N80" s="103" t="s">
        <v>374</v>
      </c>
      <c r="O80" s="88"/>
      <c r="P80" s="88"/>
      <c r="Q80" s="88"/>
      <c r="R80" s="88"/>
      <c r="S80" s="88"/>
      <c r="T80" s="88"/>
      <c r="U80" s="88"/>
      <c r="V80" s="88"/>
      <c r="W80" s="88"/>
      <c r="X80" s="88"/>
      <c r="Y80" s="88"/>
    </row>
    <row r="81" spans="1:25" s="6" customFormat="1" ht="12" hidden="1" thickBot="1">
      <c r="A81" s="235" t="str">
        <f>IF(ROW()&lt;=B$3,INDEX(FP!F:F,B$2+ROW()-1)&amp;" - "&amp;INDEX(FP!C:C,B$2+ROW()-1),"")</f>
        <v/>
      </c>
      <c r="B81" s="235"/>
      <c r="C81" s="240" t="str">
        <f>IF(ROW()&lt;=B$3,INDEX(FP!E:E,B$2+ROW()-1),"")</f>
        <v/>
      </c>
      <c r="D81" s="234" t="str">
        <f>IF(ROW()&lt;=B$3,INDEX(FP!F:F,B$2+ROW()-1),"")</f>
        <v/>
      </c>
      <c r="E81" s="234"/>
      <c r="F81" s="234" t="str">
        <f>IF(ROW()&lt;=B$3,INDEX(FP!G:G,B$2+ROW()-1),"")</f>
        <v/>
      </c>
      <c r="G81" s="234"/>
      <c r="H81" s="235" t="str">
        <f>IF(ROW()&lt;=B$3,INDEX(FP!C:C,B$2+ROW()-1),"")</f>
        <v/>
      </c>
      <c r="I81" s="236" t="str">
        <f t="shared" si="5"/>
        <v/>
      </c>
      <c r="J81" s="236" t="str">
        <f t="shared" si="6"/>
        <v/>
      </c>
      <c r="K81" s="110" t="str">
        <f t="shared" si="7"/>
        <v/>
      </c>
      <c r="L81" s="101">
        <v>99</v>
      </c>
      <c r="M81" s="104" t="str">
        <f>$A80</f>
        <v/>
      </c>
      <c r="N81" s="105">
        <v>99</v>
      </c>
      <c r="O81" s="88"/>
      <c r="P81" s="88"/>
      <c r="Q81" s="88"/>
      <c r="R81" s="88"/>
      <c r="S81" s="88"/>
      <c r="T81" s="88"/>
      <c r="U81" s="88"/>
      <c r="V81" s="88"/>
      <c r="W81" s="88"/>
      <c r="X81" s="88"/>
      <c r="Y81" s="88"/>
    </row>
    <row r="82" spans="1:25" s="6" customFormat="1" ht="12" hidden="1" thickBot="1">
      <c r="A82" s="235" t="str">
        <f>IF(ROW()&lt;=B$3,INDEX(FP!F:F,B$2+ROW()-1)&amp;" - "&amp;INDEX(FP!C:C,B$2+ROW()-1),"")</f>
        <v/>
      </c>
      <c r="B82" s="235"/>
      <c r="C82" s="240" t="str">
        <f>IF(ROW()&lt;=B$3,INDEX(FP!E:E,B$2+ROW()-1),"")</f>
        <v/>
      </c>
      <c r="D82" s="234" t="str">
        <f>IF(ROW()&lt;=B$3,INDEX(FP!F:F,B$2+ROW()-1),"")</f>
        <v/>
      </c>
      <c r="E82" s="234"/>
      <c r="F82" s="234" t="str">
        <f>IF(ROW()&lt;=B$3,INDEX(FP!G:G,B$2+ROW()-1),"")</f>
        <v/>
      </c>
      <c r="G82" s="234"/>
      <c r="H82" s="235" t="str">
        <f>IF(ROW()&lt;=B$3,INDEX(FP!C:C,B$2+ROW()-1),"")</f>
        <v/>
      </c>
      <c r="I82" s="236" t="str">
        <f t="shared" si="5"/>
        <v/>
      </c>
      <c r="J82" s="236" t="str">
        <f t="shared" si="6"/>
        <v/>
      </c>
      <c r="K82" s="110" t="str">
        <f t="shared" si="7"/>
        <v/>
      </c>
      <c r="L82" s="101">
        <v>99</v>
      </c>
      <c r="M82" s="96" t="s">
        <v>335</v>
      </c>
      <c r="N82" s="95" t="s">
        <v>374</v>
      </c>
      <c r="O82" s="88"/>
      <c r="P82" s="88"/>
      <c r="Q82" s="88"/>
      <c r="R82" s="88"/>
      <c r="S82" s="88"/>
      <c r="T82" s="88"/>
      <c r="U82" s="88"/>
      <c r="V82" s="88"/>
      <c r="W82" s="88"/>
      <c r="X82" s="88"/>
      <c r="Y82" s="88"/>
    </row>
    <row r="83" spans="1:25" s="6" customFormat="1" ht="12" hidden="1" thickBot="1">
      <c r="A83" s="235" t="str">
        <f>IF(ROW()&lt;=B$3,INDEX(FP!F:F,B$2+ROW()-1)&amp;" - "&amp;INDEX(FP!C:C,B$2+ROW()-1),"")</f>
        <v/>
      </c>
      <c r="B83" s="235"/>
      <c r="C83" s="240" t="str">
        <f>IF(ROW()&lt;=B$3,INDEX(FP!E:E,B$2+ROW()-1),"")</f>
        <v/>
      </c>
      <c r="D83" s="234" t="str">
        <f>IF(ROW()&lt;=B$3,INDEX(FP!F:F,B$2+ROW()-1),"")</f>
        <v/>
      </c>
      <c r="E83" s="234"/>
      <c r="F83" s="234" t="str">
        <f>IF(ROW()&lt;=B$3,INDEX(FP!G:G,B$2+ROW()-1),"")</f>
        <v/>
      </c>
      <c r="G83" s="234"/>
      <c r="H83" s="235" t="str">
        <f>IF(ROW()&lt;=B$3,INDEX(FP!C:C,B$2+ROW()-1),"")</f>
        <v/>
      </c>
      <c r="I83" s="236" t="str">
        <f t="shared" si="5"/>
        <v/>
      </c>
      <c r="J83" s="236" t="str">
        <f t="shared" si="6"/>
        <v/>
      </c>
      <c r="K83" s="110" t="str">
        <f t="shared" si="7"/>
        <v/>
      </c>
      <c r="L83" s="101">
        <v>99</v>
      </c>
      <c r="M83" s="94" t="str">
        <f>$A82</f>
        <v/>
      </c>
      <c r="N83" s="94">
        <v>99</v>
      </c>
      <c r="O83" s="88"/>
      <c r="P83" s="88"/>
      <c r="Q83" s="88"/>
      <c r="R83" s="88"/>
      <c r="S83" s="88"/>
      <c r="T83" s="88"/>
      <c r="U83" s="88"/>
      <c r="V83" s="88"/>
      <c r="W83" s="88"/>
      <c r="X83" s="88"/>
      <c r="Y83" s="88"/>
    </row>
    <row r="84" spans="1:25" s="6" customFormat="1" ht="12" hidden="1" thickBot="1">
      <c r="A84" s="235" t="str">
        <f>IF(ROW()&lt;=B$3,INDEX(FP!F:F,B$2+ROW()-1)&amp;" - "&amp;INDEX(FP!C:C,B$2+ROW()-1),"")</f>
        <v/>
      </c>
      <c r="B84" s="235"/>
      <c r="C84" s="240" t="str">
        <f>IF(ROW()&lt;=B$3,INDEX(FP!E:E,B$2+ROW()-1),"")</f>
        <v/>
      </c>
      <c r="D84" s="234" t="str">
        <f>IF(ROW()&lt;=B$3,INDEX(FP!F:F,B$2+ROW()-1),"")</f>
        <v/>
      </c>
      <c r="E84" s="234"/>
      <c r="F84" s="234" t="str">
        <f>IF(ROW()&lt;=B$3,INDEX(FP!G:G,B$2+ROW()-1),"")</f>
        <v/>
      </c>
      <c r="G84" s="234"/>
      <c r="H84" s="235" t="str">
        <f>IF(ROW()&lt;=B$3,INDEX(FP!C:C,B$2+ROW()-1),"")</f>
        <v/>
      </c>
      <c r="I84" s="236" t="str">
        <f t="shared" si="5"/>
        <v/>
      </c>
      <c r="J84" s="236" t="str">
        <f t="shared" si="6"/>
        <v/>
      </c>
      <c r="K84" s="110" t="str">
        <f t="shared" si="7"/>
        <v/>
      </c>
      <c r="L84" s="101">
        <v>99</v>
      </c>
      <c r="M84" s="102" t="s">
        <v>335</v>
      </c>
      <c r="N84" s="103" t="s">
        <v>374</v>
      </c>
      <c r="O84" s="88"/>
      <c r="P84" s="88"/>
      <c r="Q84" s="88"/>
      <c r="R84" s="88"/>
      <c r="S84" s="88"/>
      <c r="T84" s="88"/>
      <c r="U84" s="88"/>
      <c r="V84" s="88"/>
      <c r="W84" s="88"/>
      <c r="X84" s="88"/>
      <c r="Y84" s="88"/>
    </row>
    <row r="85" spans="1:25" s="6" customFormat="1" ht="12" hidden="1" thickBot="1">
      <c r="A85" s="235" t="str">
        <f>IF(ROW()&lt;=B$3,INDEX(FP!F:F,B$2+ROW()-1)&amp;" - "&amp;INDEX(FP!C:C,B$2+ROW()-1),"")</f>
        <v/>
      </c>
      <c r="B85" s="235"/>
      <c r="C85" s="240" t="str">
        <f>IF(ROW()&lt;=B$3,INDEX(FP!E:E,B$2+ROW()-1),"")</f>
        <v/>
      </c>
      <c r="D85" s="234" t="str">
        <f>IF(ROW()&lt;=B$3,INDEX(FP!F:F,B$2+ROW()-1),"")</f>
        <v/>
      </c>
      <c r="E85" s="234"/>
      <c r="F85" s="234" t="str">
        <f>IF(ROW()&lt;=B$3,INDEX(FP!G:G,B$2+ROW()-1),"")</f>
        <v/>
      </c>
      <c r="G85" s="234"/>
      <c r="H85" s="235" t="str">
        <f>IF(ROW()&lt;=B$3,INDEX(FP!C:C,B$2+ROW()-1),"")</f>
        <v/>
      </c>
      <c r="I85" s="236" t="str">
        <f t="shared" si="5"/>
        <v/>
      </c>
      <c r="J85" s="236" t="str">
        <f t="shared" si="6"/>
        <v/>
      </c>
      <c r="K85" s="110" t="str">
        <f t="shared" si="7"/>
        <v/>
      </c>
      <c r="L85" s="101">
        <v>99</v>
      </c>
      <c r="M85" s="104" t="str">
        <f>$A84</f>
        <v/>
      </c>
      <c r="N85" s="105">
        <v>99</v>
      </c>
      <c r="O85" s="88"/>
      <c r="P85" s="88"/>
      <c r="Q85" s="88"/>
      <c r="R85" s="88"/>
      <c r="S85" s="88"/>
      <c r="T85" s="88"/>
      <c r="U85" s="88"/>
      <c r="V85" s="88"/>
      <c r="W85" s="88"/>
      <c r="X85" s="88"/>
      <c r="Y85" s="88"/>
    </row>
    <row r="86" spans="1:25" s="6" customFormat="1" ht="12" hidden="1" thickBot="1">
      <c r="A86" s="235" t="str">
        <f>IF(ROW()&lt;=B$3,INDEX(FP!F:F,B$2+ROW()-1)&amp;" - "&amp;INDEX(FP!C:C,B$2+ROW()-1),"")</f>
        <v/>
      </c>
      <c r="B86" s="235"/>
      <c r="C86" s="240" t="str">
        <f>IF(ROW()&lt;=B$3,INDEX(FP!E:E,B$2+ROW()-1),"")</f>
        <v/>
      </c>
      <c r="D86" s="234" t="str">
        <f>IF(ROW()&lt;=B$3,INDEX(FP!F:F,B$2+ROW()-1),"")</f>
        <v/>
      </c>
      <c r="E86" s="234"/>
      <c r="F86" s="234" t="str">
        <f>IF(ROW()&lt;=B$3,INDEX(FP!G:G,B$2+ROW()-1),"")</f>
        <v/>
      </c>
      <c r="G86" s="234"/>
      <c r="H86" s="235" t="str">
        <f>IF(ROW()&lt;=B$3,INDEX(FP!C:C,B$2+ROW()-1),"")</f>
        <v/>
      </c>
      <c r="I86" s="236" t="str">
        <f t="shared" si="5"/>
        <v/>
      </c>
      <c r="J86" s="236" t="str">
        <f t="shared" si="6"/>
        <v/>
      </c>
      <c r="K86" s="110" t="str">
        <f t="shared" si="7"/>
        <v/>
      </c>
      <c r="L86" s="101">
        <v>99</v>
      </c>
      <c r="M86" s="96" t="s">
        <v>335</v>
      </c>
      <c r="N86" s="95" t="s">
        <v>374</v>
      </c>
      <c r="O86" s="88"/>
      <c r="P86" s="88"/>
      <c r="Q86" s="88"/>
      <c r="R86" s="88"/>
      <c r="S86" s="88"/>
      <c r="T86" s="88"/>
      <c r="U86" s="88"/>
      <c r="V86" s="88"/>
      <c r="W86" s="88"/>
      <c r="X86" s="88"/>
      <c r="Y86" s="88"/>
    </row>
    <row r="87" spans="1:25" s="6" customFormat="1" ht="12" hidden="1" thickBot="1">
      <c r="A87" s="235" t="str">
        <f>IF(ROW()&lt;=B$3,INDEX(FP!F:F,B$2+ROW()-1)&amp;" - "&amp;INDEX(FP!C:C,B$2+ROW()-1),"")</f>
        <v/>
      </c>
      <c r="B87" s="235"/>
      <c r="C87" s="240" t="str">
        <f>IF(ROW()&lt;=B$3,INDEX(FP!E:E,B$2+ROW()-1),"")</f>
        <v/>
      </c>
      <c r="D87" s="234" t="str">
        <f>IF(ROW()&lt;=B$3,INDEX(FP!F:F,B$2+ROW()-1),"")</f>
        <v/>
      </c>
      <c r="E87" s="234"/>
      <c r="F87" s="234" t="str">
        <f>IF(ROW()&lt;=B$3,INDEX(FP!G:G,B$2+ROW()-1),"")</f>
        <v/>
      </c>
      <c r="G87" s="234"/>
      <c r="H87" s="235" t="str">
        <f>IF(ROW()&lt;=B$3,INDEX(FP!C:C,B$2+ROW()-1),"")</f>
        <v/>
      </c>
      <c r="I87" s="236" t="str">
        <f t="shared" si="5"/>
        <v/>
      </c>
      <c r="J87" s="236" t="str">
        <f t="shared" si="6"/>
        <v/>
      </c>
      <c r="K87" s="110" t="str">
        <f t="shared" si="7"/>
        <v/>
      </c>
      <c r="L87" s="101">
        <v>99</v>
      </c>
      <c r="M87" s="94" t="str">
        <f>$A86</f>
        <v/>
      </c>
      <c r="N87" s="94">
        <v>99</v>
      </c>
      <c r="O87" s="88"/>
      <c r="P87" s="88"/>
      <c r="Q87" s="88"/>
      <c r="R87" s="88"/>
      <c r="S87" s="88"/>
      <c r="T87" s="88"/>
      <c r="U87" s="88"/>
      <c r="V87" s="88"/>
      <c r="W87" s="88"/>
      <c r="X87" s="88"/>
      <c r="Y87" s="88"/>
    </row>
    <row r="88" spans="1:25" s="6" customFormat="1" ht="12" hidden="1" thickBot="1">
      <c r="A88" s="235" t="str">
        <f>IF(ROW()&lt;=B$3,INDEX(FP!F:F,B$2+ROW()-1)&amp;" - "&amp;INDEX(FP!C:C,B$2+ROW()-1),"")</f>
        <v/>
      </c>
      <c r="B88" s="235"/>
      <c r="C88" s="240" t="str">
        <f>IF(ROW()&lt;=B$3,INDEX(FP!E:E,B$2+ROW()-1),"")</f>
        <v/>
      </c>
      <c r="D88" s="234" t="str">
        <f>IF(ROW()&lt;=B$3,INDEX(FP!F:F,B$2+ROW()-1),"")</f>
        <v/>
      </c>
      <c r="E88" s="234"/>
      <c r="F88" s="234" t="str">
        <f>IF(ROW()&lt;=B$3,INDEX(FP!G:G,B$2+ROW()-1),"")</f>
        <v/>
      </c>
      <c r="G88" s="234"/>
      <c r="H88" s="235" t="str">
        <f>IF(ROW()&lt;=B$3,INDEX(FP!C:C,B$2+ROW()-1),"")</f>
        <v/>
      </c>
      <c r="I88" s="236" t="str">
        <f t="shared" si="5"/>
        <v/>
      </c>
      <c r="J88" s="236" t="str">
        <f t="shared" si="6"/>
        <v/>
      </c>
      <c r="K88" s="110" t="str">
        <f t="shared" si="7"/>
        <v/>
      </c>
      <c r="L88" s="101">
        <v>99</v>
      </c>
      <c r="M88" s="102" t="s">
        <v>335</v>
      </c>
      <c r="N88" s="103" t="s">
        <v>374</v>
      </c>
      <c r="O88" s="88"/>
      <c r="P88" s="88"/>
      <c r="Q88" s="88"/>
      <c r="R88" s="88"/>
      <c r="S88" s="88"/>
      <c r="T88" s="88"/>
      <c r="U88" s="88"/>
      <c r="V88" s="88"/>
      <c r="W88" s="88"/>
      <c r="X88" s="88"/>
      <c r="Y88" s="88"/>
    </row>
    <row r="89" spans="1:25" s="6" customFormat="1" ht="12" hidden="1" thickBot="1">
      <c r="A89" s="235" t="str">
        <f>IF(ROW()&lt;=B$3,INDEX(FP!F:F,B$2+ROW()-1)&amp;" - "&amp;INDEX(FP!C:C,B$2+ROW()-1),"")</f>
        <v/>
      </c>
      <c r="B89" s="235"/>
      <c r="C89" s="240" t="str">
        <f>IF(ROW()&lt;=B$3,INDEX(FP!E:E,B$2+ROW()-1),"")</f>
        <v/>
      </c>
      <c r="D89" s="234" t="str">
        <f>IF(ROW()&lt;=B$3,INDEX(FP!F:F,B$2+ROW()-1),"")</f>
        <v/>
      </c>
      <c r="E89" s="234"/>
      <c r="F89" s="234" t="str">
        <f>IF(ROW()&lt;=B$3,INDEX(FP!G:G,B$2+ROW()-1),"")</f>
        <v/>
      </c>
      <c r="G89" s="234"/>
      <c r="H89" s="235" t="str">
        <f>IF(ROW()&lt;=B$3,INDEX(FP!C:C,B$2+ROW()-1),"")</f>
        <v/>
      </c>
      <c r="I89" s="236" t="str">
        <f t="shared" si="5"/>
        <v/>
      </c>
      <c r="J89" s="236" t="str">
        <f t="shared" si="6"/>
        <v/>
      </c>
      <c r="K89" s="110" t="str">
        <f t="shared" si="7"/>
        <v/>
      </c>
      <c r="L89" s="101">
        <v>99</v>
      </c>
      <c r="M89" s="104" t="str">
        <f>$A88</f>
        <v/>
      </c>
      <c r="N89" s="105">
        <v>99</v>
      </c>
      <c r="O89" s="88"/>
      <c r="P89" s="88"/>
      <c r="Q89" s="88"/>
      <c r="R89" s="88"/>
      <c r="S89" s="88"/>
      <c r="T89" s="88"/>
      <c r="U89" s="88"/>
      <c r="V89" s="88"/>
      <c r="W89" s="88"/>
      <c r="X89" s="88"/>
      <c r="Y89" s="88"/>
    </row>
    <row r="90" spans="1:25" s="6" customFormat="1" ht="12" hidden="1" thickBot="1">
      <c r="A90" s="235" t="str">
        <f>IF(ROW()&lt;=B$3,INDEX(FP!F:F,B$2+ROW()-1)&amp;" - "&amp;INDEX(FP!C:C,B$2+ROW()-1),"")</f>
        <v/>
      </c>
      <c r="B90" s="235"/>
      <c r="C90" s="240" t="str">
        <f>IF(ROW()&lt;=B$3,INDEX(FP!E:E,B$2+ROW()-1),"")</f>
        <v/>
      </c>
      <c r="D90" s="234" t="str">
        <f>IF(ROW()&lt;=B$3,INDEX(FP!F:F,B$2+ROW()-1),"")</f>
        <v/>
      </c>
      <c r="E90" s="234"/>
      <c r="F90" s="234" t="str">
        <f>IF(ROW()&lt;=B$3,INDEX(FP!G:G,B$2+ROW()-1),"")</f>
        <v/>
      </c>
      <c r="G90" s="234"/>
      <c r="H90" s="235" t="str">
        <f>IF(ROW()&lt;=B$3,INDEX(FP!C:C,B$2+ROW()-1),"")</f>
        <v/>
      </c>
      <c r="I90" s="236" t="str">
        <f t="shared" si="5"/>
        <v/>
      </c>
      <c r="J90" s="236" t="str">
        <f t="shared" si="6"/>
        <v/>
      </c>
      <c r="K90" s="110" t="str">
        <f t="shared" si="7"/>
        <v/>
      </c>
      <c r="L90" s="101">
        <v>99</v>
      </c>
      <c r="M90" s="96" t="s">
        <v>335</v>
      </c>
      <c r="N90" s="95" t="s">
        <v>374</v>
      </c>
      <c r="O90" s="88"/>
      <c r="P90" s="88"/>
      <c r="Q90" s="88"/>
      <c r="R90" s="88"/>
      <c r="S90" s="88"/>
      <c r="T90" s="88"/>
      <c r="U90" s="88"/>
      <c r="V90" s="88"/>
      <c r="W90" s="88"/>
      <c r="X90" s="88"/>
      <c r="Y90" s="88"/>
    </row>
    <row r="91" spans="1:25" s="6" customFormat="1" ht="12" hidden="1" thickBot="1">
      <c r="A91" s="235" t="str">
        <f>IF(ROW()&lt;=B$3,INDEX(FP!F:F,B$2+ROW()-1)&amp;" - "&amp;INDEX(FP!C:C,B$2+ROW()-1),"")</f>
        <v/>
      </c>
      <c r="B91" s="235"/>
      <c r="C91" s="240" t="str">
        <f>IF(ROW()&lt;=B$3,INDEX(FP!E:E,B$2+ROW()-1),"")</f>
        <v/>
      </c>
      <c r="D91" s="234" t="str">
        <f>IF(ROW()&lt;=B$3,INDEX(FP!F:F,B$2+ROW()-1),"")</f>
        <v/>
      </c>
      <c r="E91" s="234"/>
      <c r="F91" s="234" t="str">
        <f>IF(ROW()&lt;=B$3,INDEX(FP!G:G,B$2+ROW()-1),"")</f>
        <v/>
      </c>
      <c r="G91" s="234"/>
      <c r="H91" s="235" t="str">
        <f>IF(ROW()&lt;=B$3,INDEX(FP!C:C,B$2+ROW()-1),"")</f>
        <v/>
      </c>
      <c r="I91" s="236" t="str">
        <f t="shared" si="5"/>
        <v/>
      </c>
      <c r="J91" s="236" t="str">
        <f t="shared" si="6"/>
        <v/>
      </c>
      <c r="K91" s="110" t="str">
        <f t="shared" si="7"/>
        <v/>
      </c>
      <c r="L91" s="101">
        <v>99</v>
      </c>
      <c r="M91" s="94" t="str">
        <f>$A90</f>
        <v/>
      </c>
      <c r="N91" s="94">
        <v>99</v>
      </c>
      <c r="O91" s="88"/>
      <c r="P91" s="88"/>
      <c r="Q91" s="88"/>
      <c r="R91" s="88"/>
      <c r="S91" s="88"/>
      <c r="T91" s="88"/>
      <c r="U91" s="88"/>
      <c r="V91" s="88"/>
      <c r="W91" s="88"/>
      <c r="X91" s="88"/>
      <c r="Y91" s="88"/>
    </row>
    <row r="92" spans="1:25" s="6" customFormat="1" ht="12" hidden="1" thickBot="1">
      <c r="A92" s="235" t="str">
        <f>IF(ROW()&lt;=B$3,INDEX(FP!F:F,B$2+ROW()-1)&amp;" - "&amp;INDEX(FP!C:C,B$2+ROW()-1),"")</f>
        <v/>
      </c>
      <c r="B92" s="235"/>
      <c r="C92" s="240" t="str">
        <f>IF(ROW()&lt;=B$3,INDEX(FP!E:E,B$2+ROW()-1),"")</f>
        <v/>
      </c>
      <c r="D92" s="234" t="str">
        <f>IF(ROW()&lt;=B$3,INDEX(FP!F:F,B$2+ROW()-1),"")</f>
        <v/>
      </c>
      <c r="E92" s="234"/>
      <c r="F92" s="234" t="str">
        <f>IF(ROW()&lt;=B$3,INDEX(FP!G:G,B$2+ROW()-1),"")</f>
        <v/>
      </c>
      <c r="G92" s="234"/>
      <c r="H92" s="235" t="str">
        <f>IF(ROW()&lt;=B$3,INDEX(FP!C:C,B$2+ROW()-1),"")</f>
        <v/>
      </c>
      <c r="I92" s="236" t="str">
        <f t="shared" si="5"/>
        <v/>
      </c>
      <c r="J92" s="236" t="str">
        <f t="shared" si="6"/>
        <v/>
      </c>
      <c r="K92" s="110" t="str">
        <f t="shared" si="7"/>
        <v/>
      </c>
      <c r="L92" s="101">
        <v>99</v>
      </c>
      <c r="M92" s="102" t="s">
        <v>335</v>
      </c>
      <c r="N92" s="103" t="s">
        <v>374</v>
      </c>
      <c r="O92" s="88"/>
      <c r="P92" s="88"/>
      <c r="Q92" s="88"/>
      <c r="R92" s="88"/>
      <c r="S92" s="88"/>
      <c r="T92" s="88"/>
      <c r="U92" s="88"/>
      <c r="V92" s="88"/>
      <c r="W92" s="88"/>
      <c r="X92" s="88"/>
      <c r="Y92" s="88"/>
    </row>
    <row r="93" spans="1:25" s="6" customFormat="1" ht="12" hidden="1" thickBot="1">
      <c r="A93" s="235" t="str">
        <f>IF(ROW()&lt;=B$3,INDEX(FP!F:F,B$2+ROW()-1)&amp;" - "&amp;INDEX(FP!C:C,B$2+ROW()-1),"")</f>
        <v/>
      </c>
      <c r="B93" s="235"/>
      <c r="C93" s="240" t="str">
        <f>IF(ROW()&lt;=B$3,INDEX(FP!E:E,B$2+ROW()-1),"")</f>
        <v/>
      </c>
      <c r="D93" s="234" t="str">
        <f>IF(ROW()&lt;=B$3,INDEX(FP!F:F,B$2+ROW()-1),"")</f>
        <v/>
      </c>
      <c r="E93" s="234"/>
      <c r="F93" s="234" t="str">
        <f>IF(ROW()&lt;=B$3,INDEX(FP!G:G,B$2+ROW()-1),"")</f>
        <v/>
      </c>
      <c r="G93" s="234"/>
      <c r="H93" s="235" t="str">
        <f>IF(ROW()&lt;=B$3,INDEX(FP!C:C,B$2+ROW()-1),"")</f>
        <v/>
      </c>
      <c r="I93" s="236" t="str">
        <f t="shared" si="5"/>
        <v/>
      </c>
      <c r="J93" s="236" t="str">
        <f t="shared" si="6"/>
        <v/>
      </c>
      <c r="K93" s="110" t="str">
        <f t="shared" si="7"/>
        <v/>
      </c>
      <c r="L93" s="101">
        <v>99</v>
      </c>
      <c r="M93" s="104" t="str">
        <f>$A92</f>
        <v/>
      </c>
      <c r="N93" s="105">
        <v>99</v>
      </c>
      <c r="O93" s="88"/>
      <c r="P93" s="88"/>
      <c r="Q93" s="88"/>
      <c r="R93" s="88"/>
      <c r="S93" s="88"/>
      <c r="T93" s="88"/>
      <c r="U93" s="88"/>
      <c r="V93" s="88"/>
      <c r="W93" s="88"/>
      <c r="X93" s="88"/>
      <c r="Y93" s="88"/>
    </row>
    <row r="94" spans="1:25" s="6" customFormat="1" ht="12" hidden="1" thickBot="1">
      <c r="A94" s="235" t="str">
        <f>IF(ROW()&lt;=B$3,INDEX(FP!F:F,B$2+ROW()-1)&amp;" - "&amp;INDEX(FP!C:C,B$2+ROW()-1),"")</f>
        <v/>
      </c>
      <c r="B94" s="235"/>
      <c r="C94" s="240" t="str">
        <f>IF(ROW()&lt;=B$3,INDEX(FP!E:E,B$2+ROW()-1),"")</f>
        <v/>
      </c>
      <c r="D94" s="234" t="str">
        <f>IF(ROW()&lt;=B$3,INDEX(FP!F:F,B$2+ROW()-1),"")</f>
        <v/>
      </c>
      <c r="E94" s="234"/>
      <c r="F94" s="234" t="str">
        <f>IF(ROW()&lt;=B$3,INDEX(FP!G:G,B$2+ROW()-1),"")</f>
        <v/>
      </c>
      <c r="G94" s="234"/>
      <c r="H94" s="235" t="str">
        <f>IF(ROW()&lt;=B$3,INDEX(FP!C:C,B$2+ROW()-1),"")</f>
        <v/>
      </c>
      <c r="I94" s="236" t="str">
        <f t="shared" si="5"/>
        <v/>
      </c>
      <c r="J94" s="236" t="str">
        <f t="shared" si="6"/>
        <v/>
      </c>
      <c r="K94" s="110" t="str">
        <f t="shared" si="7"/>
        <v/>
      </c>
      <c r="L94" s="101">
        <v>99</v>
      </c>
      <c r="M94" s="96" t="s">
        <v>335</v>
      </c>
      <c r="N94" s="95" t="s">
        <v>374</v>
      </c>
      <c r="O94" s="88"/>
      <c r="P94" s="88"/>
      <c r="Q94" s="88"/>
      <c r="R94" s="88"/>
      <c r="S94" s="88"/>
      <c r="T94" s="88"/>
      <c r="U94" s="88"/>
      <c r="V94" s="88"/>
      <c r="W94" s="88"/>
      <c r="X94" s="88"/>
      <c r="Y94" s="88"/>
    </row>
    <row r="95" spans="1:25" s="6" customFormat="1" ht="12" hidden="1" thickBot="1">
      <c r="A95" s="241"/>
      <c r="B95" s="241"/>
      <c r="C95" s="241"/>
      <c r="D95" s="241"/>
      <c r="E95" s="241"/>
      <c r="F95" s="234" t="str">
        <f>IF(ROW()&lt;=B$3,INDEX(FP!G:G,B$2+ROW()-1),"")</f>
        <v/>
      </c>
      <c r="G95" s="242"/>
      <c r="H95" s="241"/>
      <c r="I95" s="243"/>
      <c r="J95" s="236"/>
      <c r="K95" s="110"/>
      <c r="L95" s="101"/>
      <c r="M95" s="94" t="str">
        <f>$A94</f>
        <v/>
      </c>
      <c r="N95" s="94">
        <v>99</v>
      </c>
      <c r="O95" s="88"/>
      <c r="P95" s="88"/>
      <c r="Q95" s="88"/>
      <c r="R95" s="88"/>
      <c r="S95" s="88"/>
      <c r="T95" s="88"/>
      <c r="U95" s="88"/>
      <c r="V95" s="88"/>
      <c r="W95" s="88"/>
      <c r="X95" s="88"/>
      <c r="Y95" s="88"/>
    </row>
    <row r="96" spans="1:25" s="6" customFormat="1" hidden="1">
      <c r="A96" s="241"/>
      <c r="B96" s="241"/>
      <c r="C96" s="241"/>
      <c r="D96" s="241"/>
      <c r="E96" s="241"/>
      <c r="F96" s="244" t="s">
        <v>394</v>
      </c>
      <c r="G96" s="241"/>
      <c r="H96" s="241"/>
      <c r="I96" s="243"/>
      <c r="J96" s="245"/>
      <c r="K96" s="87"/>
      <c r="L96" s="88"/>
      <c r="M96" s="88"/>
      <c r="N96" s="88"/>
      <c r="O96" s="88"/>
      <c r="P96" s="88"/>
      <c r="Q96" s="88"/>
      <c r="R96" s="88"/>
      <c r="S96" s="88"/>
      <c r="T96" s="88"/>
      <c r="U96" s="88"/>
      <c r="V96" s="88"/>
      <c r="W96" s="88"/>
      <c r="X96" s="88"/>
      <c r="Y96" s="88"/>
    </row>
    <row r="97" spans="1:25" s="6" customFormat="1" hidden="1">
      <c r="A97" s="241"/>
      <c r="B97" s="241"/>
      <c r="C97" s="241"/>
      <c r="D97" s="241"/>
      <c r="E97" s="241"/>
      <c r="F97" s="244" t="s">
        <v>395</v>
      </c>
      <c r="G97" s="241"/>
      <c r="H97" s="241"/>
      <c r="I97" s="243"/>
      <c r="J97" s="245"/>
      <c r="K97" s="87"/>
      <c r="L97" s="88"/>
      <c r="M97" s="88"/>
      <c r="N97" s="88"/>
      <c r="O97" s="88"/>
      <c r="P97" s="88"/>
      <c r="Q97" s="88"/>
      <c r="R97" s="88"/>
      <c r="S97" s="88"/>
      <c r="T97" s="88"/>
      <c r="U97" s="88"/>
      <c r="V97" s="88"/>
      <c r="W97" s="88"/>
      <c r="X97" s="88"/>
      <c r="Y97" s="88"/>
    </row>
    <row r="98" spans="1:25" s="6" customFormat="1" hidden="1">
      <c r="A98" s="241"/>
      <c r="B98" s="241"/>
      <c r="C98" s="241"/>
      <c r="D98" s="241"/>
      <c r="E98" s="241"/>
      <c r="F98" s="246" t="s">
        <v>396</v>
      </c>
      <c r="G98" s="247"/>
      <c r="H98" s="241"/>
      <c r="I98" s="243"/>
      <c r="J98" s="245"/>
      <c r="K98" s="87"/>
      <c r="L98" s="88"/>
      <c r="M98" s="88"/>
      <c r="N98" s="88"/>
      <c r="O98" s="88"/>
      <c r="P98" s="88"/>
      <c r="Q98" s="88"/>
      <c r="R98" s="88"/>
      <c r="S98" s="88"/>
      <c r="T98" s="88"/>
      <c r="U98" s="88"/>
      <c r="V98" s="88"/>
      <c r="W98" s="88"/>
      <c r="X98" s="88"/>
      <c r="Y98" s="88"/>
    </row>
    <row r="99" spans="1:25" s="6" customFormat="1" hidden="1">
      <c r="A99" s="241"/>
      <c r="B99" s="248"/>
      <c r="C99" s="248"/>
      <c r="D99" s="241"/>
      <c r="E99" s="241"/>
      <c r="F99" s="244" t="s">
        <v>397</v>
      </c>
      <c r="G99" s="241"/>
      <c r="H99" s="241"/>
      <c r="I99" s="243"/>
      <c r="J99" s="245"/>
      <c r="K99" s="87"/>
      <c r="L99" s="88"/>
      <c r="M99" s="88"/>
      <c r="N99" s="88"/>
      <c r="O99" s="88"/>
      <c r="P99" s="88"/>
      <c r="Q99" s="88"/>
      <c r="R99" s="88"/>
      <c r="S99" s="88"/>
      <c r="T99" s="88"/>
      <c r="U99" s="88"/>
      <c r="V99" s="88"/>
      <c r="W99" s="88"/>
      <c r="X99" s="88"/>
      <c r="Y99" s="88"/>
    </row>
    <row r="100" spans="1:25" ht="16">
      <c r="A100" s="376" t="s">
        <v>329</v>
      </c>
      <c r="B100" s="376"/>
      <c r="C100" s="376"/>
      <c r="D100" s="376"/>
      <c r="E100" s="376"/>
      <c r="F100" s="376"/>
      <c r="G100" s="376"/>
      <c r="H100" s="376"/>
      <c r="I100" s="378" t="s">
        <v>2991</v>
      </c>
      <c r="J100" s="378"/>
      <c r="K100" s="89"/>
    </row>
    <row r="101" spans="1:25" ht="16">
      <c r="A101" s="376"/>
      <c r="B101" s="376"/>
      <c r="C101" s="376"/>
      <c r="D101" s="376"/>
      <c r="E101" s="376"/>
      <c r="F101" s="376"/>
      <c r="G101" s="376"/>
      <c r="H101" s="376"/>
      <c r="I101" s="377">
        <v>45961</v>
      </c>
      <c r="J101" s="377"/>
    </row>
    <row r="102" spans="1:25" ht="14">
      <c r="A102" s="249" t="s">
        <v>398</v>
      </c>
      <c r="B102" s="250">
        <v>94</v>
      </c>
      <c r="C102" s="250"/>
      <c r="D102" s="251"/>
      <c r="E102" s="251"/>
      <c r="F102" s="251"/>
      <c r="G102" s="251"/>
      <c r="H102" s="251"/>
      <c r="I102" s="86"/>
      <c r="J102" s="220"/>
    </row>
    <row r="103" spans="1:25" s="83" customFormat="1">
      <c r="A103" s="79" t="s">
        <v>335</v>
      </c>
      <c r="B103" s="80" t="s">
        <v>399</v>
      </c>
      <c r="C103" s="80" t="s">
        <v>400</v>
      </c>
      <c r="D103" s="80" t="s">
        <v>401</v>
      </c>
      <c r="E103" s="80"/>
      <c r="F103" s="80" t="s">
        <v>402</v>
      </c>
      <c r="G103" s="80"/>
      <c r="H103" s="80" t="s">
        <v>403</v>
      </c>
      <c r="I103" s="81" t="s">
        <v>404</v>
      </c>
      <c r="J103" s="82" t="s">
        <v>374</v>
      </c>
      <c r="K103" s="91"/>
      <c r="L103" s="90"/>
      <c r="M103" s="90"/>
      <c r="N103" s="90"/>
      <c r="O103" s="90"/>
      <c r="P103" s="90"/>
      <c r="Q103" s="90"/>
      <c r="R103" s="90"/>
      <c r="S103" s="90"/>
      <c r="T103" s="90"/>
      <c r="U103" s="90"/>
      <c r="V103" s="90"/>
      <c r="W103" s="90"/>
      <c r="X103" s="90"/>
      <c r="Y103" s="90"/>
    </row>
    <row r="104" spans="1:25" s="12" customFormat="1" ht="76.5" customHeight="1">
      <c r="A104" s="10" t="s">
        <v>61</v>
      </c>
      <c r="B104" s="10" t="s">
        <v>62</v>
      </c>
      <c r="C104" s="10" t="s">
        <v>63</v>
      </c>
      <c r="D104" s="10" t="s">
        <v>64</v>
      </c>
      <c r="E104" s="10" t="s">
        <v>405</v>
      </c>
      <c r="F104" s="10" t="s">
        <v>65</v>
      </c>
      <c r="G104" s="10" t="s">
        <v>66</v>
      </c>
      <c r="H104" s="10" t="s">
        <v>67</v>
      </c>
      <c r="I104" s="293" t="s">
        <v>406</v>
      </c>
      <c r="J104" s="58" t="s">
        <v>69</v>
      </c>
      <c r="K104" s="92"/>
      <c r="L104" s="93"/>
      <c r="M104" s="93"/>
      <c r="N104" s="93"/>
      <c r="O104" s="93"/>
      <c r="P104" s="93"/>
      <c r="Q104" s="93"/>
      <c r="R104" s="93"/>
      <c r="S104" s="93"/>
      <c r="T104" s="93"/>
      <c r="U104" s="93"/>
      <c r="V104" s="93"/>
      <c r="W104" s="93"/>
      <c r="X104" s="93"/>
      <c r="Y104" s="93"/>
    </row>
    <row r="105" spans="1:25" s="12" customFormat="1" ht="15.75" customHeight="1">
      <c r="A105" s="379" t="s">
        <v>407</v>
      </c>
      <c r="B105" s="380"/>
      <c r="C105" s="380"/>
      <c r="D105" s="380"/>
      <c r="E105" s="380"/>
      <c r="F105" s="380"/>
      <c r="G105" s="380"/>
      <c r="H105" s="380"/>
      <c r="I105" s="380"/>
      <c r="J105" s="381"/>
      <c r="K105" s="92"/>
      <c r="L105" s="93"/>
      <c r="M105" s="93"/>
      <c r="N105" s="93"/>
      <c r="O105" s="93"/>
      <c r="P105" s="93"/>
      <c r="Q105" s="93"/>
      <c r="R105" s="93"/>
      <c r="S105" s="93"/>
      <c r="T105" s="93"/>
      <c r="U105" s="93"/>
      <c r="V105" s="93"/>
      <c r="W105" s="93"/>
      <c r="X105" s="93"/>
      <c r="Y105" s="93"/>
    </row>
    <row r="106" spans="1:25" s="12" customFormat="1" ht="13">
      <c r="A106" s="13"/>
      <c r="B106" s="13"/>
      <c r="C106" s="13"/>
      <c r="D106" s="13"/>
      <c r="E106" s="13"/>
      <c r="F106" s="13"/>
      <c r="G106" s="13"/>
      <c r="H106" s="13"/>
      <c r="I106" s="57"/>
      <c r="J106" s="59"/>
      <c r="K106" s="92"/>
      <c r="L106" s="93"/>
      <c r="M106" s="93"/>
      <c r="N106" s="93"/>
      <c r="O106" s="93"/>
      <c r="P106" s="93"/>
      <c r="Q106" s="93"/>
      <c r="R106" s="93"/>
      <c r="S106" s="93"/>
      <c r="T106" s="93"/>
      <c r="U106" s="93"/>
      <c r="V106" s="93"/>
      <c r="W106" s="93"/>
      <c r="X106" s="93"/>
      <c r="Y106" s="93"/>
    </row>
    <row r="107" spans="1:25" ht="24">
      <c r="A107" s="14" t="s">
        <v>3000</v>
      </c>
      <c r="B107" s="14" t="s">
        <v>3001</v>
      </c>
      <c r="C107" s="14" t="s">
        <v>3002</v>
      </c>
      <c r="D107" s="16">
        <v>45677</v>
      </c>
      <c r="E107" s="16">
        <v>45730</v>
      </c>
      <c r="F107" s="14" t="s">
        <v>3003</v>
      </c>
      <c r="G107" s="14" t="s">
        <v>3004</v>
      </c>
      <c r="H107" s="14" t="s">
        <v>3005</v>
      </c>
      <c r="I107" s="15">
        <v>150</v>
      </c>
      <c r="J107" s="77"/>
      <c r="K107" s="92"/>
    </row>
    <row r="108" spans="1:25" ht="24">
      <c r="A108" s="14" t="s">
        <v>3000</v>
      </c>
      <c r="B108" s="14" t="s">
        <v>3006</v>
      </c>
      <c r="C108" s="14" t="s">
        <v>3006</v>
      </c>
      <c r="D108" s="16">
        <v>45680</v>
      </c>
      <c r="E108" s="16">
        <v>45730</v>
      </c>
      <c r="F108" s="14" t="s">
        <v>3007</v>
      </c>
      <c r="G108" s="14"/>
      <c r="H108" s="14" t="s">
        <v>3008</v>
      </c>
      <c r="I108" s="15">
        <v>213.68</v>
      </c>
      <c r="J108" s="77"/>
      <c r="K108" s="92"/>
    </row>
    <row r="109" spans="1:25" ht="24">
      <c r="A109" s="14" t="s">
        <v>3000</v>
      </c>
      <c r="B109" s="14" t="s">
        <v>3009</v>
      </c>
      <c r="C109" s="14" t="s">
        <v>3010</v>
      </c>
      <c r="D109" s="16">
        <v>45709</v>
      </c>
      <c r="E109" s="16">
        <v>45730</v>
      </c>
      <c r="F109" s="14" t="s">
        <v>3011</v>
      </c>
      <c r="G109" s="14" t="s">
        <v>3004</v>
      </c>
      <c r="H109" s="14" t="s">
        <v>3005</v>
      </c>
      <c r="I109" s="15">
        <v>250</v>
      </c>
      <c r="J109" s="77"/>
      <c r="K109" s="92"/>
    </row>
    <row r="110" spans="1:25" ht="24">
      <c r="A110" s="14" t="s">
        <v>3000</v>
      </c>
      <c r="B110" s="14" t="s">
        <v>3012</v>
      </c>
      <c r="C110" s="14" t="s">
        <v>3013</v>
      </c>
      <c r="D110" s="16">
        <v>45731</v>
      </c>
      <c r="E110" s="16"/>
      <c r="F110" s="14" t="s">
        <v>3014</v>
      </c>
      <c r="G110" s="14" t="s">
        <v>3015</v>
      </c>
      <c r="H110" s="14" t="s">
        <v>3016</v>
      </c>
      <c r="I110" s="15">
        <v>120</v>
      </c>
      <c r="J110" s="77"/>
      <c r="K110" s="92"/>
    </row>
    <row r="111" spans="1:25" ht="24">
      <c r="A111" s="14" t="s">
        <v>3000</v>
      </c>
      <c r="B111" s="14" t="s">
        <v>3017</v>
      </c>
      <c r="C111" s="14" t="s">
        <v>3018</v>
      </c>
      <c r="D111" s="16">
        <v>45731</v>
      </c>
      <c r="E111" s="16"/>
      <c r="F111" s="14" t="s">
        <v>3019</v>
      </c>
      <c r="G111" s="14" t="s">
        <v>3020</v>
      </c>
      <c r="H111" s="14" t="s">
        <v>3008</v>
      </c>
      <c r="I111" s="15">
        <v>31.44</v>
      </c>
      <c r="J111" s="77"/>
      <c r="K111" s="92"/>
    </row>
    <row r="112" spans="1:25" ht="72">
      <c r="A112" s="14" t="s">
        <v>3000</v>
      </c>
      <c r="B112" s="14" t="s">
        <v>3021</v>
      </c>
      <c r="C112" s="14" t="s">
        <v>3021</v>
      </c>
      <c r="D112" s="16">
        <v>45731</v>
      </c>
      <c r="E112" s="16"/>
      <c r="F112" s="14" t="s">
        <v>3022</v>
      </c>
      <c r="G112" s="14"/>
      <c r="H112" s="14" t="s">
        <v>3008</v>
      </c>
      <c r="I112" s="15">
        <v>76</v>
      </c>
      <c r="J112" s="77"/>
      <c r="K112" s="92"/>
    </row>
    <row r="113" spans="1:11" ht="24">
      <c r="A113" s="14" t="s">
        <v>3000</v>
      </c>
      <c r="B113" s="14" t="s">
        <v>3023</v>
      </c>
      <c r="C113" s="14" t="s">
        <v>3024</v>
      </c>
      <c r="D113" s="16">
        <v>45730</v>
      </c>
      <c r="E113" s="16">
        <v>45730</v>
      </c>
      <c r="F113" s="14" t="s">
        <v>3025</v>
      </c>
      <c r="G113" s="14" t="s">
        <v>3020</v>
      </c>
      <c r="H113" s="14" t="s">
        <v>3008</v>
      </c>
      <c r="I113" s="15">
        <v>16</v>
      </c>
      <c r="J113" s="77"/>
      <c r="K113" s="92"/>
    </row>
    <row r="114" spans="1:11" ht="24">
      <c r="A114" s="14" t="s">
        <v>3000</v>
      </c>
      <c r="B114" s="14" t="s">
        <v>3026</v>
      </c>
      <c r="C114" s="14" t="s">
        <v>3027</v>
      </c>
      <c r="D114" s="16">
        <v>45736</v>
      </c>
      <c r="E114" s="16"/>
      <c r="F114" s="14" t="s">
        <v>3028</v>
      </c>
      <c r="G114" s="14" t="s">
        <v>3029</v>
      </c>
      <c r="H114" s="14" t="s">
        <v>3030</v>
      </c>
      <c r="I114" s="15">
        <v>120</v>
      </c>
      <c r="J114" s="77"/>
      <c r="K114" s="92"/>
    </row>
    <row r="115" spans="1:11" ht="24">
      <c r="A115" s="14" t="s">
        <v>3000</v>
      </c>
      <c r="B115" s="14" t="s">
        <v>3031</v>
      </c>
      <c r="C115" s="14" t="s">
        <v>3032</v>
      </c>
      <c r="D115" s="16">
        <v>45729</v>
      </c>
      <c r="E115" s="16">
        <v>45741</v>
      </c>
      <c r="F115" s="14" t="s">
        <v>3033</v>
      </c>
      <c r="G115" s="14"/>
      <c r="H115" s="14" t="s">
        <v>3034</v>
      </c>
      <c r="I115" s="15">
        <v>500</v>
      </c>
      <c r="J115" s="77"/>
      <c r="K115" s="92"/>
    </row>
    <row r="116" spans="1:11" ht="72">
      <c r="A116" s="14" t="s">
        <v>3000</v>
      </c>
      <c r="B116" s="14" t="s">
        <v>3035</v>
      </c>
      <c r="C116" s="14" t="s">
        <v>3036</v>
      </c>
      <c r="D116" s="16">
        <v>45771</v>
      </c>
      <c r="E116" s="16">
        <v>45750</v>
      </c>
      <c r="F116" s="14" t="s">
        <v>3037</v>
      </c>
      <c r="G116" s="14" t="s">
        <v>3038</v>
      </c>
      <c r="H116" s="14" t="s">
        <v>3039</v>
      </c>
      <c r="I116" s="15">
        <v>400</v>
      </c>
      <c r="J116" s="77"/>
      <c r="K116" s="92"/>
    </row>
    <row r="117" spans="1:11" ht="24">
      <c r="A117" s="14" t="s">
        <v>3000</v>
      </c>
      <c r="B117" s="14" t="s">
        <v>3044</v>
      </c>
      <c r="C117" s="14" t="s">
        <v>3045</v>
      </c>
      <c r="D117" s="16">
        <v>45770</v>
      </c>
      <c r="E117" s="16"/>
      <c r="F117" s="14" t="s">
        <v>3046</v>
      </c>
      <c r="G117" s="14" t="s">
        <v>3047</v>
      </c>
      <c r="H117" s="14" t="s">
        <v>3048</v>
      </c>
      <c r="I117" s="15">
        <v>75</v>
      </c>
      <c r="J117" s="77"/>
      <c r="K117" s="92"/>
    </row>
    <row r="118" spans="1:11" ht="24">
      <c r="A118" s="14" t="s">
        <v>3000</v>
      </c>
      <c r="B118" s="14" t="s">
        <v>3049</v>
      </c>
      <c r="C118" s="14" t="s">
        <v>3050</v>
      </c>
      <c r="D118" s="16">
        <v>45781</v>
      </c>
      <c r="E118" s="16"/>
      <c r="F118" s="14" t="s">
        <v>3051</v>
      </c>
      <c r="G118" s="14" t="s">
        <v>3052</v>
      </c>
      <c r="H118" s="14" t="s">
        <v>3053</v>
      </c>
      <c r="I118" s="15">
        <v>275</v>
      </c>
      <c r="J118" s="77"/>
      <c r="K118" s="92"/>
    </row>
    <row r="119" spans="1:11" ht="24">
      <c r="A119" s="14" t="s">
        <v>3000</v>
      </c>
      <c r="B119" s="14" t="s">
        <v>3054</v>
      </c>
      <c r="C119" s="14" t="s">
        <v>3055</v>
      </c>
      <c r="D119" s="16">
        <v>45797</v>
      </c>
      <c r="E119" s="16"/>
      <c r="F119" s="14" t="s">
        <v>3056</v>
      </c>
      <c r="G119" s="14" t="s">
        <v>3057</v>
      </c>
      <c r="H119" s="14" t="s">
        <v>3058</v>
      </c>
      <c r="I119" s="15">
        <v>100</v>
      </c>
      <c r="J119" s="77"/>
      <c r="K119" s="92"/>
    </row>
    <row r="120" spans="1:11" ht="24">
      <c r="A120" s="14" t="s">
        <v>3000</v>
      </c>
      <c r="B120" s="14" t="s">
        <v>3059</v>
      </c>
      <c r="C120" s="14" t="s">
        <v>3060</v>
      </c>
      <c r="D120" s="16">
        <v>45818</v>
      </c>
      <c r="E120" s="16"/>
      <c r="F120" s="14" t="s">
        <v>3061</v>
      </c>
      <c r="G120" s="14" t="s">
        <v>3062</v>
      </c>
      <c r="H120" s="14" t="s">
        <v>3063</v>
      </c>
      <c r="I120" s="15">
        <v>139.1</v>
      </c>
      <c r="J120" s="77"/>
      <c r="K120" s="92"/>
    </row>
    <row r="121" spans="1:11" ht="24">
      <c r="A121" s="14" t="s">
        <v>3000</v>
      </c>
      <c r="B121" s="14" t="s">
        <v>3064</v>
      </c>
      <c r="C121" s="14" t="s">
        <v>3018</v>
      </c>
      <c r="D121" s="16">
        <v>45820</v>
      </c>
      <c r="E121" s="16"/>
      <c r="F121" s="14" t="s">
        <v>3065</v>
      </c>
      <c r="G121" s="14" t="s">
        <v>3066</v>
      </c>
      <c r="H121" s="14" t="s">
        <v>3008</v>
      </c>
      <c r="I121" s="15">
        <v>64</v>
      </c>
      <c r="J121" s="77"/>
      <c r="K121" s="92"/>
    </row>
    <row r="122" spans="1:11" ht="24">
      <c r="A122" s="14" t="s">
        <v>3000</v>
      </c>
      <c r="B122" s="14" t="s">
        <v>3067</v>
      </c>
      <c r="C122" s="14" t="s">
        <v>3068</v>
      </c>
      <c r="D122" s="16">
        <v>45821</v>
      </c>
      <c r="E122" s="16"/>
      <c r="F122" s="14" t="s">
        <v>3069</v>
      </c>
      <c r="G122" s="14" t="s">
        <v>3015</v>
      </c>
      <c r="H122" s="14" t="s">
        <v>3016</v>
      </c>
      <c r="I122" s="15">
        <v>275</v>
      </c>
      <c r="J122" s="77"/>
      <c r="K122" s="92"/>
    </row>
    <row r="123" spans="1:11" ht="24">
      <c r="A123" s="14" t="s">
        <v>3000</v>
      </c>
      <c r="B123" s="14" t="s">
        <v>3227</v>
      </c>
      <c r="C123" s="14" t="s">
        <v>3071</v>
      </c>
      <c r="D123" s="16">
        <v>45904</v>
      </c>
      <c r="E123" s="16"/>
      <c r="F123" s="14" t="s">
        <v>3228</v>
      </c>
      <c r="G123" s="14" t="s">
        <v>3137</v>
      </c>
      <c r="H123" s="14" t="s">
        <v>3138</v>
      </c>
      <c r="I123" s="15">
        <v>72</v>
      </c>
      <c r="J123" s="77"/>
      <c r="K123" s="92"/>
    </row>
    <row r="124" spans="1:11" ht="72">
      <c r="A124" s="14" t="s">
        <v>3000</v>
      </c>
      <c r="B124" s="14" t="s">
        <v>3229</v>
      </c>
      <c r="C124" s="14" t="s">
        <v>3230</v>
      </c>
      <c r="D124" s="16">
        <v>45904</v>
      </c>
      <c r="E124" s="16">
        <v>45905</v>
      </c>
      <c r="F124" s="14" t="s">
        <v>3231</v>
      </c>
      <c r="G124" s="14" t="s">
        <v>3038</v>
      </c>
      <c r="H124" s="14" t="s">
        <v>3039</v>
      </c>
      <c r="I124" s="15">
        <v>1225</v>
      </c>
      <c r="J124" s="77"/>
      <c r="K124" s="92"/>
    </row>
    <row r="125" spans="1:11" ht="24">
      <c r="A125" s="14" t="s">
        <v>3000</v>
      </c>
      <c r="B125" s="14" t="s">
        <v>3232</v>
      </c>
      <c r="C125" s="14" t="s">
        <v>3139</v>
      </c>
      <c r="D125" s="16">
        <v>45930</v>
      </c>
      <c r="E125" s="16"/>
      <c r="F125" s="14" t="s">
        <v>3233</v>
      </c>
      <c r="G125" s="14" t="s">
        <v>3020</v>
      </c>
      <c r="H125" s="14" t="s">
        <v>3136</v>
      </c>
      <c r="I125" s="15">
        <v>16</v>
      </c>
      <c r="J125" s="77"/>
      <c r="K125" s="92"/>
    </row>
    <row r="126" spans="1:11" ht="24">
      <c r="A126" s="14" t="s">
        <v>3000</v>
      </c>
      <c r="B126" s="14" t="s">
        <v>3234</v>
      </c>
      <c r="C126" s="14" t="s">
        <v>3235</v>
      </c>
      <c r="D126" s="16">
        <v>45930</v>
      </c>
      <c r="E126" s="16"/>
      <c r="F126" s="14" t="s">
        <v>3236</v>
      </c>
      <c r="G126" s="14" t="s">
        <v>3140</v>
      </c>
      <c r="H126" s="14" t="s">
        <v>3141</v>
      </c>
      <c r="I126" s="15">
        <v>250</v>
      </c>
      <c r="J126" s="77"/>
      <c r="K126" s="92"/>
    </row>
    <row r="127" spans="1:11" ht="72">
      <c r="A127" s="14" t="s">
        <v>3000</v>
      </c>
      <c r="B127" s="14" t="s">
        <v>3297</v>
      </c>
      <c r="C127" s="14" t="s">
        <v>3297</v>
      </c>
      <c r="D127" s="16">
        <v>45932</v>
      </c>
      <c r="E127" s="16">
        <v>45938</v>
      </c>
      <c r="F127" s="14" t="s">
        <v>3298</v>
      </c>
      <c r="G127" s="14"/>
      <c r="H127" s="14" t="s">
        <v>3299</v>
      </c>
      <c r="I127" s="15">
        <v>80</v>
      </c>
      <c r="J127" s="77"/>
      <c r="K127" s="92"/>
    </row>
    <row r="128" spans="1:11" ht="72">
      <c r="A128" s="14" t="s">
        <v>3000</v>
      </c>
      <c r="B128" s="14" t="s">
        <v>3297</v>
      </c>
      <c r="C128" s="14" t="s">
        <v>3297</v>
      </c>
      <c r="D128" s="16">
        <v>45932</v>
      </c>
      <c r="E128" s="16">
        <v>45938</v>
      </c>
      <c r="F128" s="14" t="s">
        <v>3298</v>
      </c>
      <c r="G128" s="14"/>
      <c r="H128" s="14" t="s">
        <v>3300</v>
      </c>
      <c r="I128" s="15">
        <v>80</v>
      </c>
      <c r="J128" s="77"/>
      <c r="K128" s="92"/>
    </row>
    <row r="129" spans="1:11" ht="24">
      <c r="A129" s="14" t="s">
        <v>3000</v>
      </c>
      <c r="B129" s="14" t="s">
        <v>3378</v>
      </c>
      <c r="C129" s="14" t="s">
        <v>3379</v>
      </c>
      <c r="D129" s="16">
        <v>45970</v>
      </c>
      <c r="E129" s="16"/>
      <c r="F129" s="14" t="s">
        <v>3380</v>
      </c>
      <c r="G129" s="14"/>
      <c r="H129" s="14" t="s">
        <v>3381</v>
      </c>
      <c r="I129" s="15">
        <v>96</v>
      </c>
      <c r="J129" s="77"/>
      <c r="K129" s="92"/>
    </row>
    <row r="130" spans="1:11" ht="24">
      <c r="A130" s="14" t="s">
        <v>3000</v>
      </c>
      <c r="B130" s="14" t="s">
        <v>3382</v>
      </c>
      <c r="C130" s="14" t="s">
        <v>3383</v>
      </c>
      <c r="D130" s="16">
        <v>45972</v>
      </c>
      <c r="E130" s="16"/>
      <c r="F130" s="14" t="s">
        <v>3384</v>
      </c>
      <c r="G130" s="14" t="s">
        <v>2043</v>
      </c>
      <c r="H130" s="14" t="s">
        <v>2044</v>
      </c>
      <c r="I130" s="15">
        <v>325</v>
      </c>
      <c r="J130" s="77"/>
      <c r="K130" s="92"/>
    </row>
    <row r="131" spans="1:11" ht="24">
      <c r="A131" s="14" t="s">
        <v>3000</v>
      </c>
      <c r="B131" s="14" t="s">
        <v>3385</v>
      </c>
      <c r="C131" s="14" t="s">
        <v>3386</v>
      </c>
      <c r="D131" s="16">
        <v>45979</v>
      </c>
      <c r="E131" s="16"/>
      <c r="F131" s="14" t="s">
        <v>3387</v>
      </c>
      <c r="G131" s="14" t="s">
        <v>3388</v>
      </c>
      <c r="H131" s="14" t="s">
        <v>3389</v>
      </c>
      <c r="I131" s="15">
        <v>160</v>
      </c>
      <c r="J131" s="77"/>
      <c r="K131" s="92"/>
    </row>
    <row r="132" spans="1:11" ht="72">
      <c r="A132" s="14" t="s">
        <v>3000</v>
      </c>
      <c r="B132" s="14" t="s">
        <v>3390</v>
      </c>
      <c r="C132" s="14" t="s">
        <v>3390</v>
      </c>
      <c r="D132" s="16">
        <v>45980</v>
      </c>
      <c r="E132" s="16">
        <v>45992</v>
      </c>
      <c r="F132" s="14" t="s">
        <v>3391</v>
      </c>
      <c r="G132" s="14"/>
      <c r="H132" s="14" t="s">
        <v>3392</v>
      </c>
      <c r="I132" s="15">
        <v>49.68</v>
      </c>
      <c r="J132" s="77"/>
      <c r="K132" s="92"/>
    </row>
    <row r="133" spans="1:11" ht="72">
      <c r="A133" s="14" t="s">
        <v>3000</v>
      </c>
      <c r="B133" s="14" t="s">
        <v>3390</v>
      </c>
      <c r="C133" s="14" t="s">
        <v>3390</v>
      </c>
      <c r="D133" s="16">
        <v>45980</v>
      </c>
      <c r="E133" s="16">
        <v>45992</v>
      </c>
      <c r="F133" s="14" t="s">
        <v>3391</v>
      </c>
      <c r="G133" s="14"/>
      <c r="H133" s="14" t="s">
        <v>3393</v>
      </c>
      <c r="I133" s="15">
        <v>49.68</v>
      </c>
      <c r="J133" s="77"/>
      <c r="K133" s="92"/>
    </row>
    <row r="134" spans="1:11" ht="72">
      <c r="A134" s="14" t="s">
        <v>3000</v>
      </c>
      <c r="B134" s="14" t="s">
        <v>3390</v>
      </c>
      <c r="C134" s="14" t="s">
        <v>3390</v>
      </c>
      <c r="D134" s="16">
        <v>45980</v>
      </c>
      <c r="E134" s="16">
        <v>45992</v>
      </c>
      <c r="F134" s="14" t="s">
        <v>3391</v>
      </c>
      <c r="G134" s="14"/>
      <c r="H134" s="14" t="s">
        <v>3394</v>
      </c>
      <c r="I134" s="15">
        <v>49.68</v>
      </c>
      <c r="J134" s="77"/>
      <c r="K134" s="92"/>
    </row>
    <row r="135" spans="1:11" ht="72">
      <c r="A135" s="14" t="s">
        <v>3000</v>
      </c>
      <c r="B135" s="14" t="s">
        <v>3390</v>
      </c>
      <c r="C135" s="14" t="s">
        <v>3390</v>
      </c>
      <c r="D135" s="16">
        <v>45980</v>
      </c>
      <c r="E135" s="16">
        <v>45992</v>
      </c>
      <c r="F135" s="14" t="s">
        <v>3391</v>
      </c>
      <c r="G135" s="14"/>
      <c r="H135" s="14" t="s">
        <v>3300</v>
      </c>
      <c r="I135" s="15">
        <v>49.68</v>
      </c>
      <c r="J135" s="77"/>
      <c r="K135" s="92"/>
    </row>
    <row r="136" spans="1:11" ht="24">
      <c r="A136" s="14" t="s">
        <v>3000</v>
      </c>
      <c r="B136" s="14" t="s">
        <v>3438</v>
      </c>
      <c r="C136" s="14" t="s">
        <v>3439</v>
      </c>
      <c r="D136" s="16">
        <v>45998</v>
      </c>
      <c r="E136" s="16"/>
      <c r="F136" s="14" t="s">
        <v>3440</v>
      </c>
      <c r="G136" s="14" t="s">
        <v>3266</v>
      </c>
      <c r="H136" s="14" t="s">
        <v>3441</v>
      </c>
      <c r="I136" s="15">
        <v>450</v>
      </c>
      <c r="J136" s="77"/>
      <c r="K136" s="92"/>
    </row>
    <row r="137" spans="1:11" ht="24">
      <c r="A137" s="14" t="s">
        <v>3000</v>
      </c>
      <c r="B137" s="14" t="s">
        <v>3442</v>
      </c>
      <c r="C137" s="14" t="s">
        <v>3443</v>
      </c>
      <c r="D137" s="16">
        <v>46003</v>
      </c>
      <c r="E137" s="16"/>
      <c r="F137" s="14" t="s">
        <v>3444</v>
      </c>
      <c r="G137" s="14" t="s">
        <v>2043</v>
      </c>
      <c r="H137" s="14" t="s">
        <v>2044</v>
      </c>
      <c r="I137" s="15">
        <v>2520.2600000000002</v>
      </c>
      <c r="J137" s="77"/>
      <c r="K137" s="92"/>
    </row>
    <row r="138" spans="1:11" ht="24">
      <c r="A138" s="14" t="s">
        <v>3000</v>
      </c>
      <c r="B138" s="14" t="s">
        <v>3445</v>
      </c>
      <c r="C138" s="14" t="s">
        <v>3446</v>
      </c>
      <c r="D138" s="16">
        <v>46006</v>
      </c>
      <c r="E138" s="16"/>
      <c r="F138" s="14" t="s">
        <v>3447</v>
      </c>
      <c r="G138" s="14" t="s">
        <v>2435</v>
      </c>
      <c r="H138" s="14" t="s">
        <v>3316</v>
      </c>
      <c r="I138" s="15">
        <v>887.78</v>
      </c>
      <c r="J138" s="77"/>
      <c r="K138" s="92"/>
    </row>
    <row r="139" spans="1:11" ht="24">
      <c r="A139" s="14" t="s">
        <v>3000</v>
      </c>
      <c r="B139" s="14" t="s">
        <v>3448</v>
      </c>
      <c r="C139" s="14" t="s">
        <v>3449</v>
      </c>
      <c r="D139" s="16">
        <v>46006</v>
      </c>
      <c r="E139" s="16"/>
      <c r="F139" s="14" t="s">
        <v>3450</v>
      </c>
      <c r="G139" s="14" t="s">
        <v>3280</v>
      </c>
      <c r="H139" s="14" t="s">
        <v>3281</v>
      </c>
      <c r="I139" s="15">
        <v>257.76</v>
      </c>
      <c r="J139" s="77"/>
      <c r="K139" s="92"/>
    </row>
    <row r="140" spans="1:11" ht="24">
      <c r="A140" s="14" t="s">
        <v>3000</v>
      </c>
      <c r="B140" s="14" t="s">
        <v>3451</v>
      </c>
      <c r="C140" s="14" t="s">
        <v>3088</v>
      </c>
      <c r="D140" s="16">
        <v>46020</v>
      </c>
      <c r="E140" s="16"/>
      <c r="F140" s="14" t="s">
        <v>3265</v>
      </c>
      <c r="G140" s="14" t="s">
        <v>3004</v>
      </c>
      <c r="H140" s="14" t="s">
        <v>3005</v>
      </c>
      <c r="I140" s="15">
        <v>286.29000000000002</v>
      </c>
      <c r="J140" s="77"/>
      <c r="K140" s="92"/>
    </row>
    <row r="141" spans="1:11" ht="24">
      <c r="A141" s="14" t="s">
        <v>3000</v>
      </c>
      <c r="B141" s="14" t="s">
        <v>3452</v>
      </c>
      <c r="C141" s="14" t="s">
        <v>3453</v>
      </c>
      <c r="D141" s="16">
        <v>46021</v>
      </c>
      <c r="E141" s="16"/>
      <c r="F141" s="14" t="s">
        <v>3454</v>
      </c>
      <c r="G141" s="14" t="s">
        <v>3455</v>
      </c>
      <c r="H141" s="14" t="s">
        <v>3456</v>
      </c>
      <c r="I141" s="15">
        <v>458.18</v>
      </c>
      <c r="J141" s="77"/>
      <c r="K141" s="92"/>
    </row>
    <row r="142" spans="1:11" ht="24">
      <c r="A142" s="14" t="s">
        <v>3000</v>
      </c>
      <c r="B142" s="14" t="s">
        <v>3457</v>
      </c>
      <c r="C142" s="14" t="s">
        <v>3458</v>
      </c>
      <c r="D142" s="16">
        <v>46021</v>
      </c>
      <c r="E142" s="16"/>
      <c r="F142" s="14" t="s">
        <v>3459</v>
      </c>
      <c r="G142" s="14" t="s">
        <v>3029</v>
      </c>
      <c r="H142" s="14" t="s">
        <v>3030</v>
      </c>
      <c r="I142" s="15">
        <v>171.78</v>
      </c>
      <c r="J142" s="77"/>
      <c r="K142" s="92"/>
    </row>
    <row r="143" spans="1:11" ht="72">
      <c r="A143" s="14" t="s">
        <v>3040</v>
      </c>
      <c r="B143" s="14" t="s">
        <v>3041</v>
      </c>
      <c r="C143" s="14" t="s">
        <v>3042</v>
      </c>
      <c r="D143" s="16">
        <v>45777</v>
      </c>
      <c r="E143" s="16">
        <v>45750</v>
      </c>
      <c r="F143" s="14" t="s">
        <v>3043</v>
      </c>
      <c r="G143" s="14" t="s">
        <v>3038</v>
      </c>
      <c r="H143" s="14" t="s">
        <v>3039</v>
      </c>
      <c r="I143" s="15">
        <v>681</v>
      </c>
      <c r="J143" s="77"/>
      <c r="K143" s="92"/>
    </row>
    <row r="144" spans="1:11" ht="24">
      <c r="A144" s="14" t="s">
        <v>3040</v>
      </c>
      <c r="B144" s="14" t="s">
        <v>3070</v>
      </c>
      <c r="C144" s="14" t="s">
        <v>3071</v>
      </c>
      <c r="D144" s="16">
        <v>45840</v>
      </c>
      <c r="E144" s="16"/>
      <c r="F144" s="14" t="s">
        <v>3072</v>
      </c>
      <c r="G144" s="14" t="s">
        <v>3066</v>
      </c>
      <c r="H144" s="14" t="s">
        <v>3008</v>
      </c>
      <c r="I144" s="15">
        <v>300</v>
      </c>
      <c r="J144" s="77"/>
      <c r="K144" s="92"/>
    </row>
    <row r="145" spans="1:12" ht="24">
      <c r="A145" s="14" t="s">
        <v>3040</v>
      </c>
      <c r="B145" s="14" t="s">
        <v>3073</v>
      </c>
      <c r="C145" s="14" t="s">
        <v>3074</v>
      </c>
      <c r="D145" s="16">
        <v>45840</v>
      </c>
      <c r="E145" s="16"/>
      <c r="F145" s="14" t="s">
        <v>3075</v>
      </c>
      <c r="G145" s="14" t="s">
        <v>2043</v>
      </c>
      <c r="H145" s="14" t="s">
        <v>2044</v>
      </c>
      <c r="I145" s="15">
        <v>560</v>
      </c>
      <c r="J145" s="77"/>
      <c r="K145" s="92"/>
    </row>
    <row r="146" spans="1:12" ht="36">
      <c r="A146" s="14" t="s">
        <v>3040</v>
      </c>
      <c r="B146" s="14" t="s">
        <v>3087</v>
      </c>
      <c r="C146" s="14" t="s">
        <v>3088</v>
      </c>
      <c r="D146" s="16">
        <v>45841</v>
      </c>
      <c r="E146" s="16"/>
      <c r="F146" s="14" t="s">
        <v>3089</v>
      </c>
      <c r="G146" s="14" t="s">
        <v>2043</v>
      </c>
      <c r="H146" s="14" t="s">
        <v>2044</v>
      </c>
      <c r="I146" s="15">
        <v>185.25</v>
      </c>
      <c r="J146" s="77"/>
      <c r="K146" s="92"/>
    </row>
    <row r="147" spans="1:12" ht="13">
      <c r="A147" s="14" t="s">
        <v>3040</v>
      </c>
      <c r="B147" s="14"/>
      <c r="C147" s="14"/>
      <c r="D147" s="16">
        <v>45852</v>
      </c>
      <c r="E147" s="16">
        <v>45853</v>
      </c>
      <c r="F147" s="14" t="s">
        <v>3097</v>
      </c>
      <c r="G147" s="14"/>
      <c r="H147" s="14"/>
      <c r="I147" s="15">
        <v>191.8</v>
      </c>
      <c r="J147" s="77"/>
      <c r="K147" s="92"/>
      <c r="L147" s="327"/>
    </row>
    <row r="148" spans="1:12" ht="24">
      <c r="A148" s="14" t="s">
        <v>3040</v>
      </c>
      <c r="B148" s="14"/>
      <c r="C148" s="14"/>
      <c r="D148" s="16">
        <v>45852</v>
      </c>
      <c r="E148" s="16">
        <v>45853</v>
      </c>
      <c r="F148" s="14" t="s">
        <v>3098</v>
      </c>
      <c r="G148" s="14"/>
      <c r="H148" s="14"/>
      <c r="I148" s="15">
        <v>191.8</v>
      </c>
      <c r="J148" s="77"/>
      <c r="K148" s="92"/>
      <c r="L148" s="327"/>
    </row>
    <row r="149" spans="1:12" ht="36">
      <c r="A149" s="14" t="s">
        <v>3040</v>
      </c>
      <c r="B149" s="14" t="s">
        <v>3099</v>
      </c>
      <c r="C149" s="14" t="s">
        <v>3100</v>
      </c>
      <c r="D149" s="16">
        <v>45853</v>
      </c>
      <c r="E149" s="16">
        <v>45853</v>
      </c>
      <c r="F149" s="14" t="s">
        <v>3101</v>
      </c>
      <c r="G149" s="14" t="s">
        <v>3102</v>
      </c>
      <c r="H149" s="14" t="s">
        <v>3103</v>
      </c>
      <c r="I149" s="15">
        <v>5329.62</v>
      </c>
      <c r="J149" s="77"/>
      <c r="K149" s="92"/>
    </row>
    <row r="150" spans="1:12" ht="24">
      <c r="A150" s="14" t="s">
        <v>3040</v>
      </c>
      <c r="B150" s="14" t="s">
        <v>3111</v>
      </c>
      <c r="C150" s="14" t="s">
        <v>3112</v>
      </c>
      <c r="D150" s="16">
        <v>45869</v>
      </c>
      <c r="E150" s="16"/>
      <c r="F150" s="14" t="s">
        <v>3113</v>
      </c>
      <c r="G150" s="14" t="s">
        <v>2043</v>
      </c>
      <c r="H150" s="14" t="s">
        <v>2044</v>
      </c>
      <c r="I150" s="15">
        <v>560</v>
      </c>
      <c r="J150" s="77"/>
      <c r="K150" s="92"/>
    </row>
    <row r="151" spans="1:12" ht="24">
      <c r="A151" s="14" t="s">
        <v>3040</v>
      </c>
      <c r="B151" s="14" t="s">
        <v>3114</v>
      </c>
      <c r="C151" s="14" t="s">
        <v>3115</v>
      </c>
      <c r="D151" s="16">
        <v>45869</v>
      </c>
      <c r="E151" s="16"/>
      <c r="F151" s="14" t="s">
        <v>3116</v>
      </c>
      <c r="G151" s="14" t="s">
        <v>3066</v>
      </c>
      <c r="H151" s="14" t="s">
        <v>3008</v>
      </c>
      <c r="I151" s="15">
        <v>300</v>
      </c>
      <c r="J151" s="77"/>
      <c r="K151" s="92"/>
    </row>
    <row r="152" spans="1:12" ht="24">
      <c r="A152" s="14" t="s">
        <v>3040</v>
      </c>
      <c r="B152" s="14" t="s">
        <v>3237</v>
      </c>
      <c r="C152" s="14" t="s">
        <v>3238</v>
      </c>
      <c r="D152" s="16">
        <v>45901</v>
      </c>
      <c r="E152" s="16"/>
      <c r="F152" s="14" t="s">
        <v>3239</v>
      </c>
      <c r="G152" s="14" t="s">
        <v>2043</v>
      </c>
      <c r="H152" s="14" t="s">
        <v>2044</v>
      </c>
      <c r="I152" s="15">
        <v>480</v>
      </c>
      <c r="J152" s="77"/>
      <c r="K152" s="92"/>
    </row>
    <row r="153" spans="1:12" ht="13">
      <c r="A153" s="14" t="s">
        <v>3040</v>
      </c>
      <c r="B153" s="14" t="s">
        <v>3240</v>
      </c>
      <c r="C153" s="14" t="s">
        <v>3134</v>
      </c>
      <c r="D153" s="16">
        <v>45901</v>
      </c>
      <c r="E153" s="16"/>
      <c r="F153" s="14" t="s">
        <v>3135</v>
      </c>
      <c r="G153" s="14" t="s">
        <v>3020</v>
      </c>
      <c r="H153" s="14" t="s">
        <v>3136</v>
      </c>
      <c r="I153" s="15">
        <v>300</v>
      </c>
      <c r="J153" s="77"/>
      <c r="K153" s="92"/>
    </row>
    <row r="154" spans="1:12" ht="72">
      <c r="A154" s="14" t="s">
        <v>3040</v>
      </c>
      <c r="B154" s="14" t="s">
        <v>3241</v>
      </c>
      <c r="C154" s="14" t="s">
        <v>3242</v>
      </c>
      <c r="D154" s="16">
        <v>45904</v>
      </c>
      <c r="E154" s="16"/>
      <c r="F154" s="14" t="s">
        <v>3243</v>
      </c>
      <c r="G154" s="14" t="s">
        <v>3038</v>
      </c>
      <c r="H154" s="14" t="s">
        <v>3039</v>
      </c>
      <c r="I154" s="15">
        <v>419</v>
      </c>
      <c r="J154" s="77"/>
      <c r="K154" s="92"/>
    </row>
    <row r="155" spans="1:12" ht="84">
      <c r="A155" s="14" t="s">
        <v>3040</v>
      </c>
      <c r="B155" s="14" t="s">
        <v>3244</v>
      </c>
      <c r="C155" s="14" t="s">
        <v>3244</v>
      </c>
      <c r="D155" s="16">
        <v>45904</v>
      </c>
      <c r="E155" s="16"/>
      <c r="F155" s="14" t="s">
        <v>3245</v>
      </c>
      <c r="G155" s="14"/>
      <c r="H155" s="14" t="s">
        <v>3246</v>
      </c>
      <c r="I155" s="15">
        <v>2123.2599999999998</v>
      </c>
      <c r="J155" s="77"/>
      <c r="K155" s="92"/>
    </row>
    <row r="156" spans="1:12" ht="84">
      <c r="A156" s="14" t="s">
        <v>3040</v>
      </c>
      <c r="B156" s="14" t="s">
        <v>3244</v>
      </c>
      <c r="C156" s="14" t="s">
        <v>3244</v>
      </c>
      <c r="D156" s="16">
        <v>45904</v>
      </c>
      <c r="E156" s="16"/>
      <c r="F156" s="14" t="s">
        <v>3247</v>
      </c>
      <c r="G156" s="14"/>
      <c r="H156" s="14" t="s">
        <v>3136</v>
      </c>
      <c r="I156" s="15">
        <v>393.68</v>
      </c>
      <c r="J156" s="77"/>
      <c r="K156" s="92"/>
    </row>
    <row r="157" spans="1:12" ht="60">
      <c r="A157" s="14" t="s">
        <v>3040</v>
      </c>
      <c r="B157" s="14" t="s">
        <v>3248</v>
      </c>
      <c r="C157" s="14" t="s">
        <v>3248</v>
      </c>
      <c r="D157" s="16">
        <v>45905</v>
      </c>
      <c r="E157" s="16"/>
      <c r="F157" s="14" t="s">
        <v>3249</v>
      </c>
      <c r="G157" s="14"/>
      <c r="H157" s="14" t="s">
        <v>3246</v>
      </c>
      <c r="I157" s="15">
        <v>102.58</v>
      </c>
      <c r="J157" s="77"/>
      <c r="K157" s="92"/>
    </row>
    <row r="158" spans="1:12" ht="24">
      <c r="A158" s="14" t="s">
        <v>3040</v>
      </c>
      <c r="B158" s="14" t="s">
        <v>3250</v>
      </c>
      <c r="C158" s="14" t="s">
        <v>3251</v>
      </c>
      <c r="D158" s="16">
        <v>45926</v>
      </c>
      <c r="E158" s="16"/>
      <c r="F158" s="14" t="s">
        <v>3252</v>
      </c>
      <c r="G158" s="14" t="s">
        <v>2043</v>
      </c>
      <c r="H158" s="14" t="s">
        <v>2044</v>
      </c>
      <c r="I158" s="15">
        <v>371.1</v>
      </c>
      <c r="J158" s="77"/>
      <c r="K158" s="92"/>
    </row>
    <row r="159" spans="1:12" ht="24">
      <c r="A159" s="14" t="s">
        <v>3040</v>
      </c>
      <c r="B159" s="14" t="s">
        <v>3253</v>
      </c>
      <c r="C159" s="14" t="s">
        <v>3254</v>
      </c>
      <c r="D159" s="16">
        <v>45929</v>
      </c>
      <c r="E159" s="16"/>
      <c r="F159" s="14" t="s">
        <v>3255</v>
      </c>
      <c r="G159" s="14" t="s">
        <v>3256</v>
      </c>
      <c r="H159" s="14" t="s">
        <v>3257</v>
      </c>
      <c r="I159" s="15">
        <v>115</v>
      </c>
      <c r="J159" s="77"/>
      <c r="K159" s="92"/>
    </row>
    <row r="160" spans="1:12" ht="72">
      <c r="A160" s="14" t="s">
        <v>3040</v>
      </c>
      <c r="B160" s="14" t="s">
        <v>3258</v>
      </c>
      <c r="C160" s="14" t="s">
        <v>3259</v>
      </c>
      <c r="D160" s="16">
        <v>45930</v>
      </c>
      <c r="E160" s="16"/>
      <c r="F160" s="14" t="s">
        <v>3260</v>
      </c>
      <c r="G160" s="14" t="s">
        <v>2043</v>
      </c>
      <c r="H160" s="14" t="s">
        <v>2044</v>
      </c>
      <c r="I160" s="15">
        <v>147.03</v>
      </c>
      <c r="J160" s="77"/>
      <c r="K160" s="92"/>
    </row>
    <row r="161" spans="1:12" ht="13">
      <c r="A161" s="14" t="s">
        <v>3040</v>
      </c>
      <c r="B161" s="14" t="s">
        <v>3301</v>
      </c>
      <c r="C161" s="14" t="s">
        <v>3302</v>
      </c>
      <c r="D161" s="16">
        <v>45931</v>
      </c>
      <c r="E161" s="16"/>
      <c r="F161" s="14" t="s">
        <v>3135</v>
      </c>
      <c r="G161" s="14" t="s">
        <v>3020</v>
      </c>
      <c r="H161" s="14" t="s">
        <v>3136</v>
      </c>
      <c r="I161" s="15">
        <v>300</v>
      </c>
      <c r="J161" s="77"/>
      <c r="K161" s="92"/>
    </row>
    <row r="162" spans="1:12" ht="24">
      <c r="A162" s="14" t="s">
        <v>3040</v>
      </c>
      <c r="B162" s="14" t="s">
        <v>3303</v>
      </c>
      <c r="C162" s="14" t="s">
        <v>3304</v>
      </c>
      <c r="D162" s="16">
        <v>45932</v>
      </c>
      <c r="E162" s="16"/>
      <c r="F162" s="14" t="s">
        <v>3305</v>
      </c>
      <c r="G162" s="14" t="s">
        <v>2043</v>
      </c>
      <c r="H162" s="14" t="s">
        <v>2044</v>
      </c>
      <c r="I162" s="15">
        <v>135.25</v>
      </c>
      <c r="J162" s="77"/>
      <c r="K162" s="92"/>
    </row>
    <row r="163" spans="1:12" ht="24">
      <c r="A163" s="14" t="s">
        <v>3040</v>
      </c>
      <c r="B163" s="14" t="s">
        <v>3306</v>
      </c>
      <c r="C163" s="14" t="s">
        <v>3307</v>
      </c>
      <c r="D163" s="16">
        <v>45932</v>
      </c>
      <c r="E163" s="16"/>
      <c r="F163" s="14" t="s">
        <v>3308</v>
      </c>
      <c r="G163" s="14" t="s">
        <v>2043</v>
      </c>
      <c r="H163" s="14" t="s">
        <v>2044</v>
      </c>
      <c r="I163" s="15">
        <v>520</v>
      </c>
      <c r="J163" s="77"/>
      <c r="K163" s="92"/>
      <c r="L163" s="327"/>
    </row>
    <row r="164" spans="1:12" ht="72">
      <c r="A164" s="14" t="s">
        <v>3040</v>
      </c>
      <c r="B164" s="14" t="s">
        <v>3297</v>
      </c>
      <c r="C164" s="14" t="s">
        <v>3297</v>
      </c>
      <c r="D164" s="16">
        <v>45932</v>
      </c>
      <c r="E164" s="16">
        <v>45938</v>
      </c>
      <c r="F164" s="14" t="s">
        <v>3309</v>
      </c>
      <c r="G164" s="14"/>
      <c r="H164" s="14" t="s">
        <v>3310</v>
      </c>
      <c r="I164" s="15">
        <v>864.98</v>
      </c>
      <c r="J164" s="77"/>
      <c r="K164" s="92"/>
    </row>
    <row r="165" spans="1:12" ht="72">
      <c r="A165" s="14" t="s">
        <v>3040</v>
      </c>
      <c r="B165" s="14" t="s">
        <v>3297</v>
      </c>
      <c r="C165" s="14" t="s">
        <v>3297</v>
      </c>
      <c r="D165" s="16">
        <v>45932</v>
      </c>
      <c r="E165" s="16">
        <v>45938</v>
      </c>
      <c r="F165" s="14" t="s">
        <v>3298</v>
      </c>
      <c r="G165" s="14"/>
      <c r="H165" s="14" t="s">
        <v>3136</v>
      </c>
      <c r="I165" s="15">
        <v>80</v>
      </c>
      <c r="J165" s="77"/>
      <c r="K165" s="92"/>
    </row>
    <row r="166" spans="1:12" ht="13">
      <c r="A166" s="14" t="s">
        <v>3040</v>
      </c>
      <c r="B166" s="14" t="s">
        <v>3395</v>
      </c>
      <c r="C166" s="14" t="s">
        <v>3396</v>
      </c>
      <c r="D166" s="16">
        <v>45964</v>
      </c>
      <c r="E166" s="16"/>
      <c r="F166" s="14" t="s">
        <v>3135</v>
      </c>
      <c r="G166" s="14" t="s">
        <v>3020</v>
      </c>
      <c r="H166" s="14" t="s">
        <v>3136</v>
      </c>
      <c r="I166" s="15">
        <v>300</v>
      </c>
      <c r="J166" s="77"/>
      <c r="K166" s="92"/>
    </row>
    <row r="167" spans="1:12" ht="24">
      <c r="A167" s="14" t="s">
        <v>3040</v>
      </c>
      <c r="B167" s="14" t="s">
        <v>3397</v>
      </c>
      <c r="C167" s="14" t="s">
        <v>3398</v>
      </c>
      <c r="D167" s="16">
        <v>45964</v>
      </c>
      <c r="E167" s="16"/>
      <c r="F167" s="14" t="s">
        <v>3399</v>
      </c>
      <c r="G167" s="14" t="s">
        <v>2043</v>
      </c>
      <c r="H167" s="14" t="s">
        <v>2044</v>
      </c>
      <c r="I167" s="15">
        <v>580</v>
      </c>
      <c r="J167" s="77"/>
      <c r="K167" s="92"/>
    </row>
    <row r="168" spans="1:12" ht="13">
      <c r="A168" s="14" t="s">
        <v>3040</v>
      </c>
      <c r="B168" s="14" t="s">
        <v>3400</v>
      </c>
      <c r="C168" s="14" t="s">
        <v>3302</v>
      </c>
      <c r="D168" s="16">
        <v>45964</v>
      </c>
      <c r="E168" s="16"/>
      <c r="F168" s="14" t="s">
        <v>3401</v>
      </c>
      <c r="G168" s="14" t="s">
        <v>3402</v>
      </c>
      <c r="H168" s="14" t="s">
        <v>3403</v>
      </c>
      <c r="I168" s="15">
        <v>720</v>
      </c>
      <c r="J168" s="77"/>
      <c r="K168" s="92"/>
    </row>
    <row r="169" spans="1:12" ht="24">
      <c r="A169" s="14" t="s">
        <v>3040</v>
      </c>
      <c r="B169" s="14" t="s">
        <v>3311</v>
      </c>
      <c r="C169" s="14" t="s">
        <v>3311</v>
      </c>
      <c r="D169" s="16">
        <v>45943</v>
      </c>
      <c r="E169" s="16">
        <v>45964</v>
      </c>
      <c r="F169" s="14" t="s">
        <v>3312</v>
      </c>
      <c r="G169" s="14"/>
      <c r="H169" s="14" t="s">
        <v>3246</v>
      </c>
      <c r="I169" s="15">
        <v>1990.0900000000001</v>
      </c>
      <c r="J169" s="77"/>
      <c r="K169" s="92"/>
    </row>
    <row r="170" spans="1:12" ht="24">
      <c r="A170" s="14" t="s">
        <v>3040</v>
      </c>
      <c r="B170" s="14" t="s">
        <v>3311</v>
      </c>
      <c r="C170" s="14" t="s">
        <v>3311</v>
      </c>
      <c r="D170" s="16">
        <v>45943</v>
      </c>
      <c r="E170" s="16">
        <v>45964</v>
      </c>
      <c r="F170" s="14" t="s">
        <v>3313</v>
      </c>
      <c r="G170" s="14"/>
      <c r="H170" s="14" t="s">
        <v>3136</v>
      </c>
      <c r="I170" s="15">
        <v>180</v>
      </c>
      <c r="J170" s="77"/>
      <c r="K170" s="92"/>
    </row>
    <row r="171" spans="1:12" ht="24">
      <c r="A171" s="14" t="s">
        <v>3040</v>
      </c>
      <c r="B171" s="14" t="s">
        <v>3385</v>
      </c>
      <c r="C171" s="14" t="s">
        <v>3386</v>
      </c>
      <c r="D171" s="16">
        <v>45979</v>
      </c>
      <c r="E171" s="16"/>
      <c r="F171" s="14" t="s">
        <v>3387</v>
      </c>
      <c r="G171" s="14" t="s">
        <v>3388</v>
      </c>
      <c r="H171" s="14" t="s">
        <v>3389</v>
      </c>
      <c r="I171" s="15">
        <v>20</v>
      </c>
      <c r="J171" s="77"/>
      <c r="K171" s="92"/>
    </row>
    <row r="172" spans="1:12" ht="24">
      <c r="A172" s="14" t="s">
        <v>3040</v>
      </c>
      <c r="B172" s="14" t="s">
        <v>3404</v>
      </c>
      <c r="C172" s="14" t="s">
        <v>3404</v>
      </c>
      <c r="D172" s="16">
        <v>45974</v>
      </c>
      <c r="E172" s="16">
        <v>45985</v>
      </c>
      <c r="F172" s="14" t="s">
        <v>3405</v>
      </c>
      <c r="G172" s="14"/>
      <c r="H172" s="14" t="s">
        <v>3246</v>
      </c>
      <c r="I172" s="15">
        <v>782.66000000000008</v>
      </c>
      <c r="J172" s="77"/>
      <c r="K172" s="92"/>
    </row>
    <row r="173" spans="1:12" ht="24">
      <c r="A173" s="14" t="s">
        <v>3040</v>
      </c>
      <c r="B173" s="14" t="s">
        <v>3404</v>
      </c>
      <c r="C173" s="14" t="s">
        <v>3404</v>
      </c>
      <c r="D173" s="16">
        <v>45974</v>
      </c>
      <c r="E173" s="16">
        <v>45985</v>
      </c>
      <c r="F173" s="14" t="s">
        <v>3406</v>
      </c>
      <c r="G173" s="14"/>
      <c r="H173" s="14" t="s">
        <v>3008</v>
      </c>
      <c r="I173" s="15">
        <v>80</v>
      </c>
      <c r="J173" s="77"/>
      <c r="K173" s="92"/>
    </row>
    <row r="174" spans="1:12" ht="72">
      <c r="A174" s="14" t="s">
        <v>3040</v>
      </c>
      <c r="B174" s="14" t="s">
        <v>3390</v>
      </c>
      <c r="C174" s="14" t="s">
        <v>3390</v>
      </c>
      <c r="D174" s="16">
        <v>45980</v>
      </c>
      <c r="E174" s="16">
        <v>45992</v>
      </c>
      <c r="F174" s="14" t="s">
        <v>3407</v>
      </c>
      <c r="G174" s="14"/>
      <c r="H174" s="14" t="s">
        <v>3246</v>
      </c>
      <c r="I174" s="15">
        <v>946.91000000000008</v>
      </c>
      <c r="J174" s="77"/>
      <c r="K174" s="92"/>
    </row>
    <row r="175" spans="1:12" ht="72">
      <c r="A175" s="14" t="s">
        <v>3040</v>
      </c>
      <c r="B175" s="14" t="s">
        <v>3390</v>
      </c>
      <c r="C175" s="14" t="s">
        <v>3390</v>
      </c>
      <c r="D175" s="16">
        <v>45980</v>
      </c>
      <c r="E175" s="16">
        <v>45992</v>
      </c>
      <c r="F175" s="14" t="s">
        <v>3391</v>
      </c>
      <c r="G175" s="14"/>
      <c r="H175" s="14" t="s">
        <v>3008</v>
      </c>
      <c r="I175" s="15">
        <v>74.52</v>
      </c>
      <c r="J175" s="77"/>
      <c r="K175" s="92"/>
    </row>
    <row r="176" spans="1:12" ht="13">
      <c r="A176" s="14" t="s">
        <v>3040</v>
      </c>
      <c r="B176" s="14" t="s">
        <v>3460</v>
      </c>
      <c r="C176" s="14" t="s">
        <v>3143</v>
      </c>
      <c r="D176" s="16">
        <v>45992</v>
      </c>
      <c r="E176" s="16"/>
      <c r="F176" s="14" t="s">
        <v>3135</v>
      </c>
      <c r="G176" s="14" t="s">
        <v>3020</v>
      </c>
      <c r="H176" s="14" t="s">
        <v>3136</v>
      </c>
      <c r="I176" s="15">
        <v>300</v>
      </c>
      <c r="J176" s="77"/>
      <c r="K176" s="92"/>
    </row>
    <row r="177" spans="1:11" ht="24">
      <c r="A177" s="14" t="s">
        <v>3040</v>
      </c>
      <c r="B177" s="14" t="s">
        <v>3461</v>
      </c>
      <c r="C177" s="14" t="s">
        <v>3462</v>
      </c>
      <c r="D177" s="16">
        <v>45992</v>
      </c>
      <c r="E177" s="16"/>
      <c r="F177" s="14" t="s">
        <v>3463</v>
      </c>
      <c r="G177" s="14" t="s">
        <v>2043</v>
      </c>
      <c r="H177" s="14" t="s">
        <v>2044</v>
      </c>
      <c r="I177" s="15">
        <v>520</v>
      </c>
      <c r="J177" s="77"/>
      <c r="K177" s="92"/>
    </row>
    <row r="178" spans="1:11" ht="24">
      <c r="A178" s="14" t="s">
        <v>3040</v>
      </c>
      <c r="B178" s="14" t="s">
        <v>3464</v>
      </c>
      <c r="C178" s="14"/>
      <c r="D178" s="16">
        <v>45993</v>
      </c>
      <c r="E178" s="16"/>
      <c r="F178" s="14" t="s">
        <v>3465</v>
      </c>
      <c r="G178" s="14" t="s">
        <v>3466</v>
      </c>
      <c r="H178" s="14" t="s">
        <v>3467</v>
      </c>
      <c r="I178" s="15">
        <v>3070</v>
      </c>
      <c r="J178" s="77"/>
      <c r="K178" s="92"/>
    </row>
    <row r="179" spans="1:11" ht="24">
      <c r="A179" s="14" t="s">
        <v>3040</v>
      </c>
      <c r="B179" s="14" t="s">
        <v>3468</v>
      </c>
      <c r="C179" s="14" t="s">
        <v>3469</v>
      </c>
      <c r="D179" s="16">
        <v>46020</v>
      </c>
      <c r="E179" s="16"/>
      <c r="F179" s="14" t="s">
        <v>3178</v>
      </c>
      <c r="G179" s="14" t="s">
        <v>2043</v>
      </c>
      <c r="H179" s="14" t="s">
        <v>2044</v>
      </c>
      <c r="I179" s="15">
        <v>420</v>
      </c>
      <c r="J179" s="77"/>
      <c r="K179" s="92"/>
    </row>
    <row r="180" spans="1:11" ht="13">
      <c r="A180" s="14" t="s">
        <v>3040</v>
      </c>
      <c r="B180" s="14" t="s">
        <v>3470</v>
      </c>
      <c r="C180" s="14" t="s">
        <v>3088</v>
      </c>
      <c r="D180" s="16">
        <v>46020</v>
      </c>
      <c r="E180" s="16"/>
      <c r="F180" s="14" t="s">
        <v>3135</v>
      </c>
      <c r="G180" s="14" t="s">
        <v>3020</v>
      </c>
      <c r="H180" s="14" t="s">
        <v>3136</v>
      </c>
      <c r="I180" s="15">
        <v>300</v>
      </c>
      <c r="J180" s="77"/>
      <c r="K180" s="92"/>
    </row>
    <row r="181" spans="1:11" ht="13">
      <c r="A181" s="14" t="s">
        <v>3040</v>
      </c>
      <c r="B181" s="14"/>
      <c r="C181" s="14"/>
      <c r="D181" s="16">
        <v>45974</v>
      </c>
      <c r="E181" s="16"/>
      <c r="F181" s="14" t="s">
        <v>3408</v>
      </c>
      <c r="G181" s="14"/>
      <c r="H181" s="14" t="s">
        <v>3409</v>
      </c>
      <c r="I181" s="15">
        <v>11.11</v>
      </c>
      <c r="J181" s="77"/>
      <c r="K181" s="92"/>
    </row>
    <row r="182" spans="1:11" ht="13">
      <c r="A182" s="14" t="s">
        <v>3040</v>
      </c>
      <c r="B182" s="14" t="s">
        <v>3031</v>
      </c>
      <c r="C182" s="14" t="s">
        <v>3032</v>
      </c>
      <c r="D182" s="16">
        <v>45729</v>
      </c>
      <c r="E182" s="16">
        <v>45741</v>
      </c>
      <c r="F182" s="14" t="s">
        <v>3147</v>
      </c>
      <c r="G182" s="14"/>
      <c r="H182" s="14" t="s">
        <v>3034</v>
      </c>
      <c r="I182" s="15">
        <v>100</v>
      </c>
      <c r="J182" s="77"/>
      <c r="K182" s="92"/>
    </row>
    <row r="183" spans="1:11" ht="24">
      <c r="A183" s="14" t="s">
        <v>3040</v>
      </c>
      <c r="B183" s="14" t="s">
        <v>3148</v>
      </c>
      <c r="C183" s="14" t="s">
        <v>3149</v>
      </c>
      <c r="D183" s="16">
        <v>45730</v>
      </c>
      <c r="E183" s="16">
        <v>45741</v>
      </c>
      <c r="F183" s="14" t="s">
        <v>3150</v>
      </c>
      <c r="G183" s="14" t="s">
        <v>3151</v>
      </c>
      <c r="H183" s="14" t="s">
        <v>3152</v>
      </c>
      <c r="I183" s="15">
        <v>690</v>
      </c>
      <c r="J183" s="77"/>
      <c r="K183" s="92"/>
    </row>
    <row r="184" spans="1:11" ht="24">
      <c r="A184" s="14" t="s">
        <v>3040</v>
      </c>
      <c r="B184" s="14" t="s">
        <v>3148</v>
      </c>
      <c r="C184" s="14" t="s">
        <v>3149</v>
      </c>
      <c r="D184" s="16">
        <v>45730</v>
      </c>
      <c r="E184" s="16">
        <v>45744</v>
      </c>
      <c r="F184" s="14" t="s">
        <v>3153</v>
      </c>
      <c r="G184" s="14" t="s">
        <v>3151</v>
      </c>
      <c r="H184" s="14" t="s">
        <v>3152</v>
      </c>
      <c r="I184" s="15">
        <v>120</v>
      </c>
      <c r="J184" s="77"/>
      <c r="K184" s="326"/>
    </row>
    <row r="185" spans="1:11" ht="13">
      <c r="A185" s="14" t="s">
        <v>3040</v>
      </c>
      <c r="B185" s="14" t="s">
        <v>3044</v>
      </c>
      <c r="C185" s="14" t="s">
        <v>3045</v>
      </c>
      <c r="D185" s="16">
        <v>45770</v>
      </c>
      <c r="E185" s="16"/>
      <c r="F185" s="14" t="s">
        <v>3046</v>
      </c>
      <c r="G185" s="14" t="s">
        <v>3047</v>
      </c>
      <c r="H185" s="14" t="s">
        <v>3048</v>
      </c>
      <c r="I185" s="15">
        <v>25</v>
      </c>
      <c r="J185" s="77"/>
      <c r="K185" s="92"/>
    </row>
    <row r="186" spans="1:11" ht="72">
      <c r="A186" s="14" t="s">
        <v>3040</v>
      </c>
      <c r="B186" s="14" t="s">
        <v>3154</v>
      </c>
      <c r="C186" s="14" t="s">
        <v>3134</v>
      </c>
      <c r="D186" s="16">
        <v>45778</v>
      </c>
      <c r="E186" s="16"/>
      <c r="F186" s="14" t="s">
        <v>3155</v>
      </c>
      <c r="G186" s="14" t="s">
        <v>2043</v>
      </c>
      <c r="H186" s="14" t="s">
        <v>2044</v>
      </c>
      <c r="I186" s="15">
        <v>1627.84</v>
      </c>
      <c r="J186" s="77"/>
      <c r="K186" s="92"/>
    </row>
    <row r="187" spans="1:11" ht="13">
      <c r="A187" s="14" t="s">
        <v>3040</v>
      </c>
      <c r="B187" s="14" t="s">
        <v>3156</v>
      </c>
      <c r="C187" s="14" t="s">
        <v>3157</v>
      </c>
      <c r="D187" s="16">
        <v>45778</v>
      </c>
      <c r="E187" s="16"/>
      <c r="F187" s="14" t="s">
        <v>3158</v>
      </c>
      <c r="G187" s="14" t="s">
        <v>3137</v>
      </c>
      <c r="H187" s="14" t="s">
        <v>3138</v>
      </c>
      <c r="I187" s="15">
        <v>96</v>
      </c>
      <c r="J187" s="77"/>
      <c r="K187" s="92"/>
    </row>
    <row r="188" spans="1:11" ht="72">
      <c r="A188" s="14" t="s">
        <v>3040</v>
      </c>
      <c r="B188" s="14" t="s">
        <v>3159</v>
      </c>
      <c r="C188" s="14" t="s">
        <v>3160</v>
      </c>
      <c r="D188" s="16">
        <v>45778</v>
      </c>
      <c r="E188" s="16"/>
      <c r="F188" s="14" t="s">
        <v>3161</v>
      </c>
      <c r="G188" s="14" t="s">
        <v>2043</v>
      </c>
      <c r="H188" s="14" t="s">
        <v>2044</v>
      </c>
      <c r="I188" s="15">
        <v>1391.98</v>
      </c>
      <c r="J188" s="77"/>
      <c r="K188" s="92"/>
    </row>
    <row r="189" spans="1:11" ht="72">
      <c r="A189" s="14" t="s">
        <v>3040</v>
      </c>
      <c r="B189" s="14" t="s">
        <v>3162</v>
      </c>
      <c r="C189" s="14" t="s">
        <v>3163</v>
      </c>
      <c r="D189" s="16">
        <v>45778</v>
      </c>
      <c r="E189" s="16"/>
      <c r="F189" s="14" t="s">
        <v>3164</v>
      </c>
      <c r="G189" s="14" t="s">
        <v>2043</v>
      </c>
      <c r="H189" s="14" t="s">
        <v>2044</v>
      </c>
      <c r="I189" s="15">
        <v>764.45</v>
      </c>
      <c r="J189" s="77"/>
      <c r="K189" s="92"/>
    </row>
    <row r="190" spans="1:11" ht="13">
      <c r="A190" s="14" t="s">
        <v>3040</v>
      </c>
      <c r="B190" s="14" t="s">
        <v>3165</v>
      </c>
      <c r="C190" s="14" t="s">
        <v>3091</v>
      </c>
      <c r="D190" s="16">
        <v>45778</v>
      </c>
      <c r="E190" s="16"/>
      <c r="F190" s="14" t="s">
        <v>3135</v>
      </c>
      <c r="G190" s="14" t="s">
        <v>3020</v>
      </c>
      <c r="H190" s="14" t="s">
        <v>3136</v>
      </c>
      <c r="I190" s="15">
        <v>1200</v>
      </c>
      <c r="J190" s="77"/>
      <c r="K190" s="92"/>
    </row>
    <row r="191" spans="1:11" ht="24">
      <c r="A191" s="14" t="s">
        <v>3040</v>
      </c>
      <c r="B191" s="14" t="s">
        <v>3166</v>
      </c>
      <c r="C191" s="14" t="s">
        <v>3139</v>
      </c>
      <c r="D191" s="16">
        <v>45778</v>
      </c>
      <c r="E191" s="16"/>
      <c r="F191" s="14" t="s">
        <v>3167</v>
      </c>
      <c r="G191" s="14" t="s">
        <v>2043</v>
      </c>
      <c r="H191" s="14" t="s">
        <v>2044</v>
      </c>
      <c r="I191" s="15">
        <v>1540</v>
      </c>
      <c r="J191" s="77"/>
      <c r="K191" s="92"/>
    </row>
    <row r="192" spans="1:11" ht="24">
      <c r="A192" s="14" t="s">
        <v>3040</v>
      </c>
      <c r="B192" s="14" t="s">
        <v>3168</v>
      </c>
      <c r="C192" s="14" t="s">
        <v>3050</v>
      </c>
      <c r="D192" s="16">
        <v>45791</v>
      </c>
      <c r="E192" s="16"/>
      <c r="F192" s="14" t="s">
        <v>3169</v>
      </c>
      <c r="G192" s="14" t="s">
        <v>2043</v>
      </c>
      <c r="H192" s="14" t="s">
        <v>2044</v>
      </c>
      <c r="I192" s="15">
        <v>500</v>
      </c>
      <c r="J192" s="77"/>
      <c r="K192" s="92"/>
    </row>
    <row r="193" spans="1:11" ht="13">
      <c r="A193" s="14" t="s">
        <v>3040</v>
      </c>
      <c r="B193" s="14" t="s">
        <v>3054</v>
      </c>
      <c r="C193" s="14" t="s">
        <v>3055</v>
      </c>
      <c r="D193" s="16">
        <v>45797</v>
      </c>
      <c r="E193" s="16"/>
      <c r="F193" s="14" t="s">
        <v>3170</v>
      </c>
      <c r="G193" s="14" t="s">
        <v>3057</v>
      </c>
      <c r="H193" s="14" t="s">
        <v>3058</v>
      </c>
      <c r="I193" s="15">
        <v>20</v>
      </c>
      <c r="J193" s="77"/>
      <c r="K193" s="92"/>
    </row>
    <row r="194" spans="1:11" ht="72">
      <c r="A194" s="14" t="s">
        <v>3040</v>
      </c>
      <c r="B194" s="14" t="s">
        <v>3171</v>
      </c>
      <c r="C194" s="14" t="s">
        <v>3172</v>
      </c>
      <c r="D194" s="16">
        <v>45809</v>
      </c>
      <c r="E194" s="16"/>
      <c r="F194" s="14" t="s">
        <v>3173</v>
      </c>
      <c r="G194" s="14" t="s">
        <v>2043</v>
      </c>
      <c r="H194" s="14" t="s">
        <v>2044</v>
      </c>
      <c r="I194" s="15">
        <v>786.07</v>
      </c>
      <c r="J194" s="77"/>
      <c r="K194" s="92"/>
    </row>
    <row r="195" spans="1:11" ht="24">
      <c r="A195" s="14" t="s">
        <v>3040</v>
      </c>
      <c r="B195" s="14" t="s">
        <v>3174</v>
      </c>
      <c r="C195" s="14" t="s">
        <v>3144</v>
      </c>
      <c r="D195" s="16">
        <v>45813</v>
      </c>
      <c r="E195" s="16"/>
      <c r="F195" s="14" t="s">
        <v>3175</v>
      </c>
      <c r="G195" s="14" t="s">
        <v>3020</v>
      </c>
      <c r="H195" s="14" t="s">
        <v>3176</v>
      </c>
      <c r="I195" s="15">
        <v>300</v>
      </c>
      <c r="J195" s="77"/>
      <c r="K195" s="92"/>
    </row>
    <row r="196" spans="1:11" ht="24">
      <c r="A196" s="14" t="s">
        <v>3040</v>
      </c>
      <c r="B196" s="14" t="s">
        <v>3177</v>
      </c>
      <c r="C196" s="14" t="s">
        <v>3143</v>
      </c>
      <c r="D196" s="16">
        <v>45818</v>
      </c>
      <c r="E196" s="16"/>
      <c r="F196" s="14" t="s">
        <v>3178</v>
      </c>
      <c r="G196" s="14" t="s">
        <v>2043</v>
      </c>
      <c r="H196" s="14" t="s">
        <v>2044</v>
      </c>
      <c r="I196" s="15">
        <v>560</v>
      </c>
      <c r="J196" s="77"/>
      <c r="K196" s="92"/>
    </row>
    <row r="197" spans="1:11" ht="24">
      <c r="A197" s="14" t="s">
        <v>3040</v>
      </c>
      <c r="B197" s="14" t="s">
        <v>3179</v>
      </c>
      <c r="C197" s="14" t="s">
        <v>3180</v>
      </c>
      <c r="D197" s="16">
        <v>45819</v>
      </c>
      <c r="E197" s="16"/>
      <c r="F197" s="14" t="s">
        <v>3181</v>
      </c>
      <c r="G197" s="14" t="s">
        <v>2043</v>
      </c>
      <c r="H197" s="14" t="s">
        <v>2044</v>
      </c>
      <c r="I197" s="15">
        <v>332.02</v>
      </c>
      <c r="J197" s="77"/>
      <c r="K197" s="92"/>
    </row>
    <row r="198" spans="1:11" ht="13">
      <c r="A198" s="14" t="s">
        <v>3182</v>
      </c>
      <c r="B198" s="14" t="s">
        <v>3120</v>
      </c>
      <c r="C198" s="14" t="s">
        <v>3120</v>
      </c>
      <c r="D198" s="16">
        <v>45880</v>
      </c>
      <c r="E198" s="16"/>
      <c r="F198" s="14" t="s">
        <v>3121</v>
      </c>
      <c r="G198" s="14"/>
      <c r="H198" s="14" t="s">
        <v>3095</v>
      </c>
      <c r="I198" s="15">
        <v>224.2</v>
      </c>
      <c r="J198" s="77"/>
      <c r="K198" s="92"/>
    </row>
    <row r="199" spans="1:11" ht="24">
      <c r="A199" s="14" t="s">
        <v>3182</v>
      </c>
      <c r="B199" s="14" t="s">
        <v>3183</v>
      </c>
      <c r="C199" s="14" t="s">
        <v>3184</v>
      </c>
      <c r="D199" s="16">
        <v>45881</v>
      </c>
      <c r="E199" s="16"/>
      <c r="F199" s="14" t="s">
        <v>3185</v>
      </c>
      <c r="G199" s="14" t="s">
        <v>3145</v>
      </c>
      <c r="H199" s="14" t="s">
        <v>3123</v>
      </c>
      <c r="I199" s="15">
        <v>1140</v>
      </c>
      <c r="J199" s="77"/>
      <c r="K199" s="92"/>
    </row>
    <row r="200" spans="1:11" ht="24">
      <c r="A200" s="14" t="s">
        <v>3182</v>
      </c>
      <c r="B200" s="14" t="s">
        <v>3124</v>
      </c>
      <c r="C200" s="14" t="s">
        <v>3125</v>
      </c>
      <c r="D200" s="16">
        <v>45868</v>
      </c>
      <c r="E200" s="16">
        <v>45897</v>
      </c>
      <c r="F200" s="14" t="s">
        <v>3126</v>
      </c>
      <c r="G200" s="14" t="s">
        <v>3127</v>
      </c>
      <c r="H200" s="14" t="s">
        <v>3128</v>
      </c>
      <c r="I200" s="15">
        <v>1224</v>
      </c>
      <c r="J200" s="77"/>
      <c r="K200" s="92"/>
    </row>
    <row r="201" spans="1:11" ht="13">
      <c r="A201" s="14" t="s">
        <v>3182</v>
      </c>
      <c r="B201" s="14" t="s">
        <v>3129</v>
      </c>
      <c r="C201" s="14" t="s">
        <v>3130</v>
      </c>
      <c r="D201" s="16">
        <v>45868</v>
      </c>
      <c r="E201" s="16">
        <v>45897</v>
      </c>
      <c r="F201" s="14" t="s">
        <v>3131</v>
      </c>
      <c r="G201" s="14" t="s">
        <v>3132</v>
      </c>
      <c r="H201" s="14" t="s">
        <v>3133</v>
      </c>
      <c r="I201" s="15">
        <v>1004.3</v>
      </c>
      <c r="J201" s="77"/>
      <c r="K201" s="92"/>
    </row>
    <row r="202" spans="1:11" ht="13">
      <c r="A202" s="14" t="s">
        <v>3182</v>
      </c>
      <c r="B202" s="14" t="s">
        <v>3261</v>
      </c>
      <c r="C202" s="14" t="s">
        <v>3262</v>
      </c>
      <c r="D202" s="16">
        <v>45902</v>
      </c>
      <c r="E202" s="16">
        <v>45923</v>
      </c>
      <c r="F202" s="14" t="s">
        <v>3263</v>
      </c>
      <c r="G202" s="14" t="s">
        <v>3085</v>
      </c>
      <c r="H202" s="14" t="s">
        <v>3086</v>
      </c>
      <c r="I202" s="15">
        <v>200</v>
      </c>
      <c r="J202" s="77"/>
      <c r="K202" s="92"/>
    </row>
    <row r="203" spans="1:11" ht="13">
      <c r="A203" s="14" t="s">
        <v>3182</v>
      </c>
      <c r="B203" s="14" t="s">
        <v>3471</v>
      </c>
      <c r="C203" s="14" t="s">
        <v>3472</v>
      </c>
      <c r="D203" s="16">
        <v>45918</v>
      </c>
      <c r="E203" s="16">
        <v>46009</v>
      </c>
      <c r="F203" s="14" t="s">
        <v>3473</v>
      </c>
      <c r="G203" s="14" t="s">
        <v>3474</v>
      </c>
      <c r="H203" s="14" t="s">
        <v>3475</v>
      </c>
      <c r="I203" s="15">
        <v>47.5</v>
      </c>
      <c r="J203" s="77"/>
      <c r="K203" s="92"/>
    </row>
    <row r="204" spans="1:11" ht="13">
      <c r="A204" s="14" t="s">
        <v>3182</v>
      </c>
      <c r="B204" s="14" t="s">
        <v>3476</v>
      </c>
      <c r="C204" s="14" t="s">
        <v>3477</v>
      </c>
      <c r="D204" s="16">
        <v>46021</v>
      </c>
      <c r="E204" s="16"/>
      <c r="F204" s="14" t="s">
        <v>3478</v>
      </c>
      <c r="G204" s="14" t="s">
        <v>3479</v>
      </c>
      <c r="H204" s="14" t="s">
        <v>3480</v>
      </c>
      <c r="I204" s="15">
        <v>960</v>
      </c>
      <c r="J204" s="77"/>
      <c r="K204" s="92"/>
    </row>
    <row r="205" spans="1:11" ht="13">
      <c r="A205" s="14" t="s">
        <v>3076</v>
      </c>
      <c r="B205" s="14" t="s">
        <v>3106</v>
      </c>
      <c r="C205" s="14" t="s">
        <v>3106</v>
      </c>
      <c r="D205" s="16">
        <v>45868</v>
      </c>
      <c r="E205" s="16">
        <v>45868</v>
      </c>
      <c r="F205" s="14" t="s">
        <v>3107</v>
      </c>
      <c r="G205" s="14"/>
      <c r="H205" s="14" t="s">
        <v>3108</v>
      </c>
      <c r="I205" s="15">
        <v>63.13</v>
      </c>
      <c r="J205" s="77">
        <v>1</v>
      </c>
      <c r="K205" s="326"/>
    </row>
    <row r="206" spans="1:11" ht="13">
      <c r="A206" s="14" t="s">
        <v>3076</v>
      </c>
      <c r="B206" s="14" t="s">
        <v>3264</v>
      </c>
      <c r="C206" s="14" t="s">
        <v>3083</v>
      </c>
      <c r="D206" s="16">
        <v>45919</v>
      </c>
      <c r="E206" s="16"/>
      <c r="F206" s="14" t="s">
        <v>3566</v>
      </c>
      <c r="G206" s="14" t="s">
        <v>3266</v>
      </c>
      <c r="H206" s="14" t="s">
        <v>3267</v>
      </c>
      <c r="I206" s="15">
        <f>269.77-250</f>
        <v>19.769999999999982</v>
      </c>
      <c r="J206" s="77">
        <v>1</v>
      </c>
      <c r="K206" s="92"/>
    </row>
    <row r="207" spans="1:11" ht="13">
      <c r="A207" s="14" t="s">
        <v>3076</v>
      </c>
      <c r="B207" s="14" t="s">
        <v>3268</v>
      </c>
      <c r="C207" s="14" t="s">
        <v>3024</v>
      </c>
      <c r="D207" s="16">
        <v>45921</v>
      </c>
      <c r="E207" s="16"/>
      <c r="F207" s="14" t="s">
        <v>3269</v>
      </c>
      <c r="G207" s="14" t="s">
        <v>3270</v>
      </c>
      <c r="H207" s="14" t="s">
        <v>3271</v>
      </c>
      <c r="I207" s="15">
        <v>103.75</v>
      </c>
      <c r="J207" s="77">
        <v>1</v>
      </c>
      <c r="K207" s="92"/>
    </row>
    <row r="208" spans="1:11" ht="13">
      <c r="A208" s="14" t="s">
        <v>3076</v>
      </c>
      <c r="B208" s="14" t="s">
        <v>3272</v>
      </c>
      <c r="C208" s="14" t="s">
        <v>3273</v>
      </c>
      <c r="D208" s="16">
        <v>45923</v>
      </c>
      <c r="E208" s="16"/>
      <c r="F208" s="14" t="s">
        <v>3274</v>
      </c>
      <c r="G208" s="14" t="s">
        <v>3275</v>
      </c>
      <c r="H208" s="14" t="s">
        <v>3276</v>
      </c>
      <c r="I208" s="15">
        <v>20.75</v>
      </c>
      <c r="J208" s="77">
        <v>1</v>
      </c>
      <c r="K208" s="92"/>
    </row>
    <row r="209" spans="1:11" ht="24">
      <c r="A209" s="14" t="s">
        <v>3076</v>
      </c>
      <c r="B209" s="14" t="s">
        <v>3277</v>
      </c>
      <c r="C209" s="14" t="s">
        <v>3278</v>
      </c>
      <c r="D209" s="16">
        <v>45929</v>
      </c>
      <c r="E209" s="16"/>
      <c r="F209" s="14" t="s">
        <v>3279</v>
      </c>
      <c r="G209" s="14" t="s">
        <v>3280</v>
      </c>
      <c r="H209" s="14" t="s">
        <v>3281</v>
      </c>
      <c r="I209" s="15">
        <v>394.28</v>
      </c>
      <c r="J209" s="77">
        <v>1</v>
      </c>
      <c r="K209" s="92"/>
    </row>
    <row r="210" spans="1:11" ht="24">
      <c r="A210" s="14" t="s">
        <v>3076</v>
      </c>
      <c r="B210" s="14" t="s">
        <v>3314</v>
      </c>
      <c r="C210" s="14" t="s">
        <v>3024</v>
      </c>
      <c r="D210" s="16">
        <v>45931</v>
      </c>
      <c r="E210" s="16"/>
      <c r="F210" s="14" t="s">
        <v>3315</v>
      </c>
      <c r="G210" s="14" t="s">
        <v>2435</v>
      </c>
      <c r="H210" s="14" t="s">
        <v>3316</v>
      </c>
      <c r="I210" s="15">
        <v>269.77</v>
      </c>
      <c r="J210" s="77">
        <v>1</v>
      </c>
      <c r="K210" s="92"/>
    </row>
    <row r="211" spans="1:11" ht="13">
      <c r="A211" s="14" t="s">
        <v>3076</v>
      </c>
      <c r="B211" s="14" t="s">
        <v>3282</v>
      </c>
      <c r="C211" s="14" t="s">
        <v>3283</v>
      </c>
      <c r="D211" s="16">
        <v>45917</v>
      </c>
      <c r="E211" s="16">
        <v>45936</v>
      </c>
      <c r="F211" s="14" t="s">
        <v>3284</v>
      </c>
      <c r="G211" s="14" t="s">
        <v>3285</v>
      </c>
      <c r="H211" s="14" t="s">
        <v>3286</v>
      </c>
      <c r="I211" s="15">
        <v>420.05</v>
      </c>
      <c r="J211" s="77">
        <v>1</v>
      </c>
      <c r="K211" s="326"/>
    </row>
    <row r="212" spans="1:11" ht="24">
      <c r="A212" s="14" t="s">
        <v>3076</v>
      </c>
      <c r="B212" s="14" t="s">
        <v>3287</v>
      </c>
      <c r="C212" s="14" t="s">
        <v>3288</v>
      </c>
      <c r="D212" s="16">
        <v>45918</v>
      </c>
      <c r="E212" s="16">
        <v>45936</v>
      </c>
      <c r="F212" s="14" t="s">
        <v>3289</v>
      </c>
      <c r="G212" s="14" t="s">
        <v>3290</v>
      </c>
      <c r="H212" s="14" t="s">
        <v>3291</v>
      </c>
      <c r="I212" s="15">
        <v>1215</v>
      </c>
      <c r="J212" s="77">
        <v>1</v>
      </c>
      <c r="K212" s="92"/>
    </row>
    <row r="213" spans="1:11" ht="13">
      <c r="A213" s="14" t="s">
        <v>3076</v>
      </c>
      <c r="B213" s="14" t="s">
        <v>3317</v>
      </c>
      <c r="C213" s="14" t="s">
        <v>3307</v>
      </c>
      <c r="D213" s="16">
        <v>45939</v>
      </c>
      <c r="E213" s="16"/>
      <c r="F213" s="14" t="s">
        <v>3318</v>
      </c>
      <c r="G213" s="14" t="s">
        <v>3140</v>
      </c>
      <c r="H213" s="14" t="s">
        <v>3141</v>
      </c>
      <c r="I213" s="15">
        <v>135</v>
      </c>
      <c r="J213" s="77">
        <v>1</v>
      </c>
      <c r="K213" s="92"/>
    </row>
    <row r="214" spans="1:11" ht="13">
      <c r="A214" s="14" t="s">
        <v>3076</v>
      </c>
      <c r="B214" s="14" t="s">
        <v>3319</v>
      </c>
      <c r="C214" s="14" t="s">
        <v>3302</v>
      </c>
      <c r="D214" s="16">
        <v>45951</v>
      </c>
      <c r="E214" s="16"/>
      <c r="F214" s="14" t="s">
        <v>3320</v>
      </c>
      <c r="G214" s="14" t="s">
        <v>3321</v>
      </c>
      <c r="H214" s="14" t="s">
        <v>3322</v>
      </c>
      <c r="I214" s="15">
        <v>522.5</v>
      </c>
      <c r="J214" s="77">
        <v>1</v>
      </c>
      <c r="K214" s="92"/>
    </row>
    <row r="215" spans="1:11" ht="13">
      <c r="A215" s="14" t="s">
        <v>3076</v>
      </c>
      <c r="B215" s="14" t="s">
        <v>3323</v>
      </c>
      <c r="C215" s="14" t="s">
        <v>3278</v>
      </c>
      <c r="D215" s="16">
        <v>45951</v>
      </c>
      <c r="E215" s="16"/>
      <c r="F215" s="14" t="s">
        <v>3324</v>
      </c>
      <c r="G215" s="14" t="s">
        <v>3321</v>
      </c>
      <c r="H215" s="14" t="s">
        <v>3322</v>
      </c>
      <c r="I215" s="15">
        <v>182.41</v>
      </c>
      <c r="J215" s="77">
        <v>1</v>
      </c>
      <c r="K215" s="92"/>
    </row>
    <row r="216" spans="1:11" ht="24">
      <c r="A216" s="14" t="s">
        <v>3076</v>
      </c>
      <c r="B216" s="14" t="s">
        <v>3410</v>
      </c>
      <c r="C216" s="14" t="s">
        <v>3411</v>
      </c>
      <c r="D216" s="16">
        <v>45971</v>
      </c>
      <c r="E216" s="16"/>
      <c r="F216" s="14" t="s">
        <v>3265</v>
      </c>
      <c r="G216" s="14" t="s">
        <v>3004</v>
      </c>
      <c r="H216" s="14" t="s">
        <v>3005</v>
      </c>
      <c r="I216" s="15">
        <v>415.03</v>
      </c>
      <c r="J216" s="77">
        <v>1</v>
      </c>
      <c r="K216" s="92"/>
    </row>
    <row r="217" spans="1:11" ht="13">
      <c r="A217" s="14" t="s">
        <v>3076</v>
      </c>
      <c r="B217" s="14" t="s">
        <v>3412</v>
      </c>
      <c r="C217" s="14" t="s">
        <v>3413</v>
      </c>
      <c r="D217" s="16">
        <v>45964</v>
      </c>
      <c r="E217" s="16">
        <v>45975</v>
      </c>
      <c r="F217" s="14" t="s">
        <v>3342</v>
      </c>
      <c r="G217" s="14" t="s">
        <v>3343</v>
      </c>
      <c r="H217" s="14" t="s">
        <v>3344</v>
      </c>
      <c r="I217" s="15">
        <v>150</v>
      </c>
      <c r="J217" s="77">
        <v>1</v>
      </c>
      <c r="K217" s="326"/>
    </row>
    <row r="218" spans="1:11" ht="24">
      <c r="A218" s="14" t="s">
        <v>3076</v>
      </c>
      <c r="B218" s="14" t="s">
        <v>3414</v>
      </c>
      <c r="C218" s="14" t="s">
        <v>3002</v>
      </c>
      <c r="D218" s="16">
        <v>45975</v>
      </c>
      <c r="E218" s="16"/>
      <c r="F218" s="14" t="s">
        <v>3415</v>
      </c>
      <c r="G218" s="14" t="s">
        <v>3029</v>
      </c>
      <c r="H218" s="14" t="s">
        <v>3030</v>
      </c>
      <c r="I218" s="15">
        <v>218.85</v>
      </c>
      <c r="J218" s="77">
        <v>1</v>
      </c>
      <c r="K218" s="92"/>
    </row>
    <row r="219" spans="1:11" ht="24">
      <c r="A219" s="14" t="s">
        <v>3076</v>
      </c>
      <c r="B219" s="14" t="s">
        <v>3416</v>
      </c>
      <c r="C219" s="14" t="s">
        <v>3417</v>
      </c>
      <c r="D219" s="16">
        <v>45978</v>
      </c>
      <c r="E219" s="16"/>
      <c r="F219" s="14" t="s">
        <v>3418</v>
      </c>
      <c r="G219" s="14" t="s">
        <v>3029</v>
      </c>
      <c r="H219" s="14" t="s">
        <v>3030</v>
      </c>
      <c r="I219" s="15">
        <v>353.98</v>
      </c>
      <c r="J219" s="77">
        <v>1</v>
      </c>
      <c r="K219" s="92"/>
    </row>
    <row r="220" spans="1:11" ht="24">
      <c r="A220" s="14" t="s">
        <v>3076</v>
      </c>
      <c r="B220" s="14" t="s">
        <v>3325</v>
      </c>
      <c r="C220" s="14"/>
      <c r="D220" s="16">
        <v>45957</v>
      </c>
      <c r="E220" s="16">
        <v>45995</v>
      </c>
      <c r="F220" s="14" t="s">
        <v>3326</v>
      </c>
      <c r="G220" s="14"/>
      <c r="H220" s="14" t="s">
        <v>3327</v>
      </c>
      <c r="I220" s="15">
        <v>589.49</v>
      </c>
      <c r="J220" s="77">
        <v>1</v>
      </c>
      <c r="K220" s="326"/>
    </row>
    <row r="221" spans="1:11" ht="24">
      <c r="A221" s="14" t="s">
        <v>3076</v>
      </c>
      <c r="B221" s="14" t="s">
        <v>3328</v>
      </c>
      <c r="C221" s="14" t="s">
        <v>3329</v>
      </c>
      <c r="D221" s="16">
        <v>45953</v>
      </c>
      <c r="E221" s="16">
        <v>45995</v>
      </c>
      <c r="F221" s="14" t="s">
        <v>3330</v>
      </c>
      <c r="G221" s="14" t="s">
        <v>3331</v>
      </c>
      <c r="H221" s="14" t="s">
        <v>3332</v>
      </c>
      <c r="I221" s="15">
        <v>293.06</v>
      </c>
      <c r="J221" s="77">
        <v>1</v>
      </c>
      <c r="K221" s="92"/>
    </row>
    <row r="222" spans="1:11" ht="13">
      <c r="A222" s="14" t="s">
        <v>3076</v>
      </c>
      <c r="B222" s="14" t="s">
        <v>3481</v>
      </c>
      <c r="C222" s="14"/>
      <c r="D222" s="16">
        <v>46009</v>
      </c>
      <c r="E222" s="16"/>
      <c r="F222" s="14" t="s">
        <v>3482</v>
      </c>
      <c r="G222" s="14" t="s">
        <v>3483</v>
      </c>
      <c r="H222" s="14" t="s">
        <v>3484</v>
      </c>
      <c r="I222" s="15">
        <v>127.19</v>
      </c>
      <c r="J222" s="77">
        <v>1</v>
      </c>
      <c r="K222" s="92"/>
    </row>
    <row r="223" spans="1:11" ht="84">
      <c r="A223" s="14" t="s">
        <v>3076</v>
      </c>
      <c r="B223" s="14" t="s">
        <v>3485</v>
      </c>
      <c r="C223" s="14"/>
      <c r="D223" s="16">
        <v>46000</v>
      </c>
      <c r="E223" s="16">
        <v>46010</v>
      </c>
      <c r="F223" s="14" t="s">
        <v>3486</v>
      </c>
      <c r="G223" s="14"/>
      <c r="H223" s="14" t="s">
        <v>3105</v>
      </c>
      <c r="I223" s="15">
        <v>125</v>
      </c>
      <c r="J223" s="77">
        <v>1</v>
      </c>
      <c r="K223" s="92"/>
    </row>
    <row r="224" spans="1:11" ht="13">
      <c r="A224" s="14" t="s">
        <v>3076</v>
      </c>
      <c r="B224" s="14" t="s">
        <v>3419</v>
      </c>
      <c r="C224" s="14" t="s">
        <v>3420</v>
      </c>
      <c r="D224" s="16">
        <v>45967</v>
      </c>
      <c r="E224" s="16">
        <v>46010</v>
      </c>
      <c r="F224" s="14" t="s">
        <v>3421</v>
      </c>
      <c r="G224" s="14"/>
      <c r="H224" s="14" t="s">
        <v>3146</v>
      </c>
      <c r="I224" s="15">
        <v>323.02</v>
      </c>
      <c r="J224" s="77">
        <v>1</v>
      </c>
      <c r="K224" s="326"/>
    </row>
    <row r="225" spans="1:12" ht="13">
      <c r="A225" s="14" t="s">
        <v>3076</v>
      </c>
      <c r="B225" s="14" t="s">
        <v>3487</v>
      </c>
      <c r="C225" s="14" t="s">
        <v>3488</v>
      </c>
      <c r="D225" s="16">
        <v>46000</v>
      </c>
      <c r="E225" s="16">
        <v>46013</v>
      </c>
      <c r="F225" s="14" t="s">
        <v>3489</v>
      </c>
      <c r="G225" s="14" t="s">
        <v>3490</v>
      </c>
      <c r="H225" s="14" t="s">
        <v>3491</v>
      </c>
      <c r="I225" s="15">
        <v>45.26</v>
      </c>
      <c r="J225" s="77">
        <v>1</v>
      </c>
      <c r="K225" s="92"/>
    </row>
    <row r="226" spans="1:12" ht="13">
      <c r="A226" s="14" t="s">
        <v>3076</v>
      </c>
      <c r="B226" s="14" t="s">
        <v>3492</v>
      </c>
      <c r="C226" s="14" t="s">
        <v>3302</v>
      </c>
      <c r="D226" s="16">
        <v>46014</v>
      </c>
      <c r="E226" s="16"/>
      <c r="F226" s="14" t="s">
        <v>3265</v>
      </c>
      <c r="G226" s="14" t="s">
        <v>3493</v>
      </c>
      <c r="H226" s="14" t="s">
        <v>3494</v>
      </c>
      <c r="I226" s="15">
        <v>192.25</v>
      </c>
      <c r="J226" s="77">
        <v>1</v>
      </c>
      <c r="K226" s="326"/>
    </row>
    <row r="227" spans="1:12" ht="13">
      <c r="A227" s="14" t="s">
        <v>3076</v>
      </c>
      <c r="B227" s="14" t="s">
        <v>3495</v>
      </c>
      <c r="C227" s="14" t="s">
        <v>3496</v>
      </c>
      <c r="D227" s="16">
        <v>46021</v>
      </c>
      <c r="E227" s="16"/>
      <c r="F227" s="14" t="s">
        <v>3497</v>
      </c>
      <c r="G227" s="14" t="s">
        <v>3498</v>
      </c>
      <c r="H227" s="14" t="s">
        <v>3499</v>
      </c>
      <c r="I227" s="15">
        <v>128.16</v>
      </c>
      <c r="J227" s="77">
        <v>1</v>
      </c>
      <c r="K227" s="92"/>
    </row>
    <row r="228" spans="1:12" ht="24">
      <c r="A228" s="14" t="s">
        <v>3076</v>
      </c>
      <c r="B228" s="14" t="s">
        <v>3189</v>
      </c>
      <c r="C228" s="14" t="s">
        <v>3190</v>
      </c>
      <c r="D228" s="16">
        <v>46056</v>
      </c>
      <c r="E228" s="16">
        <v>46056</v>
      </c>
      <c r="F228" s="14" t="s">
        <v>3191</v>
      </c>
      <c r="G228" s="14" t="s">
        <v>3052</v>
      </c>
      <c r="H228" s="14" t="s">
        <v>3192</v>
      </c>
      <c r="I228" s="15">
        <v>236.22</v>
      </c>
      <c r="J228" s="77">
        <v>1</v>
      </c>
      <c r="K228" s="92"/>
    </row>
    <row r="229" spans="1:12" ht="72">
      <c r="A229" s="14" t="s">
        <v>3076</v>
      </c>
      <c r="B229" s="14" t="s">
        <v>3193</v>
      </c>
      <c r="C229" s="14" t="s">
        <v>3193</v>
      </c>
      <c r="D229" s="16">
        <v>45672</v>
      </c>
      <c r="E229" s="16">
        <v>45806</v>
      </c>
      <c r="F229" s="14" t="s">
        <v>3194</v>
      </c>
      <c r="G229" s="14"/>
      <c r="H229" s="14" t="s">
        <v>3105</v>
      </c>
      <c r="I229" s="15">
        <v>180.87</v>
      </c>
      <c r="J229" s="77">
        <v>1</v>
      </c>
      <c r="K229" s="92"/>
    </row>
    <row r="230" spans="1:12" ht="72">
      <c r="A230" s="14" t="s">
        <v>3076</v>
      </c>
      <c r="B230" s="14" t="s">
        <v>3195</v>
      </c>
      <c r="C230" s="14" t="s">
        <v>3142</v>
      </c>
      <c r="D230" s="16">
        <v>45810</v>
      </c>
      <c r="E230" s="16"/>
      <c r="F230" s="14" t="s">
        <v>3196</v>
      </c>
      <c r="G230" s="14" t="s">
        <v>2043</v>
      </c>
      <c r="H230" s="14" t="s">
        <v>2044</v>
      </c>
      <c r="I230" s="15">
        <v>1102.96</v>
      </c>
      <c r="J230" s="77">
        <v>1</v>
      </c>
      <c r="K230" s="326"/>
      <c r="L230" s="327"/>
    </row>
    <row r="231" spans="1:12" ht="24">
      <c r="A231" s="14" t="s">
        <v>3076</v>
      </c>
      <c r="B231" s="14" t="s">
        <v>3197</v>
      </c>
      <c r="C231" s="14" t="s">
        <v>3198</v>
      </c>
      <c r="D231" s="16">
        <v>45679</v>
      </c>
      <c r="E231" s="16">
        <v>45770</v>
      </c>
      <c r="F231" s="14" t="s">
        <v>3199</v>
      </c>
      <c r="G231" s="14" t="s">
        <v>3200</v>
      </c>
      <c r="H231" s="14" t="s">
        <v>3201</v>
      </c>
      <c r="I231" s="15">
        <v>1143.45</v>
      </c>
      <c r="J231" s="77">
        <v>1</v>
      </c>
      <c r="K231" s="326"/>
      <c r="L231" s="327"/>
    </row>
    <row r="232" spans="1:12" ht="24">
      <c r="A232" s="14" t="s">
        <v>3076</v>
      </c>
      <c r="B232" s="14" t="s">
        <v>3295</v>
      </c>
      <c r="C232" s="14" t="s">
        <v>3295</v>
      </c>
      <c r="D232" s="16">
        <v>45868</v>
      </c>
      <c r="E232" s="16">
        <v>46082</v>
      </c>
      <c r="F232" s="14" t="s">
        <v>3563</v>
      </c>
      <c r="G232" s="14" t="s">
        <v>3564</v>
      </c>
      <c r="H232" s="14" t="s">
        <v>3565</v>
      </c>
      <c r="I232" s="15">
        <v>250</v>
      </c>
      <c r="J232" s="77">
        <v>1</v>
      </c>
      <c r="K232" s="92"/>
    </row>
    <row r="233" spans="1:12" ht="24">
      <c r="A233" s="14" t="s">
        <v>3076</v>
      </c>
      <c r="B233" s="14" t="s">
        <v>3096</v>
      </c>
      <c r="C233" s="14" t="s">
        <v>3083</v>
      </c>
      <c r="D233" s="16">
        <v>45842</v>
      </c>
      <c r="E233" s="16"/>
      <c r="F233" s="14" t="s">
        <v>3570</v>
      </c>
      <c r="G233" s="14" t="s">
        <v>3029</v>
      </c>
      <c r="H233" s="14" t="s">
        <v>3030</v>
      </c>
      <c r="I233" s="15">
        <f>273.03-51.11</f>
        <v>221.91999999999996</v>
      </c>
      <c r="J233" s="77">
        <v>2</v>
      </c>
      <c r="K233" s="92"/>
    </row>
    <row r="234" spans="1:12" ht="13">
      <c r="A234" s="14" t="s">
        <v>3076</v>
      </c>
      <c r="B234" s="14" t="s">
        <v>3109</v>
      </c>
      <c r="C234" s="14" t="s">
        <v>3109</v>
      </c>
      <c r="D234" s="16">
        <v>45868</v>
      </c>
      <c r="E234" s="16">
        <v>45868</v>
      </c>
      <c r="F234" s="14" t="s">
        <v>3110</v>
      </c>
      <c r="G234" s="14"/>
      <c r="H234" s="14" t="s">
        <v>3108</v>
      </c>
      <c r="I234" s="15">
        <v>31.75</v>
      </c>
      <c r="J234" s="77">
        <v>2</v>
      </c>
      <c r="K234" s="92"/>
    </row>
    <row r="235" spans="1:12" ht="24">
      <c r="A235" s="14" t="s">
        <v>3076</v>
      </c>
      <c r="B235" s="14" t="s">
        <v>3292</v>
      </c>
      <c r="C235" s="14" t="s">
        <v>3293</v>
      </c>
      <c r="D235" s="16">
        <v>45926</v>
      </c>
      <c r="E235" s="16"/>
      <c r="F235" s="14" t="s">
        <v>3294</v>
      </c>
      <c r="G235" s="14" t="s">
        <v>2043</v>
      </c>
      <c r="H235" s="14" t="s">
        <v>2044</v>
      </c>
      <c r="I235" s="15">
        <v>240</v>
      </c>
      <c r="J235" s="77">
        <v>2</v>
      </c>
      <c r="K235" s="92"/>
    </row>
    <row r="236" spans="1:12" ht="24">
      <c r="A236" s="14" t="s">
        <v>3076</v>
      </c>
      <c r="B236" s="14" t="s">
        <v>3333</v>
      </c>
      <c r="C236" s="14" t="s">
        <v>3142</v>
      </c>
      <c r="D236" s="16">
        <v>45931</v>
      </c>
      <c r="E236" s="16"/>
      <c r="F236" s="14" t="s">
        <v>3334</v>
      </c>
      <c r="G236" s="14" t="s">
        <v>3140</v>
      </c>
      <c r="H236" s="14" t="s">
        <v>3141</v>
      </c>
      <c r="I236" s="15">
        <v>340</v>
      </c>
      <c r="J236" s="77">
        <v>2</v>
      </c>
      <c r="K236" s="92"/>
    </row>
    <row r="237" spans="1:12" ht="24">
      <c r="A237" s="14" t="s">
        <v>3076</v>
      </c>
      <c r="B237" s="14" t="s">
        <v>3335</v>
      </c>
      <c r="C237" s="14" t="s">
        <v>3143</v>
      </c>
      <c r="D237" s="16">
        <v>45931</v>
      </c>
      <c r="E237" s="16"/>
      <c r="F237" s="14" t="s">
        <v>3336</v>
      </c>
      <c r="G237" s="14" t="s">
        <v>3140</v>
      </c>
      <c r="H237" s="14" t="s">
        <v>3141</v>
      </c>
      <c r="I237" s="15">
        <v>340</v>
      </c>
      <c r="J237" s="77">
        <v>2</v>
      </c>
      <c r="K237" s="326"/>
    </row>
    <row r="238" spans="1:12" ht="24">
      <c r="A238" s="14" t="s">
        <v>3076</v>
      </c>
      <c r="B238" s="14" t="s">
        <v>3287</v>
      </c>
      <c r="C238" s="14" t="s">
        <v>3288</v>
      </c>
      <c r="D238" s="16">
        <v>45918</v>
      </c>
      <c r="E238" s="16">
        <v>45936</v>
      </c>
      <c r="F238" s="14" t="s">
        <v>3289</v>
      </c>
      <c r="G238" s="14" t="s">
        <v>3290</v>
      </c>
      <c r="H238" s="14" t="s">
        <v>3291</v>
      </c>
      <c r="I238" s="15">
        <v>120.01</v>
      </c>
      <c r="J238" s="77">
        <v>2</v>
      </c>
      <c r="K238" s="92"/>
    </row>
    <row r="239" spans="1:12" ht="24">
      <c r="A239" s="14" t="s">
        <v>3076</v>
      </c>
      <c r="B239" s="14" t="s">
        <v>3337</v>
      </c>
      <c r="C239" s="14" t="s">
        <v>3338</v>
      </c>
      <c r="D239" s="16">
        <v>45939</v>
      </c>
      <c r="E239" s="16"/>
      <c r="F239" s="14" t="s">
        <v>3339</v>
      </c>
      <c r="G239" s="14" t="s">
        <v>3052</v>
      </c>
      <c r="H239" s="14" t="s">
        <v>3340</v>
      </c>
      <c r="I239" s="15">
        <v>550</v>
      </c>
      <c r="J239" s="77">
        <v>2</v>
      </c>
      <c r="K239" s="92"/>
    </row>
    <row r="240" spans="1:12" ht="24">
      <c r="A240" s="14" t="s">
        <v>3076</v>
      </c>
      <c r="B240" s="14" t="s">
        <v>3422</v>
      </c>
      <c r="C240" s="14" t="s">
        <v>3423</v>
      </c>
      <c r="D240" s="16">
        <v>45964</v>
      </c>
      <c r="E240" s="16"/>
      <c r="F240" s="14" t="s">
        <v>3424</v>
      </c>
      <c r="G240" s="14" t="s">
        <v>2043</v>
      </c>
      <c r="H240" s="14" t="s">
        <v>2044</v>
      </c>
      <c r="I240" s="15">
        <v>1172.76</v>
      </c>
      <c r="J240" s="77">
        <v>2</v>
      </c>
      <c r="K240" s="92"/>
    </row>
    <row r="241" spans="1:12" ht="72">
      <c r="A241" s="14" t="s">
        <v>3076</v>
      </c>
      <c r="B241" s="14" t="s">
        <v>3425</v>
      </c>
      <c r="C241" s="14" t="s">
        <v>3425</v>
      </c>
      <c r="D241" s="16">
        <v>45964</v>
      </c>
      <c r="E241" s="16">
        <v>45975</v>
      </c>
      <c r="F241" s="14" t="s">
        <v>3426</v>
      </c>
      <c r="G241" s="14"/>
      <c r="H241" s="14" t="s">
        <v>3427</v>
      </c>
      <c r="I241" s="15">
        <v>76.09</v>
      </c>
      <c r="J241" s="77">
        <v>2</v>
      </c>
      <c r="K241" s="326"/>
    </row>
    <row r="242" spans="1:12" ht="13">
      <c r="A242" s="14" t="s">
        <v>3076</v>
      </c>
      <c r="B242" s="14" t="s">
        <v>3341</v>
      </c>
      <c r="C242" s="14" t="s">
        <v>173</v>
      </c>
      <c r="D242" s="16">
        <v>45950</v>
      </c>
      <c r="E242" s="16">
        <v>45975</v>
      </c>
      <c r="F242" s="14" t="s">
        <v>3342</v>
      </c>
      <c r="G242" s="14" t="s">
        <v>3343</v>
      </c>
      <c r="H242" s="14" t="s">
        <v>3344</v>
      </c>
      <c r="I242" s="15">
        <v>257.22000000000003</v>
      </c>
      <c r="J242" s="77">
        <v>2</v>
      </c>
      <c r="K242" s="92"/>
    </row>
    <row r="243" spans="1:12" ht="72">
      <c r="A243" s="14" t="s">
        <v>3076</v>
      </c>
      <c r="B243" s="14" t="s">
        <v>3428</v>
      </c>
      <c r="C243" s="14" t="s">
        <v>3428</v>
      </c>
      <c r="D243" s="16">
        <v>45978</v>
      </c>
      <c r="E243" s="16"/>
      <c r="F243" s="14" t="s">
        <v>3429</v>
      </c>
      <c r="G243" s="14"/>
      <c r="H243" s="14" t="s">
        <v>3430</v>
      </c>
      <c r="I243" s="15">
        <v>100</v>
      </c>
      <c r="J243" s="77">
        <v>2</v>
      </c>
      <c r="K243" s="92"/>
      <c r="L243" s="327"/>
    </row>
    <row r="244" spans="1:12" ht="24">
      <c r="A244" s="14" t="s">
        <v>3076</v>
      </c>
      <c r="B244" s="14" t="s">
        <v>3325</v>
      </c>
      <c r="C244" s="14"/>
      <c r="D244" s="16">
        <v>45957</v>
      </c>
      <c r="E244" s="16">
        <v>45995</v>
      </c>
      <c r="F244" s="14" t="s">
        <v>3326</v>
      </c>
      <c r="G244" s="14"/>
      <c r="H244" s="14" t="s">
        <v>3327</v>
      </c>
      <c r="I244" s="15">
        <v>648.58000000000004</v>
      </c>
      <c r="J244" s="77">
        <v>2</v>
      </c>
      <c r="K244" s="326"/>
    </row>
    <row r="245" spans="1:12" ht="24">
      <c r="A245" s="14" t="s">
        <v>3076</v>
      </c>
      <c r="B245" s="14" t="s">
        <v>3345</v>
      </c>
      <c r="C245" s="14" t="s">
        <v>3346</v>
      </c>
      <c r="D245" s="16">
        <v>45948</v>
      </c>
      <c r="E245" s="16">
        <v>45995</v>
      </c>
      <c r="F245" s="14" t="s">
        <v>3347</v>
      </c>
      <c r="G245" s="14" t="s">
        <v>3348</v>
      </c>
      <c r="H245" s="14" t="s">
        <v>3349</v>
      </c>
      <c r="I245" s="15">
        <v>334.88</v>
      </c>
      <c r="J245" s="77">
        <v>2</v>
      </c>
      <c r="K245" s="92"/>
      <c r="L245" s="327"/>
    </row>
    <row r="246" spans="1:12" ht="24">
      <c r="A246" s="14" t="s">
        <v>3076</v>
      </c>
      <c r="B246" s="14" t="s">
        <v>3350</v>
      </c>
      <c r="C246" s="14" t="s">
        <v>3351</v>
      </c>
      <c r="D246" s="16">
        <v>45948</v>
      </c>
      <c r="E246" s="16">
        <v>45995</v>
      </c>
      <c r="F246" s="14" t="s">
        <v>3330</v>
      </c>
      <c r="G246" s="14" t="s">
        <v>3331</v>
      </c>
      <c r="H246" s="14" t="s">
        <v>3332</v>
      </c>
      <c r="I246" s="15">
        <v>566.12</v>
      </c>
      <c r="J246" s="77">
        <v>2</v>
      </c>
      <c r="K246" s="326"/>
      <c r="L246" s="327"/>
    </row>
    <row r="247" spans="1:12" ht="24">
      <c r="A247" s="14" t="s">
        <v>3076</v>
      </c>
      <c r="B247" s="14" t="s">
        <v>3500</v>
      </c>
      <c r="C247" s="14" t="s">
        <v>3501</v>
      </c>
      <c r="D247" s="16">
        <v>46008</v>
      </c>
      <c r="E247" s="16"/>
      <c r="F247" s="14" t="s">
        <v>3502</v>
      </c>
      <c r="G247" s="14" t="s">
        <v>2043</v>
      </c>
      <c r="H247" s="14" t="s">
        <v>2044</v>
      </c>
      <c r="I247" s="15">
        <v>26.07</v>
      </c>
      <c r="J247" s="77">
        <v>2</v>
      </c>
      <c r="K247" s="92"/>
    </row>
    <row r="248" spans="1:12" ht="13">
      <c r="A248" s="14" t="s">
        <v>3076</v>
      </c>
      <c r="B248" s="14" t="s">
        <v>3503</v>
      </c>
      <c r="C248" s="14" t="s">
        <v>3504</v>
      </c>
      <c r="D248" s="16">
        <v>46008</v>
      </c>
      <c r="E248" s="16"/>
      <c r="F248" s="14" t="s">
        <v>3505</v>
      </c>
      <c r="G248" s="14" t="s">
        <v>3015</v>
      </c>
      <c r="H248" s="14" t="s">
        <v>3016</v>
      </c>
      <c r="I248" s="15">
        <v>548.82000000000005</v>
      </c>
      <c r="J248" s="77">
        <v>2</v>
      </c>
      <c r="K248" s="92"/>
    </row>
    <row r="249" spans="1:12" ht="13">
      <c r="A249" s="14" t="s">
        <v>3076</v>
      </c>
      <c r="B249" s="14" t="s">
        <v>3506</v>
      </c>
      <c r="C249" s="14" t="s">
        <v>3507</v>
      </c>
      <c r="D249" s="16">
        <v>46008</v>
      </c>
      <c r="E249" s="16"/>
      <c r="F249" s="14" t="s">
        <v>3508</v>
      </c>
      <c r="G249" s="14" t="s">
        <v>3015</v>
      </c>
      <c r="H249" s="14" t="s">
        <v>3016</v>
      </c>
      <c r="I249" s="15">
        <v>1024.56</v>
      </c>
      <c r="J249" s="77">
        <v>2</v>
      </c>
      <c r="K249" s="92"/>
    </row>
    <row r="250" spans="1:12" ht="13">
      <c r="A250" s="14" t="s">
        <v>3076</v>
      </c>
      <c r="B250" s="14" t="s">
        <v>3509</v>
      </c>
      <c r="C250" s="14" t="s">
        <v>3510</v>
      </c>
      <c r="D250" s="16">
        <v>46008</v>
      </c>
      <c r="E250" s="16"/>
      <c r="F250" s="14" t="s">
        <v>3511</v>
      </c>
      <c r="G250" s="14" t="s">
        <v>3015</v>
      </c>
      <c r="H250" s="14" t="s">
        <v>3016</v>
      </c>
      <c r="I250" s="15">
        <v>1024.56</v>
      </c>
      <c r="J250" s="77">
        <v>2</v>
      </c>
      <c r="K250" s="92"/>
    </row>
    <row r="251" spans="1:12" ht="13">
      <c r="A251" s="14" t="s">
        <v>3076</v>
      </c>
      <c r="B251" s="14" t="s">
        <v>3512</v>
      </c>
      <c r="C251" s="14" t="s">
        <v>3513</v>
      </c>
      <c r="D251" s="16">
        <v>46008</v>
      </c>
      <c r="E251" s="16"/>
      <c r="F251" s="14" t="s">
        <v>3505</v>
      </c>
      <c r="G251" s="14" t="s">
        <v>3015</v>
      </c>
      <c r="H251" s="14" t="s">
        <v>3016</v>
      </c>
      <c r="I251" s="15">
        <v>1024.56</v>
      </c>
      <c r="J251" s="77">
        <v>2</v>
      </c>
      <c r="K251" s="92"/>
    </row>
    <row r="252" spans="1:12" ht="24">
      <c r="A252" s="14" t="s">
        <v>3076</v>
      </c>
      <c r="B252" s="14" t="s">
        <v>3514</v>
      </c>
      <c r="C252" s="14" t="s">
        <v>3515</v>
      </c>
      <c r="D252" s="16">
        <v>46009</v>
      </c>
      <c r="E252" s="16"/>
      <c r="F252" s="14" t="s">
        <v>3516</v>
      </c>
      <c r="G252" s="14" t="s">
        <v>2043</v>
      </c>
      <c r="H252" s="14" t="s">
        <v>2044</v>
      </c>
      <c r="I252" s="15">
        <v>31.44</v>
      </c>
      <c r="J252" s="77">
        <v>2</v>
      </c>
      <c r="K252" s="92"/>
    </row>
    <row r="253" spans="1:12" ht="13">
      <c r="A253" s="14" t="s">
        <v>3076</v>
      </c>
      <c r="B253" s="14" t="s">
        <v>3419</v>
      </c>
      <c r="C253" s="14" t="s">
        <v>3420</v>
      </c>
      <c r="D253" s="16">
        <v>45967</v>
      </c>
      <c r="E253" s="16">
        <v>46010</v>
      </c>
      <c r="F253" s="14" t="s">
        <v>3421</v>
      </c>
      <c r="G253" s="14"/>
      <c r="H253" s="14" t="s">
        <v>3146</v>
      </c>
      <c r="I253" s="15">
        <v>208.5</v>
      </c>
      <c r="J253" s="77">
        <v>2</v>
      </c>
      <c r="K253" s="92"/>
    </row>
    <row r="254" spans="1:12" ht="13">
      <c r="A254" s="14" t="s">
        <v>3076</v>
      </c>
      <c r="B254" s="14" t="s">
        <v>3588</v>
      </c>
      <c r="C254" s="14" t="s">
        <v>3589</v>
      </c>
      <c r="D254" s="16">
        <v>46022</v>
      </c>
      <c r="E254" s="16"/>
      <c r="F254" s="14" t="s">
        <v>3590</v>
      </c>
      <c r="G254" s="14" t="s">
        <v>3140</v>
      </c>
      <c r="H254" s="14" t="s">
        <v>3141</v>
      </c>
      <c r="I254" s="15">
        <v>100</v>
      </c>
      <c r="J254" s="77">
        <v>2</v>
      </c>
      <c r="K254" s="92"/>
    </row>
    <row r="255" spans="1:12" ht="13">
      <c r="A255" s="14" t="s">
        <v>3076</v>
      </c>
      <c r="B255" s="14" t="s">
        <v>3202</v>
      </c>
      <c r="C255" s="14" t="s">
        <v>3203</v>
      </c>
      <c r="D255" s="16">
        <v>46058</v>
      </c>
      <c r="E255" s="16"/>
      <c r="F255" s="14" t="s">
        <v>3204</v>
      </c>
      <c r="G255" s="14" t="s">
        <v>3140</v>
      </c>
      <c r="H255" s="14" t="s">
        <v>3141</v>
      </c>
      <c r="I255" s="15">
        <f>182.25+51.11</f>
        <v>233.36</v>
      </c>
      <c r="J255" s="77">
        <v>2</v>
      </c>
      <c r="K255" s="92"/>
    </row>
    <row r="256" spans="1:12" ht="13">
      <c r="A256" s="14" t="s">
        <v>3076</v>
      </c>
      <c r="B256" s="14" t="s">
        <v>3572</v>
      </c>
      <c r="C256" s="14" t="s">
        <v>3573</v>
      </c>
      <c r="D256" s="16">
        <v>45675</v>
      </c>
      <c r="E256" s="16">
        <v>45703</v>
      </c>
      <c r="F256" s="14" t="s">
        <v>3574</v>
      </c>
      <c r="G256" s="14" t="s">
        <v>3575</v>
      </c>
      <c r="H256" s="14" t="s">
        <v>3576</v>
      </c>
      <c r="I256" s="15">
        <v>28.13</v>
      </c>
      <c r="J256" s="77">
        <v>3</v>
      </c>
      <c r="K256" s="92"/>
    </row>
    <row r="257" spans="1:12" ht="72">
      <c r="A257" s="14" t="s">
        <v>3076</v>
      </c>
      <c r="B257" s="14" t="s">
        <v>3122</v>
      </c>
      <c r="C257" s="14" t="s">
        <v>3122</v>
      </c>
      <c r="D257" s="16">
        <v>45868</v>
      </c>
      <c r="E257" s="16">
        <v>45897</v>
      </c>
      <c r="F257" s="14" t="s">
        <v>3562</v>
      </c>
      <c r="G257" s="14"/>
      <c r="H257" s="14" t="s">
        <v>3123</v>
      </c>
      <c r="I257" s="15">
        <v>428.29</v>
      </c>
      <c r="J257" s="77">
        <v>3</v>
      </c>
      <c r="K257" s="92"/>
    </row>
    <row r="258" spans="1:12" ht="36">
      <c r="A258" s="14" t="s">
        <v>3076</v>
      </c>
      <c r="B258" s="14" t="s">
        <v>3352</v>
      </c>
      <c r="C258" s="14" t="s">
        <v>3144</v>
      </c>
      <c r="D258" s="16">
        <v>45935</v>
      </c>
      <c r="E258" s="16"/>
      <c r="F258" s="14" t="s">
        <v>3353</v>
      </c>
      <c r="G258" s="14" t="s">
        <v>3145</v>
      </c>
      <c r="H258" s="14" t="s">
        <v>3123</v>
      </c>
      <c r="I258" s="15">
        <v>240</v>
      </c>
      <c r="J258" s="77">
        <v>3</v>
      </c>
      <c r="K258" s="92"/>
    </row>
    <row r="259" spans="1:12" ht="24">
      <c r="A259" s="14" t="s">
        <v>3076</v>
      </c>
      <c r="B259" s="14" t="s">
        <v>3287</v>
      </c>
      <c r="C259" s="14" t="s">
        <v>3288</v>
      </c>
      <c r="D259" s="16">
        <v>45918</v>
      </c>
      <c r="E259" s="16">
        <v>45936</v>
      </c>
      <c r="F259" s="14" t="s">
        <v>3289</v>
      </c>
      <c r="G259" s="14" t="s">
        <v>3290</v>
      </c>
      <c r="H259" s="14" t="s">
        <v>3291</v>
      </c>
      <c r="I259" s="15">
        <v>1552.5</v>
      </c>
      <c r="J259" s="77">
        <v>3</v>
      </c>
      <c r="K259" s="92"/>
    </row>
    <row r="260" spans="1:12" ht="72">
      <c r="A260" s="14" t="s">
        <v>3076</v>
      </c>
      <c r="B260" s="14" t="s">
        <v>3295</v>
      </c>
      <c r="C260" s="14" t="s">
        <v>3295</v>
      </c>
      <c r="D260" s="16">
        <v>45917</v>
      </c>
      <c r="E260" s="16">
        <v>45936</v>
      </c>
      <c r="F260" s="14" t="s">
        <v>3296</v>
      </c>
      <c r="G260" s="14"/>
      <c r="H260" s="14" t="s">
        <v>3105</v>
      </c>
      <c r="I260" s="15">
        <v>564.74</v>
      </c>
      <c r="J260" s="77">
        <v>3</v>
      </c>
      <c r="K260" s="326"/>
    </row>
    <row r="261" spans="1:12" ht="13">
      <c r="A261" s="14" t="s">
        <v>3076</v>
      </c>
      <c r="B261" s="14" t="s">
        <v>3354</v>
      </c>
      <c r="C261" s="14" t="s">
        <v>3355</v>
      </c>
      <c r="D261" s="16">
        <v>45944</v>
      </c>
      <c r="E261" s="16"/>
      <c r="F261" s="14" t="s">
        <v>3356</v>
      </c>
      <c r="G261" s="14"/>
      <c r="H261" s="14" t="s">
        <v>3146</v>
      </c>
      <c r="I261" s="15">
        <v>450</v>
      </c>
      <c r="J261" s="77">
        <v>3</v>
      </c>
      <c r="K261" s="92"/>
    </row>
    <row r="262" spans="1:12" ht="13">
      <c r="A262" s="14" t="s">
        <v>3076</v>
      </c>
      <c r="B262" s="14" t="s">
        <v>3357</v>
      </c>
      <c r="C262" s="14" t="s">
        <v>3358</v>
      </c>
      <c r="D262" s="16">
        <v>45957</v>
      </c>
      <c r="E262" s="16"/>
      <c r="F262" s="14" t="s">
        <v>3359</v>
      </c>
      <c r="G262" s="14"/>
      <c r="H262" s="14" t="s">
        <v>3146</v>
      </c>
      <c r="I262" s="15">
        <v>600</v>
      </c>
      <c r="J262" s="77">
        <v>3</v>
      </c>
      <c r="K262" s="92"/>
    </row>
    <row r="263" spans="1:12" ht="13">
      <c r="A263" s="14" t="s">
        <v>3076</v>
      </c>
      <c r="B263" s="14" t="s">
        <v>3360</v>
      </c>
      <c r="C263" s="14" t="s">
        <v>3361</v>
      </c>
      <c r="D263" s="16">
        <v>45938</v>
      </c>
      <c r="E263" s="16">
        <v>45957</v>
      </c>
      <c r="F263" s="14" t="s">
        <v>3362</v>
      </c>
      <c r="G263" s="14" t="s">
        <v>3363</v>
      </c>
      <c r="H263" s="14" t="s">
        <v>3364</v>
      </c>
      <c r="I263" s="15">
        <v>77.67</v>
      </c>
      <c r="J263" s="77">
        <v>3</v>
      </c>
      <c r="K263" s="92"/>
    </row>
    <row r="264" spans="1:12" ht="72">
      <c r="A264" s="14" t="s">
        <v>3076</v>
      </c>
      <c r="B264" s="14" t="s">
        <v>3425</v>
      </c>
      <c r="C264" s="14" t="s">
        <v>3425</v>
      </c>
      <c r="D264" s="16">
        <v>45975</v>
      </c>
      <c r="E264" s="16">
        <v>45975</v>
      </c>
      <c r="F264" s="14" t="s">
        <v>3426</v>
      </c>
      <c r="G264" s="14"/>
      <c r="H264" s="14" t="s">
        <v>3123</v>
      </c>
      <c r="I264" s="15">
        <v>501.4</v>
      </c>
      <c r="J264" s="77">
        <v>3</v>
      </c>
      <c r="K264" s="92"/>
    </row>
    <row r="265" spans="1:12" ht="72">
      <c r="A265" s="14" t="s">
        <v>3076</v>
      </c>
      <c r="B265" s="14" t="s">
        <v>3425</v>
      </c>
      <c r="C265" s="14" t="s">
        <v>3425</v>
      </c>
      <c r="D265" s="16">
        <v>45964</v>
      </c>
      <c r="E265" s="16">
        <v>45975</v>
      </c>
      <c r="F265" s="14" t="s">
        <v>3426</v>
      </c>
      <c r="G265" s="14"/>
      <c r="H265" s="14" t="s">
        <v>3427</v>
      </c>
      <c r="I265" s="15">
        <v>60.41</v>
      </c>
      <c r="J265" s="77">
        <v>3</v>
      </c>
    </row>
    <row r="266" spans="1:12" ht="72">
      <c r="A266" s="14" t="s">
        <v>3076</v>
      </c>
      <c r="B266" s="14" t="s">
        <v>3425</v>
      </c>
      <c r="C266" s="14" t="s">
        <v>3425</v>
      </c>
      <c r="D266" s="16">
        <v>45965</v>
      </c>
      <c r="E266" s="16">
        <v>45975</v>
      </c>
      <c r="F266" s="14" t="s">
        <v>3426</v>
      </c>
      <c r="G266" s="14"/>
      <c r="H266" s="14" t="s">
        <v>3432</v>
      </c>
      <c r="I266" s="15">
        <v>105</v>
      </c>
      <c r="J266" s="77">
        <v>3</v>
      </c>
      <c r="K266" s="92"/>
      <c r="L266" s="327"/>
    </row>
    <row r="267" spans="1:12" ht="13">
      <c r="A267" s="14" t="s">
        <v>3076</v>
      </c>
      <c r="B267" s="14" t="s">
        <v>3341</v>
      </c>
      <c r="C267" s="14" t="s">
        <v>173</v>
      </c>
      <c r="D267" s="16">
        <v>45950</v>
      </c>
      <c r="E267" s="16">
        <v>45975</v>
      </c>
      <c r="F267" s="14" t="s">
        <v>3342</v>
      </c>
      <c r="G267" s="14" t="s">
        <v>3343</v>
      </c>
      <c r="H267" s="14" t="s">
        <v>3344</v>
      </c>
      <c r="I267" s="15">
        <v>317.45999999999998</v>
      </c>
      <c r="J267" s="77">
        <v>3</v>
      </c>
      <c r="K267" s="326"/>
    </row>
    <row r="268" spans="1:12" ht="24">
      <c r="A268" s="14" t="s">
        <v>3076</v>
      </c>
      <c r="B268" s="14" t="s">
        <v>3414</v>
      </c>
      <c r="C268" s="14" t="s">
        <v>3002</v>
      </c>
      <c r="D268" s="16">
        <v>45975</v>
      </c>
      <c r="E268" s="16"/>
      <c r="F268" s="14" t="s">
        <v>3415</v>
      </c>
      <c r="G268" s="14" t="s">
        <v>3029</v>
      </c>
      <c r="H268" s="14" t="s">
        <v>3030</v>
      </c>
      <c r="I268" s="15">
        <v>314.42</v>
      </c>
      <c r="J268" s="77">
        <v>3</v>
      </c>
      <c r="K268" s="326"/>
    </row>
    <row r="269" spans="1:12" ht="84">
      <c r="A269" s="14" t="s">
        <v>3076</v>
      </c>
      <c r="B269" s="14" t="s">
        <v>3428</v>
      </c>
      <c r="C269" s="14" t="s">
        <v>3428</v>
      </c>
      <c r="D269" s="16">
        <v>45977</v>
      </c>
      <c r="E269" s="16">
        <v>45993</v>
      </c>
      <c r="F269" s="14" t="s">
        <v>3431</v>
      </c>
      <c r="G269" s="14"/>
      <c r="H269" s="14" t="s">
        <v>3123</v>
      </c>
      <c r="I269" s="15">
        <v>427.7</v>
      </c>
      <c r="J269" s="77">
        <v>3</v>
      </c>
      <c r="K269" s="326"/>
    </row>
    <row r="270" spans="1:12" ht="84">
      <c r="A270" s="14" t="s">
        <v>3076</v>
      </c>
      <c r="B270" s="14" t="s">
        <v>3428</v>
      </c>
      <c r="C270" s="14" t="s">
        <v>3428</v>
      </c>
      <c r="D270" s="16">
        <v>45993</v>
      </c>
      <c r="E270" s="16"/>
      <c r="F270" s="14" t="s">
        <v>3517</v>
      </c>
      <c r="G270" s="14"/>
      <c r="H270" s="14" t="s">
        <v>3123</v>
      </c>
      <c r="I270" s="15">
        <v>83.43</v>
      </c>
      <c r="J270" s="77">
        <v>3</v>
      </c>
      <c r="K270" s="326"/>
    </row>
    <row r="271" spans="1:12" ht="24">
      <c r="A271" s="14" t="s">
        <v>3076</v>
      </c>
      <c r="B271" s="14" t="s">
        <v>3325</v>
      </c>
      <c r="C271" s="14"/>
      <c r="D271" s="16">
        <v>45957</v>
      </c>
      <c r="E271" s="16">
        <v>45995</v>
      </c>
      <c r="F271" s="14" t="s">
        <v>3326</v>
      </c>
      <c r="G271" s="14"/>
      <c r="H271" s="14" t="s">
        <v>3327</v>
      </c>
      <c r="I271" s="15">
        <v>2254.4899999999998</v>
      </c>
      <c r="J271" s="77">
        <v>3</v>
      </c>
      <c r="K271" s="326"/>
    </row>
    <row r="272" spans="1:12" ht="24">
      <c r="A272" s="14" t="s">
        <v>3076</v>
      </c>
      <c r="B272" s="14" t="s">
        <v>3345</v>
      </c>
      <c r="C272" s="14" t="s">
        <v>3346</v>
      </c>
      <c r="D272" s="16">
        <v>45948</v>
      </c>
      <c r="E272" s="16">
        <v>45995</v>
      </c>
      <c r="F272" s="14" t="s">
        <v>3347</v>
      </c>
      <c r="G272" s="14" t="s">
        <v>3348</v>
      </c>
      <c r="H272" s="14" t="s">
        <v>3349</v>
      </c>
      <c r="I272" s="15">
        <v>1209.97</v>
      </c>
      <c r="J272" s="77">
        <v>3</v>
      </c>
      <c r="K272" s="92"/>
    </row>
    <row r="273" spans="1:12" ht="24">
      <c r="A273" s="14" t="s">
        <v>3076</v>
      </c>
      <c r="B273" s="14" t="s">
        <v>3518</v>
      </c>
      <c r="C273" s="14" t="s">
        <v>3262</v>
      </c>
      <c r="D273" s="16">
        <v>45996</v>
      </c>
      <c r="E273" s="16"/>
      <c r="F273" s="14" t="s">
        <v>3519</v>
      </c>
      <c r="G273" s="14" t="s">
        <v>3520</v>
      </c>
      <c r="H273" s="14" t="s">
        <v>3123</v>
      </c>
      <c r="I273" s="15">
        <v>720</v>
      </c>
      <c r="J273" s="77">
        <v>3</v>
      </c>
      <c r="K273" s="92"/>
    </row>
    <row r="274" spans="1:12" ht="84">
      <c r="A274" s="14" t="s">
        <v>3076</v>
      </c>
      <c r="B274" s="14" t="s">
        <v>3485</v>
      </c>
      <c r="C274" s="14"/>
      <c r="D274" s="16">
        <v>46000</v>
      </c>
      <c r="E274" s="16">
        <v>46010</v>
      </c>
      <c r="F274" s="14" t="s">
        <v>3486</v>
      </c>
      <c r="G274" s="14"/>
      <c r="H274" s="14" t="s">
        <v>3123</v>
      </c>
      <c r="I274" s="15">
        <v>375</v>
      </c>
      <c r="J274" s="77">
        <v>3</v>
      </c>
      <c r="K274" s="326"/>
    </row>
    <row r="275" spans="1:12" ht="84">
      <c r="A275" s="14" t="s">
        <v>3076</v>
      </c>
      <c r="B275" s="14" t="s">
        <v>3485</v>
      </c>
      <c r="C275" s="14" t="s">
        <v>3485</v>
      </c>
      <c r="D275" s="16">
        <v>46000</v>
      </c>
      <c r="E275" s="16">
        <v>46010</v>
      </c>
      <c r="F275" s="14" t="s">
        <v>3521</v>
      </c>
      <c r="G275" s="14"/>
      <c r="H275" s="14" t="s">
        <v>3123</v>
      </c>
      <c r="I275" s="15">
        <v>245.6</v>
      </c>
      <c r="J275" s="77">
        <v>3</v>
      </c>
      <c r="K275" s="326"/>
    </row>
    <row r="276" spans="1:12" ht="84">
      <c r="A276" s="14" t="s">
        <v>3076</v>
      </c>
      <c r="B276" s="14" t="s">
        <v>3485</v>
      </c>
      <c r="C276" s="14" t="s">
        <v>3485</v>
      </c>
      <c r="D276" s="16">
        <v>46000</v>
      </c>
      <c r="E276" s="16">
        <v>46010</v>
      </c>
      <c r="F276" s="14" t="s">
        <v>3521</v>
      </c>
      <c r="G276" s="14"/>
      <c r="H276" s="14" t="s">
        <v>3430</v>
      </c>
      <c r="I276" s="15">
        <v>150</v>
      </c>
      <c r="J276" s="77">
        <v>3</v>
      </c>
      <c r="K276" s="326"/>
    </row>
    <row r="277" spans="1:12" ht="24">
      <c r="A277" s="14" t="s">
        <v>3076</v>
      </c>
      <c r="B277" s="14" t="s">
        <v>3554</v>
      </c>
      <c r="C277" s="14" t="s">
        <v>3555</v>
      </c>
      <c r="D277" s="16">
        <v>46063</v>
      </c>
      <c r="E277" s="16"/>
      <c r="F277" s="14" t="s">
        <v>3556</v>
      </c>
      <c r="G277" s="14" t="s">
        <v>2043</v>
      </c>
      <c r="H277" s="14" t="s">
        <v>2044</v>
      </c>
      <c r="I277" s="15">
        <v>243</v>
      </c>
      <c r="J277" s="77">
        <v>3</v>
      </c>
      <c r="K277" s="326"/>
    </row>
    <row r="278" spans="1:12" ht="24">
      <c r="A278" s="14" t="s">
        <v>3076</v>
      </c>
      <c r="B278" s="14" t="s">
        <v>3557</v>
      </c>
      <c r="C278" s="14" t="s">
        <v>3190</v>
      </c>
      <c r="D278" s="16">
        <v>46064</v>
      </c>
      <c r="E278" s="16"/>
      <c r="F278" s="14" t="s">
        <v>3558</v>
      </c>
      <c r="G278" s="14" t="s">
        <v>3520</v>
      </c>
      <c r="H278" s="14" t="s">
        <v>3123</v>
      </c>
      <c r="I278" s="15">
        <v>180</v>
      </c>
      <c r="J278" s="77">
        <v>3</v>
      </c>
      <c r="K278" s="92"/>
    </row>
    <row r="279" spans="1:12" ht="13">
      <c r="A279" s="14" t="s">
        <v>3076</v>
      </c>
      <c r="B279" s="14" t="s">
        <v>3419</v>
      </c>
      <c r="C279" s="14" t="s">
        <v>3420</v>
      </c>
      <c r="D279" s="16">
        <v>45967</v>
      </c>
      <c r="E279" s="16">
        <v>46010</v>
      </c>
      <c r="F279" s="14" t="s">
        <v>3421</v>
      </c>
      <c r="G279" s="14"/>
      <c r="H279" s="14" t="s">
        <v>3146</v>
      </c>
      <c r="I279" s="15">
        <f>371.97-0.16</f>
        <v>371.81</v>
      </c>
      <c r="J279" s="77">
        <v>3</v>
      </c>
      <c r="K279" s="326"/>
    </row>
    <row r="280" spans="1:12" ht="13">
      <c r="A280" s="14" t="s">
        <v>3076</v>
      </c>
      <c r="B280" s="14" t="s">
        <v>3077</v>
      </c>
      <c r="C280" s="14" t="s">
        <v>3078</v>
      </c>
      <c r="D280" s="16">
        <v>45841</v>
      </c>
      <c r="E280" s="16"/>
      <c r="F280" s="14" t="s">
        <v>3079</v>
      </c>
      <c r="G280" s="14" t="s">
        <v>3080</v>
      </c>
      <c r="H280" s="14" t="s">
        <v>3081</v>
      </c>
      <c r="I280" s="15">
        <v>400</v>
      </c>
      <c r="J280" s="77">
        <v>4</v>
      </c>
      <c r="K280" s="92"/>
    </row>
    <row r="281" spans="1:12" ht="13">
      <c r="A281" s="14" t="s">
        <v>3076</v>
      </c>
      <c r="B281" s="14" t="s">
        <v>3082</v>
      </c>
      <c r="C281" s="14" t="s">
        <v>3083</v>
      </c>
      <c r="D281" s="16">
        <v>45841</v>
      </c>
      <c r="E281" s="16"/>
      <c r="F281" s="14" t="s">
        <v>3084</v>
      </c>
      <c r="G281" s="14" t="s">
        <v>3085</v>
      </c>
      <c r="H281" s="14" t="s">
        <v>3086</v>
      </c>
      <c r="I281" s="15">
        <v>730</v>
      </c>
      <c r="J281" s="77">
        <v>4</v>
      </c>
      <c r="K281" s="92"/>
    </row>
    <row r="282" spans="1:12" ht="13">
      <c r="A282" s="14" t="s">
        <v>3076</v>
      </c>
      <c r="B282" s="14" t="s">
        <v>3090</v>
      </c>
      <c r="C282" s="14" t="s">
        <v>3091</v>
      </c>
      <c r="D282" s="16">
        <v>45828</v>
      </c>
      <c r="E282" s="16"/>
      <c r="F282" s="14" t="s">
        <v>3092</v>
      </c>
      <c r="G282" s="14" t="s">
        <v>3093</v>
      </c>
      <c r="H282" s="14" t="s">
        <v>3094</v>
      </c>
      <c r="I282" s="15">
        <v>81.59</v>
      </c>
      <c r="J282" s="77">
        <v>4</v>
      </c>
      <c r="K282" s="92"/>
    </row>
    <row r="283" spans="1:12" ht="13">
      <c r="A283" s="14" t="s">
        <v>3076</v>
      </c>
      <c r="B283" s="14" t="s">
        <v>3187</v>
      </c>
      <c r="C283" s="14" t="s">
        <v>3188</v>
      </c>
      <c r="D283" s="16">
        <v>45873</v>
      </c>
      <c r="E283" s="16"/>
      <c r="F283" s="14" t="s">
        <v>3186</v>
      </c>
      <c r="G283" s="14" t="s">
        <v>3080</v>
      </c>
      <c r="H283" s="14" t="s">
        <v>3081</v>
      </c>
      <c r="I283" s="15">
        <v>400</v>
      </c>
      <c r="J283" s="77">
        <v>4</v>
      </c>
      <c r="K283" s="92"/>
    </row>
    <row r="284" spans="1:12" ht="13">
      <c r="A284" s="14" t="s">
        <v>3076</v>
      </c>
      <c r="B284" s="14" t="s">
        <v>3117</v>
      </c>
      <c r="C284" s="14" t="s">
        <v>3118</v>
      </c>
      <c r="D284" s="16">
        <v>45871</v>
      </c>
      <c r="E284" s="16"/>
      <c r="F284" s="14" t="s">
        <v>3119</v>
      </c>
      <c r="G284" s="14" t="s">
        <v>3085</v>
      </c>
      <c r="H284" s="14" t="s">
        <v>3086</v>
      </c>
      <c r="I284" s="15">
        <v>730</v>
      </c>
      <c r="J284" s="77">
        <v>4</v>
      </c>
      <c r="K284" s="92"/>
    </row>
    <row r="285" spans="1:12" ht="13">
      <c r="A285" s="14" t="s">
        <v>3076</v>
      </c>
      <c r="B285" s="14" t="s">
        <v>3261</v>
      </c>
      <c r="C285" s="14" t="s">
        <v>3262</v>
      </c>
      <c r="D285" s="16">
        <v>45902</v>
      </c>
      <c r="E285" s="16">
        <v>45923</v>
      </c>
      <c r="F285" s="14" t="s">
        <v>3263</v>
      </c>
      <c r="G285" s="14" t="s">
        <v>3085</v>
      </c>
      <c r="H285" s="14" t="s">
        <v>3086</v>
      </c>
      <c r="I285" s="15">
        <v>482.20000000000005</v>
      </c>
      <c r="J285" s="77">
        <v>4</v>
      </c>
      <c r="K285" s="92"/>
      <c r="L285" s="328"/>
    </row>
    <row r="286" spans="1:12" ht="13">
      <c r="A286" s="14" t="s">
        <v>3076</v>
      </c>
      <c r="B286" s="14" t="s">
        <v>3365</v>
      </c>
      <c r="C286" s="14" t="s">
        <v>3366</v>
      </c>
      <c r="D286" s="16">
        <v>45931</v>
      </c>
      <c r="E286" s="16"/>
      <c r="F286" s="14" t="s">
        <v>3367</v>
      </c>
      <c r="G286" s="14" t="s">
        <v>3080</v>
      </c>
      <c r="H286" s="14" t="s">
        <v>3081</v>
      </c>
      <c r="I286" s="15">
        <v>400</v>
      </c>
      <c r="J286" s="77">
        <v>4</v>
      </c>
      <c r="K286" s="92"/>
    </row>
    <row r="287" spans="1:12" ht="13">
      <c r="A287" s="14" t="s">
        <v>3076</v>
      </c>
      <c r="B287" s="14" t="s">
        <v>3368</v>
      </c>
      <c r="C287" s="14" t="s">
        <v>3369</v>
      </c>
      <c r="D287" s="16">
        <v>45931</v>
      </c>
      <c r="E287" s="16"/>
      <c r="F287" s="14" t="s">
        <v>3370</v>
      </c>
      <c r="G287" s="14" t="s">
        <v>3080</v>
      </c>
      <c r="H287" s="14" t="s">
        <v>3081</v>
      </c>
      <c r="I287" s="15">
        <v>400</v>
      </c>
      <c r="J287" s="77">
        <v>4</v>
      </c>
      <c r="K287" s="92"/>
      <c r="L287" s="327"/>
    </row>
    <row r="288" spans="1:12" ht="13">
      <c r="A288" s="14" t="s">
        <v>3076</v>
      </c>
      <c r="B288" s="14" t="s">
        <v>3433</v>
      </c>
      <c r="C288" s="14" t="s">
        <v>3434</v>
      </c>
      <c r="D288" s="16">
        <v>45964</v>
      </c>
      <c r="E288" s="16"/>
      <c r="F288" s="14" t="s">
        <v>3435</v>
      </c>
      <c r="G288" s="14" t="s">
        <v>3080</v>
      </c>
      <c r="H288" s="14" t="s">
        <v>3081</v>
      </c>
      <c r="I288" s="15">
        <v>400</v>
      </c>
      <c r="J288" s="77">
        <v>4</v>
      </c>
      <c r="K288" s="92"/>
    </row>
    <row r="289" spans="1:11" ht="13">
      <c r="A289" s="14" t="s">
        <v>3076</v>
      </c>
      <c r="B289" s="14" t="s">
        <v>3522</v>
      </c>
      <c r="C289" s="14" t="s">
        <v>3523</v>
      </c>
      <c r="D289" s="16">
        <v>45992</v>
      </c>
      <c r="E289" s="16"/>
      <c r="F289" s="14" t="s">
        <v>3524</v>
      </c>
      <c r="G289" s="14" t="s">
        <v>3080</v>
      </c>
      <c r="H289" s="14" t="s">
        <v>3081</v>
      </c>
      <c r="I289" s="15">
        <v>400</v>
      </c>
      <c r="J289" s="77">
        <v>4</v>
      </c>
      <c r="K289" s="92"/>
    </row>
    <row r="290" spans="1:11" ht="13">
      <c r="A290" s="14" t="s">
        <v>3076</v>
      </c>
      <c r="B290" s="14" t="s">
        <v>3525</v>
      </c>
      <c r="C290" s="14" t="s">
        <v>3526</v>
      </c>
      <c r="D290" s="16">
        <v>45992</v>
      </c>
      <c r="E290" s="16">
        <v>46009</v>
      </c>
      <c r="F290" s="14" t="s">
        <v>3527</v>
      </c>
      <c r="G290" s="14" t="s">
        <v>3085</v>
      </c>
      <c r="H290" s="14" t="s">
        <v>3086</v>
      </c>
      <c r="I290" s="15">
        <v>200</v>
      </c>
      <c r="J290" s="77">
        <v>4</v>
      </c>
      <c r="K290" s="92"/>
    </row>
    <row r="291" spans="1:11" ht="13">
      <c r="A291" s="14" t="s">
        <v>3076</v>
      </c>
      <c r="B291" s="14" t="s">
        <v>3548</v>
      </c>
      <c r="C291" s="14" t="s">
        <v>3549</v>
      </c>
      <c r="D291" s="16">
        <v>46035</v>
      </c>
      <c r="E291" s="16"/>
      <c r="F291" s="14" t="s">
        <v>3550</v>
      </c>
      <c r="G291" s="14" t="s">
        <v>3080</v>
      </c>
      <c r="H291" s="14" t="s">
        <v>3081</v>
      </c>
      <c r="I291" s="15">
        <v>400</v>
      </c>
      <c r="J291" s="77">
        <v>4</v>
      </c>
      <c r="K291" s="92"/>
    </row>
    <row r="292" spans="1:11" ht="24">
      <c r="A292" s="14" t="s">
        <v>3076</v>
      </c>
      <c r="B292" s="14" t="s">
        <v>3371</v>
      </c>
      <c r="C292" s="14" t="s">
        <v>3371</v>
      </c>
      <c r="D292" s="16">
        <v>45931</v>
      </c>
      <c r="E292" s="16"/>
      <c r="F292" s="14" t="s">
        <v>3571</v>
      </c>
      <c r="G292" s="14"/>
      <c r="H292" s="14" t="s">
        <v>3095</v>
      </c>
      <c r="I292" s="15">
        <f>585-210.02</f>
        <v>374.98</v>
      </c>
      <c r="J292" s="77">
        <v>5</v>
      </c>
      <c r="K292" s="326"/>
    </row>
    <row r="293" spans="1:11" ht="24">
      <c r="A293" s="14" t="s">
        <v>3076</v>
      </c>
      <c r="B293" s="14" t="s">
        <v>3372</v>
      </c>
      <c r="C293" s="14" t="s">
        <v>3373</v>
      </c>
      <c r="D293" s="16">
        <v>45932</v>
      </c>
      <c r="E293" s="16"/>
      <c r="F293" s="14" t="s">
        <v>3374</v>
      </c>
      <c r="G293" s="14" t="s">
        <v>2043</v>
      </c>
      <c r="H293" s="14" t="s">
        <v>2044</v>
      </c>
      <c r="I293" s="15">
        <v>771.51</v>
      </c>
      <c r="J293" s="77">
        <v>5</v>
      </c>
      <c r="K293" s="92"/>
    </row>
    <row r="294" spans="1:11" ht="13">
      <c r="A294" s="14" t="s">
        <v>3076</v>
      </c>
      <c r="B294" s="14" t="s">
        <v>3375</v>
      </c>
      <c r="C294" s="14" t="s">
        <v>3376</v>
      </c>
      <c r="D294" s="16">
        <v>45931</v>
      </c>
      <c r="E294" s="16">
        <v>45957</v>
      </c>
      <c r="F294" s="14" t="s">
        <v>3377</v>
      </c>
      <c r="G294" s="14" t="s">
        <v>3102</v>
      </c>
      <c r="H294" s="14" t="s">
        <v>3103</v>
      </c>
      <c r="I294" s="15">
        <v>573.41</v>
      </c>
      <c r="J294" s="77">
        <v>5</v>
      </c>
      <c r="K294" s="92"/>
    </row>
    <row r="295" spans="1:11" ht="13">
      <c r="A295" s="14" t="s">
        <v>3076</v>
      </c>
      <c r="B295" s="14" t="s">
        <v>3436</v>
      </c>
      <c r="C295" s="14" t="s">
        <v>3436</v>
      </c>
      <c r="D295" s="16">
        <v>45967</v>
      </c>
      <c r="E295" s="16"/>
      <c r="F295" s="14" t="s">
        <v>3437</v>
      </c>
      <c r="G295" s="14"/>
      <c r="H295" s="14" t="s">
        <v>3095</v>
      </c>
      <c r="I295" s="15">
        <v>604.5</v>
      </c>
      <c r="J295" s="77">
        <v>5</v>
      </c>
      <c r="K295" s="92"/>
    </row>
    <row r="296" spans="1:11" ht="13">
      <c r="A296" s="14" t="s">
        <v>3076</v>
      </c>
      <c r="B296" s="14" t="s">
        <v>3528</v>
      </c>
      <c r="C296" s="14" t="s">
        <v>3528</v>
      </c>
      <c r="D296" s="16">
        <v>45994</v>
      </c>
      <c r="E296" s="16"/>
      <c r="F296" s="14" t="s">
        <v>3529</v>
      </c>
      <c r="G296" s="14"/>
      <c r="H296" s="14" t="s">
        <v>3095</v>
      </c>
      <c r="I296" s="15">
        <v>585</v>
      </c>
      <c r="J296" s="77">
        <v>5</v>
      </c>
      <c r="K296" s="92"/>
    </row>
    <row r="297" spans="1:11" ht="24">
      <c r="A297" s="14" t="s">
        <v>3076</v>
      </c>
      <c r="B297" s="14" t="s">
        <v>3530</v>
      </c>
      <c r="C297" s="14" t="s">
        <v>3531</v>
      </c>
      <c r="D297" s="16">
        <v>45994</v>
      </c>
      <c r="E297" s="16"/>
      <c r="F297" s="14" t="s">
        <v>3532</v>
      </c>
      <c r="G297" s="14" t="s">
        <v>3533</v>
      </c>
      <c r="H297" s="14" t="s">
        <v>3534</v>
      </c>
      <c r="I297" s="15">
        <v>258.43</v>
      </c>
      <c r="J297" s="77">
        <v>5</v>
      </c>
      <c r="K297" s="92"/>
    </row>
    <row r="298" spans="1:11" ht="13">
      <c r="A298" s="14" t="s">
        <v>3076</v>
      </c>
      <c r="B298" s="14" t="s">
        <v>3535</v>
      </c>
      <c r="C298" s="14" t="s">
        <v>3536</v>
      </c>
      <c r="D298" s="16">
        <v>45998</v>
      </c>
      <c r="E298" s="16"/>
      <c r="F298" s="14" t="s">
        <v>3537</v>
      </c>
      <c r="G298" s="14" t="s">
        <v>3538</v>
      </c>
      <c r="H298" s="14" t="s">
        <v>3539</v>
      </c>
      <c r="I298" s="15">
        <v>86.63</v>
      </c>
      <c r="J298" s="77">
        <v>5</v>
      </c>
      <c r="K298" s="92"/>
    </row>
    <row r="299" spans="1:11" ht="13">
      <c r="A299" s="14" t="s">
        <v>3076</v>
      </c>
      <c r="B299" s="14" t="s">
        <v>3540</v>
      </c>
      <c r="C299" s="14" t="s">
        <v>3541</v>
      </c>
      <c r="D299" s="16">
        <v>45998</v>
      </c>
      <c r="E299" s="16"/>
      <c r="F299" s="14" t="s">
        <v>3537</v>
      </c>
      <c r="G299" s="14" t="s">
        <v>3538</v>
      </c>
      <c r="H299" s="14" t="s">
        <v>3539</v>
      </c>
      <c r="I299" s="15">
        <v>49.5</v>
      </c>
      <c r="J299" s="77">
        <v>5</v>
      </c>
      <c r="K299" s="92"/>
    </row>
    <row r="300" spans="1:11" ht="13">
      <c r="A300" s="14" t="s">
        <v>3076</v>
      </c>
      <c r="B300" s="14" t="s">
        <v>3542</v>
      </c>
      <c r="C300" s="14" t="s">
        <v>3543</v>
      </c>
      <c r="D300" s="16">
        <v>46001</v>
      </c>
      <c r="E300" s="16"/>
      <c r="F300" s="14" t="s">
        <v>3544</v>
      </c>
      <c r="G300" s="14" t="s">
        <v>3545</v>
      </c>
      <c r="H300" s="14" t="s">
        <v>3546</v>
      </c>
      <c r="I300" s="15">
        <v>442.8</v>
      </c>
      <c r="J300" s="77">
        <v>5</v>
      </c>
      <c r="K300" s="92"/>
    </row>
    <row r="301" spans="1:11" ht="13">
      <c r="A301" s="14" t="s">
        <v>3076</v>
      </c>
      <c r="B301" s="14" t="s">
        <v>3547</v>
      </c>
      <c r="C301" s="14" t="s">
        <v>3547</v>
      </c>
      <c r="D301" s="16">
        <v>46020</v>
      </c>
      <c r="E301" s="16"/>
      <c r="F301" s="14" t="s">
        <v>3529</v>
      </c>
      <c r="G301" s="14"/>
      <c r="H301" s="14" t="s">
        <v>3095</v>
      </c>
      <c r="I301" s="15">
        <v>638.6</v>
      </c>
      <c r="J301" s="77">
        <v>5</v>
      </c>
      <c r="K301" s="92"/>
    </row>
    <row r="302" spans="1:11" ht="13">
      <c r="A302" s="14" t="s">
        <v>3076</v>
      </c>
      <c r="B302" s="14" t="s">
        <v>3205</v>
      </c>
      <c r="C302" s="14" t="s">
        <v>3206</v>
      </c>
      <c r="D302" s="16">
        <v>46028</v>
      </c>
      <c r="E302" s="16"/>
      <c r="F302" s="14" t="s">
        <v>3207</v>
      </c>
      <c r="G302" s="14"/>
      <c r="H302" s="14" t="s">
        <v>3146</v>
      </c>
      <c r="I302" s="15">
        <v>1000</v>
      </c>
      <c r="J302" s="77">
        <v>5</v>
      </c>
      <c r="K302" s="92"/>
    </row>
    <row r="303" spans="1:11" ht="13">
      <c r="A303" s="14" t="s">
        <v>3076</v>
      </c>
      <c r="B303" s="14" t="s">
        <v>3476</v>
      </c>
      <c r="C303" s="14" t="s">
        <v>3477</v>
      </c>
      <c r="D303" s="16">
        <v>46021</v>
      </c>
      <c r="E303" s="16">
        <v>46041</v>
      </c>
      <c r="F303" s="14" t="s">
        <v>3478</v>
      </c>
      <c r="G303" s="14" t="s">
        <v>3479</v>
      </c>
      <c r="H303" s="14" t="s">
        <v>3480</v>
      </c>
      <c r="I303" s="15">
        <v>1805.33</v>
      </c>
      <c r="J303" s="77">
        <v>5</v>
      </c>
      <c r="K303" s="92"/>
    </row>
    <row r="304" spans="1:11" ht="13">
      <c r="A304" s="14" t="s">
        <v>3076</v>
      </c>
      <c r="B304" s="14" t="s">
        <v>3208</v>
      </c>
      <c r="C304" s="14" t="s">
        <v>3209</v>
      </c>
      <c r="D304" s="16">
        <v>46048</v>
      </c>
      <c r="E304" s="16"/>
      <c r="F304" s="14" t="s">
        <v>3210</v>
      </c>
      <c r="G304" s="14"/>
      <c r="H304" s="14" t="s">
        <v>3104</v>
      </c>
      <c r="I304" s="15">
        <v>609.52</v>
      </c>
      <c r="J304" s="77">
        <v>5</v>
      </c>
      <c r="K304" s="92"/>
    </row>
    <row r="305" spans="1:11" ht="13">
      <c r="A305" s="14" t="s">
        <v>3076</v>
      </c>
      <c r="B305" s="14"/>
      <c r="C305" s="14"/>
      <c r="D305" s="16">
        <v>46048</v>
      </c>
      <c r="E305" s="16"/>
      <c r="F305" s="14" t="s">
        <v>3211</v>
      </c>
      <c r="G305" s="14" t="s">
        <v>3212</v>
      </c>
      <c r="H305" s="14" t="s">
        <v>3213</v>
      </c>
      <c r="I305" s="15">
        <v>20</v>
      </c>
      <c r="J305" s="77">
        <v>5</v>
      </c>
      <c r="K305" s="92"/>
    </row>
    <row r="306" spans="1:11" ht="72">
      <c r="A306" s="14" t="s">
        <v>3076</v>
      </c>
      <c r="B306" s="14" t="s">
        <v>3214</v>
      </c>
      <c r="C306" s="14" t="s">
        <v>3215</v>
      </c>
      <c r="D306" s="16">
        <v>46048</v>
      </c>
      <c r="E306" s="16"/>
      <c r="F306" s="14" t="s">
        <v>3216</v>
      </c>
      <c r="G306" s="14" t="s">
        <v>3217</v>
      </c>
      <c r="H306" s="14" t="s">
        <v>3218</v>
      </c>
      <c r="I306" s="15">
        <v>779.5</v>
      </c>
      <c r="J306" s="77">
        <v>5</v>
      </c>
      <c r="K306" s="92"/>
    </row>
    <row r="307" spans="1:11" ht="13">
      <c r="A307" s="14" t="s">
        <v>3076</v>
      </c>
      <c r="B307" s="14" t="s">
        <v>3551</v>
      </c>
      <c r="C307" s="14" t="s">
        <v>3552</v>
      </c>
      <c r="D307" s="16">
        <v>46079</v>
      </c>
      <c r="E307" s="16"/>
      <c r="F307" s="14" t="s">
        <v>3553</v>
      </c>
      <c r="G307" s="14" t="s">
        <v>3015</v>
      </c>
      <c r="H307" s="14" t="s">
        <v>3016</v>
      </c>
      <c r="I307" s="15">
        <v>839.48</v>
      </c>
      <c r="J307" s="77">
        <v>5</v>
      </c>
      <c r="K307" s="92"/>
    </row>
    <row r="308" spans="1:11" ht="24">
      <c r="A308" s="14" t="s">
        <v>3076</v>
      </c>
      <c r="B308" s="14" t="s">
        <v>3219</v>
      </c>
      <c r="C308" s="14" t="s">
        <v>3220</v>
      </c>
      <c r="D308" s="16">
        <v>45812</v>
      </c>
      <c r="E308" s="16"/>
      <c r="F308" s="14" t="s">
        <v>3221</v>
      </c>
      <c r="G308" s="14" t="s">
        <v>3222</v>
      </c>
      <c r="H308" s="14" t="s">
        <v>3223</v>
      </c>
      <c r="I308" s="15">
        <v>100</v>
      </c>
      <c r="J308" s="77">
        <v>5</v>
      </c>
      <c r="K308" s="92"/>
    </row>
    <row r="309" spans="1:11" ht="72">
      <c r="A309" s="14" t="s">
        <v>3076</v>
      </c>
      <c r="B309" s="14" t="s">
        <v>3224</v>
      </c>
      <c r="C309" s="14" t="s">
        <v>3224</v>
      </c>
      <c r="D309" s="16">
        <v>45804</v>
      </c>
      <c r="E309" s="16"/>
      <c r="F309" s="14" t="s">
        <v>3225</v>
      </c>
      <c r="G309" s="14"/>
      <c r="H309" s="14" t="s">
        <v>3226</v>
      </c>
      <c r="I309" s="15">
        <v>50</v>
      </c>
      <c r="J309" s="77">
        <v>5</v>
      </c>
      <c r="K309" s="92"/>
    </row>
    <row r="310" spans="1:11" ht="13">
      <c r="A310" s="14" t="s">
        <v>3076</v>
      </c>
      <c r="B310" s="14" t="s">
        <v>3559</v>
      </c>
      <c r="C310" s="14" t="s">
        <v>3559</v>
      </c>
      <c r="D310" s="16">
        <v>45961</v>
      </c>
      <c r="E310" s="16">
        <v>46041</v>
      </c>
      <c r="F310" s="14" t="s">
        <v>3560</v>
      </c>
      <c r="G310" s="14"/>
      <c r="H310" s="14" t="s">
        <v>3561</v>
      </c>
      <c r="I310" s="15">
        <v>100.05</v>
      </c>
      <c r="J310" s="77">
        <v>5</v>
      </c>
      <c r="K310" s="92"/>
    </row>
    <row r="311" spans="1:11" ht="13">
      <c r="A311" s="14" t="s">
        <v>3076</v>
      </c>
      <c r="B311" s="14" t="s">
        <v>3567</v>
      </c>
      <c r="C311" s="14" t="s">
        <v>3567</v>
      </c>
      <c r="D311" s="16">
        <v>45749</v>
      </c>
      <c r="E311" s="16">
        <v>46086</v>
      </c>
      <c r="F311" s="14" t="s">
        <v>3568</v>
      </c>
      <c r="G311" s="14"/>
      <c r="H311" s="14" t="s">
        <v>3569</v>
      </c>
      <c r="I311" s="15">
        <f>12.41+6.67</f>
        <v>19.079999999999998</v>
      </c>
      <c r="J311" s="77">
        <v>5</v>
      </c>
      <c r="K311" s="92"/>
    </row>
    <row r="312" spans="1:11" ht="13">
      <c r="A312" s="14" t="s">
        <v>3076</v>
      </c>
      <c r="B312" s="14" t="s">
        <v>3577</v>
      </c>
      <c r="C312" s="14" t="s">
        <v>3578</v>
      </c>
      <c r="D312" s="16">
        <v>45679</v>
      </c>
      <c r="E312" s="16">
        <v>46091</v>
      </c>
      <c r="F312" s="14" t="s">
        <v>3579</v>
      </c>
      <c r="G312" s="14" t="s">
        <v>3580</v>
      </c>
      <c r="H312" s="14" t="s">
        <v>3581</v>
      </c>
      <c r="I312" s="15">
        <f>271-47.5</f>
        <v>223.5</v>
      </c>
      <c r="J312" s="77">
        <v>3</v>
      </c>
      <c r="K312" s="92"/>
    </row>
    <row r="313" spans="1:11" ht="72">
      <c r="A313" s="14" t="s">
        <v>3076</v>
      </c>
      <c r="B313" s="14" t="s">
        <v>3582</v>
      </c>
      <c r="C313" s="14" t="s">
        <v>3582</v>
      </c>
      <c r="D313" s="16">
        <v>45679</v>
      </c>
      <c r="E313" s="16">
        <v>46091</v>
      </c>
      <c r="F313" s="14" t="s">
        <v>3583</v>
      </c>
      <c r="G313" s="14"/>
      <c r="H313" s="14" t="s">
        <v>3123</v>
      </c>
      <c r="I313" s="15">
        <v>125.18</v>
      </c>
      <c r="J313" s="77">
        <v>3</v>
      </c>
      <c r="K313" s="92"/>
    </row>
    <row r="314" spans="1:11" ht="72">
      <c r="A314" s="14" t="s">
        <v>3076</v>
      </c>
      <c r="B314" s="14" t="s">
        <v>3584</v>
      </c>
      <c r="C314" s="14" t="s">
        <v>3584</v>
      </c>
      <c r="D314" s="16">
        <v>46078</v>
      </c>
      <c r="E314" s="16">
        <v>46086</v>
      </c>
      <c r="F314" s="14" t="s">
        <v>3585</v>
      </c>
      <c r="G314" s="14"/>
      <c r="H314" s="14" t="s">
        <v>3105</v>
      </c>
      <c r="I314" s="15">
        <v>53.45</v>
      </c>
      <c r="J314" s="77">
        <v>3</v>
      </c>
      <c r="K314" s="92"/>
    </row>
    <row r="315" spans="1:11" ht="13">
      <c r="A315" s="14" t="s">
        <v>3076</v>
      </c>
      <c r="B315" s="14" t="s">
        <v>3586</v>
      </c>
      <c r="C315" s="14" t="s">
        <v>3586</v>
      </c>
      <c r="D315" s="16">
        <v>46057</v>
      </c>
      <c r="E315" s="16"/>
      <c r="F315" s="14" t="s">
        <v>3587</v>
      </c>
      <c r="G315" s="14"/>
      <c r="H315" s="14" t="s">
        <v>3095</v>
      </c>
      <c r="I315" s="15">
        <v>614.73</v>
      </c>
      <c r="J315" s="77">
        <v>5</v>
      </c>
      <c r="K315" s="92"/>
    </row>
    <row r="316" spans="1:11" ht="13">
      <c r="A316" s="14" t="s">
        <v>3076</v>
      </c>
      <c r="B316" s="14" t="s">
        <v>3591</v>
      </c>
      <c r="C316" s="14" t="s">
        <v>3593</v>
      </c>
      <c r="D316" s="16">
        <v>45831</v>
      </c>
      <c r="E316" s="16">
        <v>46107</v>
      </c>
      <c r="F316" s="14" t="s">
        <v>3592</v>
      </c>
      <c r="G316" s="14"/>
      <c r="H316" s="14" t="s">
        <v>3594</v>
      </c>
      <c r="I316" s="15">
        <f>73.61+340</f>
        <v>413.61</v>
      </c>
      <c r="J316" s="77">
        <v>5</v>
      </c>
      <c r="K316" s="92"/>
    </row>
    <row r="317" spans="1:11" ht="13">
      <c r="A317" s="8"/>
      <c r="B317" s="8"/>
      <c r="C317" s="8"/>
      <c r="D317" s="8"/>
      <c r="E317" s="8"/>
      <c r="F317" s="8"/>
      <c r="G317" s="8"/>
      <c r="H317" s="8"/>
      <c r="I317" s="8"/>
      <c r="J317" s="8"/>
      <c r="K317" s="92"/>
    </row>
    <row r="318" spans="1:11" ht="13">
      <c r="K318" s="92"/>
    </row>
    <row r="319" spans="1:11" ht="13">
      <c r="A319" s="14"/>
      <c r="B319" s="14"/>
      <c r="C319" s="14"/>
      <c r="D319" s="16"/>
      <c r="E319" s="16"/>
      <c r="F319" s="14"/>
      <c r="G319" s="14"/>
      <c r="H319" s="14"/>
      <c r="I319" s="15"/>
      <c r="J319" s="77"/>
      <c r="K319" s="92"/>
    </row>
    <row r="320" spans="1:11" ht="13">
      <c r="A320" s="14"/>
      <c r="B320" s="14"/>
      <c r="C320" s="14"/>
      <c r="D320" s="16"/>
      <c r="E320" s="16"/>
      <c r="F320" s="14"/>
      <c r="G320" s="14"/>
      <c r="H320" s="14"/>
      <c r="I320" s="15"/>
      <c r="J320" s="77"/>
      <c r="K320" s="92"/>
    </row>
    <row r="321" spans="1:11" ht="13">
      <c r="A321" s="14"/>
      <c r="B321" s="14"/>
      <c r="C321" s="14"/>
      <c r="D321" s="16"/>
      <c r="E321" s="16"/>
      <c r="F321" s="14"/>
      <c r="G321" s="14"/>
      <c r="H321" s="14"/>
      <c r="I321" s="15"/>
      <c r="J321" s="77"/>
      <c r="K321" s="92"/>
    </row>
    <row r="322" spans="1:11" ht="13">
      <c r="A322" s="14"/>
      <c r="B322" s="14"/>
      <c r="C322" s="14"/>
      <c r="D322" s="16"/>
      <c r="E322" s="16"/>
      <c r="F322" s="14"/>
      <c r="G322" s="14"/>
      <c r="H322" s="14"/>
      <c r="I322" s="15"/>
      <c r="J322" s="77"/>
      <c r="K322" s="92"/>
    </row>
    <row r="323" spans="1:11" ht="13">
      <c r="A323" s="14"/>
      <c r="B323" s="14"/>
      <c r="C323" s="14"/>
      <c r="D323" s="16"/>
      <c r="E323" s="16"/>
      <c r="F323" s="14"/>
      <c r="G323" s="14"/>
      <c r="H323" s="14"/>
      <c r="I323" s="15"/>
      <c r="J323" s="77"/>
      <c r="K323" s="92"/>
    </row>
    <row r="324" spans="1:11" ht="13">
      <c r="A324" s="14"/>
      <c r="B324" s="14"/>
      <c r="C324" s="14"/>
      <c r="D324" s="16"/>
      <c r="E324" s="16"/>
      <c r="F324" s="14"/>
      <c r="G324" s="14"/>
      <c r="H324" s="14"/>
      <c r="I324" s="15"/>
      <c r="J324" s="77"/>
      <c r="K324" s="92"/>
    </row>
    <row r="325" spans="1:11" ht="13">
      <c r="A325" s="14"/>
      <c r="B325" s="14"/>
      <c r="C325" s="14"/>
      <c r="D325" s="16"/>
      <c r="E325" s="16"/>
      <c r="F325" s="14"/>
      <c r="G325" s="14"/>
      <c r="H325" s="14"/>
      <c r="I325" s="15"/>
      <c r="J325" s="77"/>
      <c r="K325" s="92"/>
    </row>
    <row r="326" spans="1:11" ht="13">
      <c r="A326" s="14"/>
      <c r="B326" s="14"/>
      <c r="C326" s="14"/>
      <c r="D326" s="16"/>
      <c r="E326" s="16"/>
      <c r="F326" s="14"/>
      <c r="G326" s="14"/>
      <c r="H326" s="14"/>
      <c r="I326" s="15"/>
      <c r="J326" s="77"/>
      <c r="K326" s="92"/>
    </row>
    <row r="327" spans="1:11" ht="13">
      <c r="A327" s="14"/>
      <c r="B327" s="14"/>
      <c r="C327" s="14"/>
      <c r="D327" s="16"/>
      <c r="E327" s="16"/>
      <c r="F327" s="14"/>
      <c r="G327" s="14"/>
      <c r="H327" s="14"/>
      <c r="I327" s="15"/>
      <c r="J327" s="77"/>
      <c r="K327" s="92"/>
    </row>
    <row r="328" spans="1:11" ht="13">
      <c r="A328" s="14"/>
      <c r="B328" s="14"/>
      <c r="C328" s="14"/>
      <c r="D328" s="16"/>
      <c r="E328" s="16"/>
      <c r="F328" s="14"/>
      <c r="G328" s="14"/>
      <c r="H328" s="14"/>
      <c r="I328" s="15"/>
      <c r="J328" s="77"/>
      <c r="K328" s="92"/>
    </row>
    <row r="329" spans="1:11" ht="13">
      <c r="A329" s="14"/>
      <c r="B329" s="14"/>
      <c r="C329" s="14"/>
      <c r="D329" s="16"/>
      <c r="E329" s="16"/>
      <c r="F329" s="14"/>
      <c r="G329" s="14"/>
      <c r="H329" s="14"/>
      <c r="I329" s="15"/>
      <c r="J329" s="77"/>
      <c r="K329" s="92"/>
    </row>
    <row r="330" spans="1:11" ht="13">
      <c r="A330" s="14"/>
      <c r="B330" s="14"/>
      <c r="C330" s="14"/>
      <c r="D330" s="16"/>
      <c r="E330" s="16"/>
      <c r="F330" s="14"/>
      <c r="G330" s="14"/>
      <c r="H330" s="14"/>
      <c r="I330" s="15"/>
      <c r="J330" s="77"/>
      <c r="K330" s="92"/>
    </row>
    <row r="331" spans="1:11" ht="13">
      <c r="A331" s="14"/>
      <c r="B331" s="14"/>
      <c r="C331" s="14"/>
      <c r="D331" s="16"/>
      <c r="E331" s="16"/>
      <c r="F331" s="14"/>
      <c r="G331" s="14"/>
      <c r="H331" s="14"/>
      <c r="I331" s="15"/>
      <c r="J331" s="77"/>
      <c r="K331" s="92"/>
    </row>
    <row r="332" spans="1:11" ht="13">
      <c r="A332" s="14"/>
      <c r="B332" s="14"/>
      <c r="C332" s="14"/>
      <c r="D332" s="16"/>
      <c r="E332" s="16"/>
      <c r="F332" s="14"/>
      <c r="G332" s="14"/>
      <c r="H332" s="14"/>
      <c r="I332" s="15"/>
      <c r="J332" s="77"/>
      <c r="K332" s="92"/>
    </row>
    <row r="333" spans="1:11" ht="13">
      <c r="A333" s="14"/>
      <c r="B333" s="14"/>
      <c r="C333" s="14"/>
      <c r="D333" s="16"/>
      <c r="E333" s="16"/>
      <c r="F333" s="14"/>
      <c r="G333" s="14"/>
      <c r="H333" s="14"/>
      <c r="I333" s="15"/>
      <c r="J333" s="77"/>
      <c r="K333" s="92"/>
    </row>
    <row r="334" spans="1:11" ht="13">
      <c r="A334" s="14"/>
      <c r="B334" s="14"/>
      <c r="C334" s="14"/>
      <c r="D334" s="16"/>
      <c r="E334" s="16"/>
      <c r="F334" s="14"/>
      <c r="G334" s="14"/>
      <c r="H334" s="14"/>
      <c r="I334" s="15"/>
      <c r="J334" s="77"/>
      <c r="K334" s="92"/>
    </row>
    <row r="335" spans="1:11" ht="13">
      <c r="A335" s="14"/>
      <c r="B335" s="14"/>
      <c r="C335" s="14"/>
      <c r="D335" s="16"/>
      <c r="E335" s="16"/>
      <c r="F335" s="14"/>
      <c r="G335" s="14"/>
      <c r="H335" s="14"/>
      <c r="I335" s="15"/>
      <c r="J335" s="77"/>
      <c r="K335" s="92"/>
    </row>
    <row r="336" spans="1:11" ht="13">
      <c r="A336" s="14"/>
      <c r="B336" s="14"/>
      <c r="C336" s="14"/>
      <c r="D336" s="16"/>
      <c r="E336" s="16"/>
      <c r="F336" s="14"/>
      <c r="G336" s="14"/>
      <c r="H336" s="14"/>
      <c r="I336" s="15"/>
      <c r="J336" s="77"/>
      <c r="K336" s="92"/>
    </row>
    <row r="337" spans="1:11" ht="13">
      <c r="A337" s="14"/>
      <c r="B337" s="14"/>
      <c r="C337" s="14"/>
      <c r="D337" s="16"/>
      <c r="E337" s="16"/>
      <c r="F337" s="14"/>
      <c r="G337" s="14"/>
      <c r="H337" s="14"/>
      <c r="I337" s="15"/>
      <c r="J337" s="77"/>
      <c r="K337" s="92"/>
    </row>
    <row r="338" spans="1:11" ht="13">
      <c r="A338" s="14"/>
      <c r="B338" s="14"/>
      <c r="C338" s="14"/>
      <c r="D338" s="16"/>
      <c r="E338" s="16"/>
      <c r="F338" s="14"/>
      <c r="G338" s="14"/>
      <c r="H338" s="14"/>
      <c r="I338" s="15"/>
      <c r="J338" s="77"/>
      <c r="K338" s="92"/>
    </row>
    <row r="339" spans="1:11" ht="13">
      <c r="A339" s="14"/>
      <c r="B339" s="14"/>
      <c r="C339" s="14"/>
      <c r="D339" s="16"/>
      <c r="E339" s="16"/>
      <c r="F339" s="14"/>
      <c r="G339" s="14"/>
      <c r="H339" s="14"/>
      <c r="I339" s="15"/>
      <c r="J339" s="77"/>
      <c r="K339" s="92"/>
    </row>
    <row r="340" spans="1:11" ht="13">
      <c r="A340" s="14"/>
      <c r="B340" s="14"/>
      <c r="C340" s="14"/>
      <c r="D340" s="16"/>
      <c r="E340" s="16"/>
      <c r="F340" s="14"/>
      <c r="G340" s="14"/>
      <c r="H340" s="14"/>
      <c r="I340" s="15"/>
      <c r="J340" s="77"/>
      <c r="K340" s="92"/>
    </row>
    <row r="341" spans="1:11" ht="13">
      <c r="A341" s="14"/>
      <c r="B341" s="14"/>
      <c r="C341" s="14"/>
      <c r="D341" s="16"/>
      <c r="E341" s="16"/>
      <c r="F341" s="14"/>
      <c r="G341" s="14"/>
      <c r="H341" s="14"/>
      <c r="I341" s="15"/>
      <c r="J341" s="77"/>
      <c r="K341" s="92"/>
    </row>
    <row r="342" spans="1:11" ht="13">
      <c r="A342" s="14"/>
      <c r="B342" s="14"/>
      <c r="C342" s="14"/>
      <c r="D342" s="16"/>
      <c r="E342" s="16"/>
      <c r="F342" s="14"/>
      <c r="G342" s="14"/>
      <c r="H342" s="14"/>
      <c r="I342" s="15"/>
      <c r="J342" s="77"/>
      <c r="K342" s="92"/>
    </row>
    <row r="343" spans="1:11" ht="13">
      <c r="A343" s="14"/>
      <c r="B343" s="14"/>
      <c r="C343" s="14"/>
      <c r="D343" s="16"/>
      <c r="E343" s="16"/>
      <c r="F343" s="14"/>
      <c r="G343" s="14"/>
      <c r="H343" s="14"/>
      <c r="I343" s="15"/>
      <c r="J343" s="77"/>
      <c r="K343" s="92"/>
    </row>
    <row r="344" spans="1:11" ht="13">
      <c r="A344" s="14"/>
      <c r="B344" s="14"/>
      <c r="C344" s="14"/>
      <c r="D344" s="16"/>
      <c r="E344" s="16"/>
      <c r="F344" s="14"/>
      <c r="G344" s="14"/>
      <c r="H344" s="14"/>
      <c r="I344" s="15"/>
      <c r="J344" s="77"/>
      <c r="K344" s="92"/>
    </row>
    <row r="345" spans="1:11" ht="13">
      <c r="A345" s="14"/>
      <c r="B345" s="14"/>
      <c r="C345" s="14"/>
      <c r="D345" s="16"/>
      <c r="E345" s="16"/>
      <c r="F345" s="14"/>
      <c r="G345" s="14"/>
      <c r="H345" s="14"/>
      <c r="I345" s="15"/>
      <c r="J345" s="77"/>
      <c r="K345" s="92"/>
    </row>
    <row r="346" spans="1:11" ht="13">
      <c r="A346" s="14"/>
      <c r="B346" s="14"/>
      <c r="C346" s="14"/>
      <c r="D346" s="16"/>
      <c r="E346" s="16"/>
      <c r="F346" s="14"/>
      <c r="G346" s="14"/>
      <c r="H346" s="14"/>
      <c r="I346" s="15"/>
      <c r="J346" s="77"/>
      <c r="K346" s="92"/>
    </row>
    <row r="347" spans="1:11" ht="13">
      <c r="A347" s="14"/>
      <c r="B347" s="14"/>
      <c r="C347" s="14"/>
      <c r="D347" s="16"/>
      <c r="E347" s="16"/>
      <c r="F347" s="14"/>
      <c r="G347" s="14"/>
      <c r="H347" s="14"/>
      <c r="I347" s="15"/>
      <c r="J347" s="77"/>
      <c r="K347" s="92"/>
    </row>
    <row r="348" spans="1:11" ht="13">
      <c r="A348" s="14"/>
      <c r="B348" s="14"/>
      <c r="C348" s="14"/>
      <c r="D348" s="16"/>
      <c r="E348" s="16"/>
      <c r="F348" s="14"/>
      <c r="G348" s="14"/>
      <c r="H348" s="14"/>
      <c r="I348" s="15"/>
      <c r="J348" s="77"/>
      <c r="K348" s="92"/>
    </row>
    <row r="349" spans="1:11" ht="13">
      <c r="A349" s="14"/>
      <c r="B349" s="14"/>
      <c r="C349" s="14"/>
      <c r="D349" s="16"/>
      <c r="E349" s="16"/>
      <c r="F349" s="14"/>
      <c r="G349" s="14"/>
      <c r="H349" s="14"/>
      <c r="I349" s="15"/>
      <c r="J349" s="77"/>
      <c r="K349" s="92"/>
    </row>
    <row r="350" spans="1:11" ht="13">
      <c r="A350" s="14"/>
      <c r="B350" s="14"/>
      <c r="C350" s="14"/>
      <c r="D350" s="16"/>
      <c r="E350" s="16"/>
      <c r="F350" s="14"/>
      <c r="G350" s="14"/>
      <c r="H350" s="14"/>
      <c r="I350" s="15"/>
      <c r="J350" s="77"/>
      <c r="K350" s="92"/>
    </row>
    <row r="351" spans="1:11" ht="13">
      <c r="A351" s="14"/>
      <c r="B351" s="14"/>
      <c r="C351" s="14"/>
      <c r="D351" s="16"/>
      <c r="E351" s="16"/>
      <c r="F351" s="14"/>
      <c r="G351" s="14"/>
      <c r="H351" s="14"/>
      <c r="I351" s="15"/>
      <c r="J351" s="77"/>
      <c r="K351" s="92"/>
    </row>
    <row r="352" spans="1:11" ht="13">
      <c r="A352" s="14"/>
      <c r="B352" s="14"/>
      <c r="C352" s="14"/>
      <c r="D352" s="16"/>
      <c r="E352" s="16"/>
      <c r="F352" s="14"/>
      <c r="G352" s="14"/>
      <c r="H352" s="14"/>
      <c r="I352" s="15"/>
      <c r="J352" s="77"/>
      <c r="K352" s="92"/>
    </row>
    <row r="353" spans="1:11" ht="13">
      <c r="A353" s="14"/>
      <c r="B353" s="14"/>
      <c r="C353" s="14"/>
      <c r="D353" s="16"/>
      <c r="E353" s="16"/>
      <c r="F353" s="14"/>
      <c r="G353" s="14"/>
      <c r="H353" s="14"/>
      <c r="I353" s="15"/>
      <c r="J353" s="77"/>
      <c r="K353" s="92"/>
    </row>
    <row r="354" spans="1:11" ht="13">
      <c r="A354" s="14"/>
      <c r="B354" s="14"/>
      <c r="C354" s="14"/>
      <c r="D354" s="16"/>
      <c r="E354" s="16"/>
      <c r="F354" s="14"/>
      <c r="G354" s="14"/>
      <c r="H354" s="14"/>
      <c r="I354" s="15"/>
      <c r="J354" s="77"/>
      <c r="K354" s="92"/>
    </row>
    <row r="355" spans="1:11" ht="13">
      <c r="A355" s="14"/>
      <c r="B355" s="14"/>
      <c r="C355" s="14"/>
      <c r="D355" s="16"/>
      <c r="E355" s="16"/>
      <c r="F355" s="14"/>
      <c r="G355" s="14"/>
      <c r="H355" s="14"/>
      <c r="I355" s="15"/>
      <c r="J355" s="77"/>
      <c r="K355" s="92"/>
    </row>
    <row r="356" spans="1:11" ht="13">
      <c r="A356" s="14"/>
      <c r="B356" s="14"/>
      <c r="C356" s="14"/>
      <c r="D356" s="16"/>
      <c r="E356" s="16"/>
      <c r="F356" s="14"/>
      <c r="G356" s="14"/>
      <c r="H356" s="14"/>
      <c r="I356" s="15"/>
      <c r="J356" s="77"/>
      <c r="K356" s="92"/>
    </row>
    <row r="357" spans="1:11" ht="13">
      <c r="A357" s="14"/>
      <c r="B357" s="14"/>
      <c r="C357" s="14"/>
      <c r="D357" s="16"/>
      <c r="E357" s="16"/>
      <c r="F357" s="14"/>
      <c r="G357" s="14"/>
      <c r="H357" s="14"/>
      <c r="I357" s="15"/>
      <c r="J357" s="77"/>
      <c r="K357" s="92"/>
    </row>
    <row r="358" spans="1:11" ht="13">
      <c r="A358" s="14"/>
      <c r="B358" s="14"/>
      <c r="C358" s="14"/>
      <c r="D358" s="16"/>
      <c r="E358" s="16"/>
      <c r="F358" s="14"/>
      <c r="G358" s="14"/>
      <c r="H358" s="14"/>
      <c r="I358" s="15"/>
      <c r="J358" s="77"/>
      <c r="K358" s="92"/>
    </row>
    <row r="359" spans="1:11" ht="13">
      <c r="A359" s="14"/>
      <c r="B359" s="14"/>
      <c r="C359" s="14"/>
      <c r="D359" s="16"/>
      <c r="E359" s="16"/>
      <c r="F359" s="14"/>
      <c r="G359" s="14"/>
      <c r="H359" s="14"/>
      <c r="I359" s="15"/>
      <c r="J359" s="77"/>
      <c r="K359" s="92"/>
    </row>
    <row r="360" spans="1:11" ht="13">
      <c r="A360" s="14"/>
      <c r="B360" s="14"/>
      <c r="C360" s="14"/>
      <c r="D360" s="16"/>
      <c r="E360" s="16"/>
      <c r="F360" s="14"/>
      <c r="G360" s="14"/>
      <c r="H360" s="14"/>
      <c r="I360" s="15"/>
      <c r="J360" s="77"/>
      <c r="K360" s="92"/>
    </row>
    <row r="361" spans="1:11" ht="13">
      <c r="A361" s="14"/>
      <c r="B361" s="14"/>
      <c r="C361" s="14"/>
      <c r="D361" s="16"/>
      <c r="E361" s="16"/>
      <c r="F361" s="14"/>
      <c r="G361" s="14"/>
      <c r="H361" s="14"/>
      <c r="I361" s="15"/>
      <c r="J361" s="77"/>
      <c r="K361" s="92"/>
    </row>
    <row r="362" spans="1:11" ht="13">
      <c r="A362" s="14"/>
      <c r="B362" s="14"/>
      <c r="C362" s="14"/>
      <c r="D362" s="16"/>
      <c r="E362" s="16"/>
      <c r="F362" s="14"/>
      <c r="G362" s="14"/>
      <c r="H362" s="14"/>
      <c r="I362" s="15"/>
      <c r="J362" s="77"/>
      <c r="K362" s="92"/>
    </row>
    <row r="363" spans="1:11" ht="13">
      <c r="A363" s="14"/>
      <c r="B363" s="14"/>
      <c r="C363" s="14"/>
      <c r="D363" s="16"/>
      <c r="E363" s="16"/>
      <c r="F363" s="14"/>
      <c r="G363" s="14"/>
      <c r="H363" s="14"/>
      <c r="I363" s="15"/>
      <c r="J363" s="77"/>
      <c r="K363" s="92"/>
    </row>
    <row r="364" spans="1:11" ht="13">
      <c r="A364" s="14"/>
      <c r="B364" s="14"/>
      <c r="C364" s="14"/>
      <c r="D364" s="16"/>
      <c r="E364" s="16"/>
      <c r="F364" s="14"/>
      <c r="G364" s="14"/>
      <c r="H364" s="14"/>
      <c r="I364" s="15"/>
      <c r="J364" s="77"/>
      <c r="K364" s="92"/>
    </row>
    <row r="365" spans="1:11" ht="13">
      <c r="A365" s="14"/>
      <c r="B365" s="14"/>
      <c r="C365" s="14"/>
      <c r="D365" s="16"/>
      <c r="E365" s="16"/>
      <c r="F365" s="14"/>
      <c r="G365" s="14"/>
      <c r="H365" s="14"/>
      <c r="I365" s="15"/>
      <c r="J365" s="77"/>
      <c r="K365" s="92"/>
    </row>
    <row r="366" spans="1:11" ht="13">
      <c r="A366" s="14"/>
      <c r="B366" s="14"/>
      <c r="C366" s="14"/>
      <c r="D366" s="16"/>
      <c r="E366" s="16"/>
      <c r="F366" s="14"/>
      <c r="G366" s="14"/>
      <c r="H366" s="14"/>
      <c r="I366" s="15"/>
      <c r="J366" s="77"/>
      <c r="K366" s="92"/>
    </row>
    <row r="367" spans="1:11" ht="13">
      <c r="A367" s="14"/>
      <c r="B367" s="14"/>
      <c r="C367" s="14"/>
      <c r="D367" s="16"/>
      <c r="E367" s="16"/>
      <c r="F367" s="14"/>
      <c r="G367" s="14"/>
      <c r="H367" s="14"/>
      <c r="I367" s="15"/>
      <c r="J367" s="77"/>
      <c r="K367" s="92"/>
    </row>
    <row r="368" spans="1:11" ht="13">
      <c r="A368" s="14"/>
      <c r="B368" s="14"/>
      <c r="C368" s="14"/>
      <c r="D368" s="16"/>
      <c r="E368" s="16"/>
      <c r="F368" s="14"/>
      <c r="G368" s="14"/>
      <c r="H368" s="14"/>
      <c r="I368" s="15"/>
      <c r="J368" s="77"/>
      <c r="K368" s="92"/>
    </row>
    <row r="369" spans="1:11" ht="13">
      <c r="A369" s="14"/>
      <c r="B369" s="14"/>
      <c r="C369" s="14"/>
      <c r="D369" s="16"/>
      <c r="E369" s="16"/>
      <c r="F369" s="14"/>
      <c r="G369" s="14"/>
      <c r="H369" s="14"/>
      <c r="I369" s="15"/>
      <c r="J369" s="77"/>
      <c r="K369" s="92"/>
    </row>
    <row r="370" spans="1:11" ht="13">
      <c r="A370" s="14"/>
      <c r="B370" s="14"/>
      <c r="C370" s="14"/>
      <c r="D370" s="16"/>
      <c r="E370" s="16"/>
      <c r="F370" s="14"/>
      <c r="G370" s="14"/>
      <c r="H370" s="14"/>
      <c r="I370" s="15"/>
      <c r="J370" s="77"/>
      <c r="K370" s="92"/>
    </row>
    <row r="371" spans="1:11" ht="13">
      <c r="A371" s="14"/>
      <c r="B371" s="14"/>
      <c r="C371" s="14"/>
      <c r="D371" s="16"/>
      <c r="E371" s="16"/>
      <c r="F371" s="14"/>
      <c r="G371" s="14"/>
      <c r="H371" s="14"/>
      <c r="I371" s="15"/>
      <c r="J371" s="77"/>
      <c r="K371" s="92"/>
    </row>
    <row r="372" spans="1:11" ht="13">
      <c r="A372" s="14"/>
      <c r="B372" s="14"/>
      <c r="C372" s="14"/>
      <c r="D372" s="16"/>
      <c r="E372" s="16"/>
      <c r="F372" s="14"/>
      <c r="G372" s="14"/>
      <c r="H372" s="14"/>
      <c r="I372" s="15"/>
      <c r="J372" s="77"/>
      <c r="K372" s="92"/>
    </row>
    <row r="373" spans="1:11" ht="13">
      <c r="A373" s="14"/>
      <c r="B373" s="14"/>
      <c r="C373" s="14"/>
      <c r="D373" s="16"/>
      <c r="E373" s="16"/>
      <c r="F373" s="14"/>
      <c r="G373" s="14"/>
      <c r="H373" s="14"/>
      <c r="I373" s="15"/>
      <c r="J373" s="77"/>
      <c r="K373" s="92"/>
    </row>
    <row r="374" spans="1:11" ht="13">
      <c r="A374" s="14"/>
      <c r="B374" s="14"/>
      <c r="C374" s="14"/>
      <c r="D374" s="16"/>
      <c r="E374" s="16"/>
      <c r="F374" s="14"/>
      <c r="G374" s="14"/>
      <c r="H374" s="14"/>
      <c r="I374" s="15"/>
      <c r="J374" s="77"/>
      <c r="K374" s="92"/>
    </row>
    <row r="375" spans="1:11" ht="13">
      <c r="A375" s="14"/>
      <c r="B375" s="14"/>
      <c r="C375" s="14"/>
      <c r="D375" s="16"/>
      <c r="E375" s="16"/>
      <c r="F375" s="14"/>
      <c r="G375" s="14"/>
      <c r="H375" s="14"/>
      <c r="I375" s="15"/>
      <c r="J375" s="77"/>
      <c r="K375" s="92"/>
    </row>
    <row r="376" spans="1:11" ht="13">
      <c r="A376" s="14"/>
      <c r="B376" s="14"/>
      <c r="C376" s="14"/>
      <c r="D376" s="16"/>
      <c r="E376" s="16"/>
      <c r="F376" s="14"/>
      <c r="G376" s="14"/>
      <c r="H376" s="14"/>
      <c r="I376" s="15"/>
      <c r="J376" s="77"/>
      <c r="K376" s="92"/>
    </row>
    <row r="377" spans="1:11" ht="13">
      <c r="A377" s="14"/>
      <c r="B377" s="14"/>
      <c r="C377" s="14"/>
      <c r="D377" s="16"/>
      <c r="E377" s="16"/>
      <c r="F377" s="14"/>
      <c r="G377" s="14"/>
      <c r="H377" s="14"/>
      <c r="I377" s="15"/>
      <c r="J377" s="77"/>
      <c r="K377" s="92"/>
    </row>
    <row r="378" spans="1:11" ht="13">
      <c r="A378" s="14"/>
      <c r="B378" s="14"/>
      <c r="C378" s="14"/>
      <c r="D378" s="16"/>
      <c r="E378" s="16"/>
      <c r="F378" s="14"/>
      <c r="G378" s="14"/>
      <c r="H378" s="14"/>
      <c r="I378" s="15"/>
      <c r="J378" s="77"/>
      <c r="K378" s="92"/>
    </row>
    <row r="379" spans="1:11" ht="13">
      <c r="A379" s="14"/>
      <c r="B379" s="14"/>
      <c r="C379" s="14"/>
      <c r="D379" s="16"/>
      <c r="E379" s="16"/>
      <c r="F379" s="14"/>
      <c r="G379" s="14"/>
      <c r="H379" s="14"/>
      <c r="I379" s="15"/>
      <c r="J379" s="77"/>
      <c r="K379" s="92"/>
    </row>
    <row r="380" spans="1:11" ht="13">
      <c r="A380" s="14"/>
      <c r="B380" s="14"/>
      <c r="C380" s="14"/>
      <c r="D380" s="16"/>
      <c r="E380" s="16"/>
      <c r="F380" s="14"/>
      <c r="G380" s="14"/>
      <c r="H380" s="14"/>
      <c r="I380" s="15"/>
      <c r="J380" s="77"/>
      <c r="K380" s="92"/>
    </row>
    <row r="381" spans="1:11" ht="13">
      <c r="A381" s="14"/>
      <c r="B381" s="14"/>
      <c r="C381" s="14"/>
      <c r="D381" s="16"/>
      <c r="E381" s="16"/>
      <c r="F381" s="14"/>
      <c r="G381" s="14"/>
      <c r="H381" s="14"/>
      <c r="I381" s="15"/>
      <c r="J381" s="77"/>
      <c r="K381" s="92"/>
    </row>
    <row r="382" spans="1:11" ht="13">
      <c r="A382" s="14"/>
      <c r="B382" s="14"/>
      <c r="C382" s="14"/>
      <c r="D382" s="16"/>
      <c r="E382" s="16"/>
      <c r="F382" s="14"/>
      <c r="G382" s="14"/>
      <c r="H382" s="14"/>
      <c r="I382" s="15"/>
      <c r="J382" s="77"/>
      <c r="K382" s="92"/>
    </row>
    <row r="383" spans="1:11" ht="13">
      <c r="A383" s="14"/>
      <c r="B383" s="14"/>
      <c r="C383" s="14"/>
      <c r="D383" s="16"/>
      <c r="E383" s="16"/>
      <c r="F383" s="14"/>
      <c r="G383" s="14"/>
      <c r="H383" s="14"/>
      <c r="I383" s="15"/>
      <c r="J383" s="77"/>
      <c r="K383" s="92"/>
    </row>
    <row r="384" spans="1:11" ht="13">
      <c r="A384" s="14"/>
      <c r="B384" s="14"/>
      <c r="C384" s="14"/>
      <c r="D384" s="16"/>
      <c r="E384" s="16"/>
      <c r="F384" s="14"/>
      <c r="G384" s="14"/>
      <c r="H384" s="14"/>
      <c r="I384" s="15"/>
      <c r="J384" s="77"/>
      <c r="K384" s="92"/>
    </row>
    <row r="385" spans="1:11" ht="13">
      <c r="A385" s="14"/>
      <c r="B385" s="14"/>
      <c r="C385" s="14"/>
      <c r="D385" s="16"/>
      <c r="E385" s="16"/>
      <c r="F385" s="14"/>
      <c r="G385" s="14"/>
      <c r="H385" s="14"/>
      <c r="I385" s="15"/>
      <c r="J385" s="77"/>
      <c r="K385" s="92"/>
    </row>
    <row r="386" spans="1:11" ht="13">
      <c r="A386" s="14"/>
      <c r="B386" s="14"/>
      <c r="C386" s="14"/>
      <c r="D386" s="16"/>
      <c r="E386" s="16"/>
      <c r="F386" s="14"/>
      <c r="G386" s="14"/>
      <c r="H386" s="14"/>
      <c r="I386" s="15"/>
      <c r="J386" s="77"/>
      <c r="K386" s="92"/>
    </row>
    <row r="387" spans="1:11" ht="13">
      <c r="A387" s="14"/>
      <c r="B387" s="14"/>
      <c r="C387" s="14"/>
      <c r="D387" s="16"/>
      <c r="E387" s="16"/>
      <c r="F387" s="14"/>
      <c r="G387" s="14"/>
      <c r="H387" s="14"/>
      <c r="I387" s="15"/>
      <c r="J387" s="77"/>
      <c r="K387" s="92"/>
    </row>
    <row r="388" spans="1:11" ht="13">
      <c r="A388" s="14"/>
      <c r="B388" s="14"/>
      <c r="C388" s="14"/>
      <c r="D388" s="16"/>
      <c r="E388" s="16"/>
      <c r="F388" s="14"/>
      <c r="G388" s="14"/>
      <c r="H388" s="14"/>
      <c r="I388" s="15"/>
      <c r="J388" s="77"/>
      <c r="K388" s="92"/>
    </row>
    <row r="389" spans="1:11" ht="13">
      <c r="A389" s="14"/>
      <c r="B389" s="14"/>
      <c r="C389" s="14"/>
      <c r="D389" s="16"/>
      <c r="E389" s="16"/>
      <c r="F389" s="14"/>
      <c r="G389" s="14"/>
      <c r="H389" s="14"/>
      <c r="I389" s="15"/>
      <c r="J389" s="77"/>
      <c r="K389" s="92"/>
    </row>
    <row r="390" spans="1:11" ht="13">
      <c r="A390" s="14"/>
      <c r="B390" s="14"/>
      <c r="C390" s="14"/>
      <c r="D390" s="16"/>
      <c r="E390" s="16"/>
      <c r="F390" s="14"/>
      <c r="G390" s="14"/>
      <c r="H390" s="14"/>
      <c r="I390" s="15"/>
      <c r="J390" s="77"/>
      <c r="K390" s="92"/>
    </row>
    <row r="391" spans="1:11" ht="13">
      <c r="A391" s="14"/>
      <c r="B391" s="14"/>
      <c r="C391" s="14"/>
      <c r="D391" s="16"/>
      <c r="E391" s="16"/>
      <c r="F391" s="14"/>
      <c r="G391" s="14"/>
      <c r="H391" s="14"/>
      <c r="I391" s="15"/>
      <c r="J391" s="77"/>
      <c r="K391" s="92"/>
    </row>
    <row r="392" spans="1:11" ht="13">
      <c r="A392" s="14"/>
      <c r="B392" s="14"/>
      <c r="C392" s="14"/>
      <c r="D392" s="16"/>
      <c r="E392" s="16"/>
      <c r="F392" s="14"/>
      <c r="G392" s="14"/>
      <c r="H392" s="14"/>
      <c r="I392" s="15"/>
      <c r="J392" s="77"/>
      <c r="K392" s="92"/>
    </row>
    <row r="393" spans="1:11" ht="13">
      <c r="A393" s="14"/>
      <c r="B393" s="14"/>
      <c r="C393" s="14"/>
      <c r="D393" s="16"/>
      <c r="E393" s="16"/>
      <c r="F393" s="14"/>
      <c r="G393" s="14"/>
      <c r="H393" s="14"/>
      <c r="I393" s="15"/>
      <c r="J393" s="77"/>
      <c r="K393" s="92"/>
    </row>
    <row r="394" spans="1:11" ht="13">
      <c r="A394" s="14"/>
      <c r="B394" s="14"/>
      <c r="C394" s="14"/>
      <c r="D394" s="16"/>
      <c r="E394" s="16"/>
      <c r="F394" s="14"/>
      <c r="G394" s="14"/>
      <c r="H394" s="14"/>
      <c r="I394" s="15"/>
      <c r="J394" s="77"/>
      <c r="K394" s="92"/>
    </row>
    <row r="395" spans="1:11" ht="13">
      <c r="A395" s="14"/>
      <c r="B395" s="14"/>
      <c r="C395" s="14"/>
      <c r="D395" s="16"/>
      <c r="E395" s="16"/>
      <c r="F395" s="14"/>
      <c r="G395" s="14"/>
      <c r="H395" s="14"/>
      <c r="I395" s="15"/>
      <c r="J395" s="77"/>
      <c r="K395" s="92"/>
    </row>
    <row r="396" spans="1:11" ht="13">
      <c r="A396" s="14"/>
      <c r="B396" s="14"/>
      <c r="C396" s="14"/>
      <c r="D396" s="16"/>
      <c r="E396" s="16"/>
      <c r="F396" s="14"/>
      <c r="G396" s="14"/>
      <c r="H396" s="14"/>
      <c r="I396" s="15"/>
      <c r="J396" s="77"/>
      <c r="K396" s="92"/>
    </row>
    <row r="397" spans="1:11" ht="13">
      <c r="A397" s="14"/>
      <c r="B397" s="14"/>
      <c r="C397" s="14"/>
      <c r="D397" s="16"/>
      <c r="E397" s="16"/>
      <c r="F397" s="14"/>
      <c r="G397" s="14"/>
      <c r="H397" s="14"/>
      <c r="I397" s="15"/>
      <c r="J397" s="77"/>
      <c r="K397" s="92"/>
    </row>
    <row r="398" spans="1:11" ht="13">
      <c r="A398" s="14"/>
      <c r="B398" s="14"/>
      <c r="C398" s="14"/>
      <c r="D398" s="16"/>
      <c r="E398" s="16"/>
      <c r="F398" s="14"/>
      <c r="G398" s="14"/>
      <c r="H398" s="14"/>
      <c r="I398" s="15"/>
      <c r="J398" s="77"/>
      <c r="K398" s="92"/>
    </row>
    <row r="399" spans="1:11" ht="13">
      <c r="A399" s="14"/>
      <c r="B399" s="14"/>
      <c r="C399" s="14"/>
      <c r="D399" s="16"/>
      <c r="E399" s="16"/>
      <c r="F399" s="14"/>
      <c r="G399" s="14"/>
      <c r="H399" s="14"/>
      <c r="I399" s="15"/>
      <c r="J399" s="77"/>
      <c r="K399" s="92"/>
    </row>
    <row r="400" spans="1:11" ht="13">
      <c r="A400" s="14"/>
      <c r="B400" s="14"/>
      <c r="C400" s="14"/>
      <c r="D400" s="16"/>
      <c r="E400" s="16"/>
      <c r="F400" s="14"/>
      <c r="G400" s="14"/>
      <c r="H400" s="14"/>
      <c r="I400" s="15"/>
      <c r="J400" s="77"/>
      <c r="K400" s="92"/>
    </row>
    <row r="401" spans="1:11" ht="13">
      <c r="A401" s="14"/>
      <c r="B401" s="14"/>
      <c r="C401" s="14"/>
      <c r="D401" s="16"/>
      <c r="E401" s="16"/>
      <c r="F401" s="14"/>
      <c r="G401" s="14"/>
      <c r="H401" s="14"/>
      <c r="I401" s="15"/>
      <c r="J401" s="77"/>
      <c r="K401" s="92"/>
    </row>
    <row r="402" spans="1:11" ht="13">
      <c r="A402" s="14"/>
      <c r="B402" s="14"/>
      <c r="C402" s="14"/>
      <c r="D402" s="16"/>
      <c r="E402" s="16"/>
      <c r="F402" s="14"/>
      <c r="G402" s="14"/>
      <c r="H402" s="14"/>
      <c r="I402" s="15"/>
      <c r="J402" s="77"/>
      <c r="K402" s="92"/>
    </row>
    <row r="403" spans="1:11" ht="13">
      <c r="A403" s="14"/>
      <c r="B403" s="14"/>
      <c r="C403" s="14"/>
      <c r="D403" s="16"/>
      <c r="E403" s="16"/>
      <c r="F403" s="14"/>
      <c r="G403" s="14"/>
      <c r="H403" s="14"/>
      <c r="I403" s="15"/>
      <c r="J403" s="77"/>
      <c r="K403" s="92"/>
    </row>
    <row r="404" spans="1:11" ht="13">
      <c r="A404" s="14"/>
      <c r="B404" s="14"/>
      <c r="C404" s="14"/>
      <c r="D404" s="16"/>
      <c r="E404" s="16"/>
      <c r="F404" s="14"/>
      <c r="G404" s="14"/>
      <c r="H404" s="14"/>
      <c r="I404" s="15"/>
      <c r="J404" s="77"/>
      <c r="K404" s="92"/>
    </row>
    <row r="405" spans="1:11" ht="13">
      <c r="A405" s="14"/>
      <c r="B405" s="14"/>
      <c r="C405" s="14"/>
      <c r="D405" s="16"/>
      <c r="E405" s="16"/>
      <c r="F405" s="14"/>
      <c r="G405" s="14"/>
      <c r="H405" s="14"/>
      <c r="I405" s="15"/>
      <c r="J405" s="77"/>
      <c r="K405" s="92"/>
    </row>
    <row r="406" spans="1:11" ht="13">
      <c r="A406" s="14"/>
      <c r="B406" s="14"/>
      <c r="C406" s="14"/>
      <c r="D406" s="16"/>
      <c r="E406" s="16"/>
      <c r="F406" s="14"/>
      <c r="G406" s="14"/>
      <c r="H406" s="14"/>
      <c r="I406" s="15"/>
      <c r="J406" s="77"/>
      <c r="K406" s="92"/>
    </row>
    <row r="407" spans="1:11" ht="13">
      <c r="A407" s="14"/>
      <c r="B407" s="14"/>
      <c r="C407" s="14"/>
      <c r="D407" s="16"/>
      <c r="E407" s="16"/>
      <c r="F407" s="14"/>
      <c r="G407" s="14"/>
      <c r="H407" s="14"/>
      <c r="I407" s="15"/>
      <c r="J407" s="77"/>
      <c r="K407" s="92"/>
    </row>
    <row r="408" spans="1:11" ht="13">
      <c r="A408" s="14"/>
      <c r="B408" s="14"/>
      <c r="C408" s="14"/>
      <c r="D408" s="16"/>
      <c r="E408" s="16"/>
      <c r="F408" s="14"/>
      <c r="G408" s="14"/>
      <c r="H408" s="14"/>
      <c r="I408" s="15"/>
      <c r="J408" s="77"/>
      <c r="K408" s="92"/>
    </row>
    <row r="409" spans="1:11" ht="13">
      <c r="A409" s="14"/>
      <c r="B409" s="14"/>
      <c r="C409" s="14"/>
      <c r="D409" s="16"/>
      <c r="E409" s="16"/>
      <c r="F409" s="14"/>
      <c r="G409" s="14"/>
      <c r="H409" s="14"/>
      <c r="I409" s="15"/>
      <c r="J409" s="77"/>
      <c r="K409" s="92"/>
    </row>
    <row r="410" spans="1:11" ht="13">
      <c r="A410" s="14"/>
      <c r="B410" s="14"/>
      <c r="C410" s="14"/>
      <c r="D410" s="16"/>
      <c r="E410" s="16"/>
      <c r="F410" s="14"/>
      <c r="G410" s="14"/>
      <c r="H410" s="14"/>
      <c r="I410" s="15"/>
      <c r="J410" s="77"/>
      <c r="K410" s="92"/>
    </row>
    <row r="411" spans="1:11" ht="13">
      <c r="A411" s="14"/>
      <c r="B411" s="14"/>
      <c r="C411" s="14"/>
      <c r="D411" s="16"/>
      <c r="E411" s="16"/>
      <c r="F411" s="14"/>
      <c r="G411" s="14"/>
      <c r="H411" s="14"/>
      <c r="I411" s="15"/>
      <c r="J411" s="77"/>
      <c r="K411" s="92"/>
    </row>
    <row r="412" spans="1:11" ht="13">
      <c r="A412" s="14"/>
      <c r="B412" s="14"/>
      <c r="C412" s="14"/>
      <c r="D412" s="16"/>
      <c r="E412" s="16"/>
      <c r="F412" s="14"/>
      <c r="G412" s="14"/>
      <c r="H412" s="14"/>
      <c r="I412" s="15"/>
      <c r="J412" s="77"/>
      <c r="K412" s="92"/>
    </row>
    <row r="413" spans="1:11" ht="13">
      <c r="A413" s="14"/>
      <c r="B413" s="14"/>
      <c r="C413" s="14"/>
      <c r="D413" s="16"/>
      <c r="E413" s="16"/>
      <c r="F413" s="14"/>
      <c r="G413" s="14"/>
      <c r="H413" s="14"/>
      <c r="I413" s="15"/>
      <c r="J413" s="77"/>
      <c r="K413" s="92"/>
    </row>
    <row r="414" spans="1:11" ht="13">
      <c r="A414" s="14"/>
      <c r="B414" s="14"/>
      <c r="C414" s="14"/>
      <c r="D414" s="16"/>
      <c r="E414" s="16"/>
      <c r="F414" s="14"/>
      <c r="G414" s="14"/>
      <c r="H414" s="14"/>
      <c r="I414" s="15"/>
      <c r="J414" s="77"/>
      <c r="K414" s="92"/>
    </row>
    <row r="415" spans="1:11" ht="13">
      <c r="A415" s="14"/>
      <c r="B415" s="14"/>
      <c r="C415" s="14"/>
      <c r="D415" s="16"/>
      <c r="E415" s="16"/>
      <c r="F415" s="14"/>
      <c r="G415" s="14"/>
      <c r="H415" s="14"/>
      <c r="I415" s="15"/>
      <c r="J415" s="77"/>
      <c r="K415" s="92"/>
    </row>
    <row r="416" spans="1:11" ht="13">
      <c r="A416" s="14"/>
      <c r="B416" s="14"/>
      <c r="C416" s="14"/>
      <c r="D416" s="16"/>
      <c r="E416" s="16"/>
      <c r="F416" s="14"/>
      <c r="G416" s="14"/>
      <c r="H416" s="14"/>
      <c r="I416" s="15"/>
      <c r="J416" s="77"/>
      <c r="K416" s="92"/>
    </row>
    <row r="417" spans="1:11" ht="13">
      <c r="A417" s="14"/>
      <c r="B417" s="14"/>
      <c r="C417" s="14"/>
      <c r="D417" s="16"/>
      <c r="E417" s="16"/>
      <c r="F417" s="14"/>
      <c r="G417" s="14"/>
      <c r="H417" s="14"/>
      <c r="I417" s="15"/>
      <c r="J417" s="77"/>
      <c r="K417" s="92"/>
    </row>
    <row r="418" spans="1:11" ht="13">
      <c r="A418" s="14"/>
      <c r="B418" s="14"/>
      <c r="C418" s="14"/>
      <c r="D418" s="16"/>
      <c r="E418" s="16"/>
      <c r="F418" s="14"/>
      <c r="G418" s="14"/>
      <c r="H418" s="14"/>
      <c r="I418" s="15"/>
      <c r="J418" s="77"/>
      <c r="K418" s="92"/>
    </row>
    <row r="419" spans="1:11" ht="13">
      <c r="A419" s="14"/>
      <c r="B419" s="14"/>
      <c r="C419" s="14"/>
      <c r="D419" s="16"/>
      <c r="E419" s="16"/>
      <c r="F419" s="14"/>
      <c r="G419" s="14"/>
      <c r="H419" s="14"/>
      <c r="I419" s="15"/>
      <c r="J419" s="77"/>
      <c r="K419" s="92"/>
    </row>
    <row r="420" spans="1:11" ht="13">
      <c r="A420" s="14"/>
      <c r="B420" s="14"/>
      <c r="C420" s="14"/>
      <c r="D420" s="16"/>
      <c r="E420" s="16"/>
      <c r="F420" s="14"/>
      <c r="G420" s="14"/>
      <c r="H420" s="14"/>
      <c r="I420" s="15"/>
      <c r="J420" s="77"/>
      <c r="K420" s="92"/>
    </row>
    <row r="421" spans="1:11" ht="13">
      <c r="A421" s="14"/>
      <c r="B421" s="14"/>
      <c r="C421" s="14"/>
      <c r="D421" s="16"/>
      <c r="E421" s="16"/>
      <c r="F421" s="14"/>
      <c r="G421" s="14"/>
      <c r="H421" s="14"/>
      <c r="I421" s="15"/>
      <c r="J421" s="77"/>
      <c r="K421" s="92"/>
    </row>
    <row r="422" spans="1:11" ht="13">
      <c r="A422" s="14"/>
      <c r="B422" s="14"/>
      <c r="C422" s="14"/>
      <c r="D422" s="16"/>
      <c r="E422" s="16"/>
      <c r="F422" s="14"/>
      <c r="G422" s="14"/>
      <c r="H422" s="14"/>
      <c r="I422" s="15"/>
      <c r="J422" s="77"/>
      <c r="K422" s="92"/>
    </row>
    <row r="423" spans="1:11" ht="13">
      <c r="A423" s="14"/>
      <c r="B423" s="14"/>
      <c r="C423" s="14"/>
      <c r="D423" s="16"/>
      <c r="E423" s="16"/>
      <c r="F423" s="14"/>
      <c r="G423" s="14"/>
      <c r="H423" s="14"/>
      <c r="I423" s="15"/>
      <c r="J423" s="77"/>
      <c r="K423" s="92"/>
    </row>
    <row r="424" spans="1:11" ht="13">
      <c r="A424" s="14"/>
      <c r="B424" s="14"/>
      <c r="C424" s="14"/>
      <c r="D424" s="16"/>
      <c r="E424" s="16"/>
      <c r="F424" s="14"/>
      <c r="G424" s="14"/>
      <c r="H424" s="14"/>
      <c r="I424" s="15"/>
      <c r="J424" s="77"/>
      <c r="K424" s="92"/>
    </row>
    <row r="425" spans="1:11" ht="13">
      <c r="A425" s="14"/>
      <c r="B425" s="14"/>
      <c r="C425" s="14"/>
      <c r="D425" s="16"/>
      <c r="E425" s="16"/>
      <c r="F425" s="14"/>
      <c r="G425" s="14"/>
      <c r="H425" s="14"/>
      <c r="I425" s="15"/>
      <c r="J425" s="77"/>
      <c r="K425" s="92"/>
    </row>
    <row r="426" spans="1:11" ht="13">
      <c r="A426" s="14"/>
      <c r="B426" s="14"/>
      <c r="C426" s="14"/>
      <c r="D426" s="16"/>
      <c r="E426" s="16"/>
      <c r="F426" s="14"/>
      <c r="G426" s="14"/>
      <c r="H426" s="14"/>
      <c r="I426" s="15"/>
      <c r="J426" s="77"/>
      <c r="K426" s="92"/>
    </row>
    <row r="427" spans="1:11" ht="13">
      <c r="A427" s="14"/>
      <c r="B427" s="14"/>
      <c r="C427" s="14"/>
      <c r="D427" s="16"/>
      <c r="E427" s="16"/>
      <c r="F427" s="14"/>
      <c r="G427" s="14"/>
      <c r="H427" s="14"/>
      <c r="I427" s="15"/>
      <c r="J427" s="77"/>
      <c r="K427" s="92"/>
    </row>
    <row r="428" spans="1:11" ht="13">
      <c r="A428" s="14"/>
      <c r="B428" s="14"/>
      <c r="C428" s="14"/>
      <c r="D428" s="16"/>
      <c r="E428" s="16"/>
      <c r="F428" s="14"/>
      <c r="G428" s="14"/>
      <c r="H428" s="14"/>
      <c r="I428" s="15"/>
      <c r="J428" s="77"/>
      <c r="K428" s="92"/>
    </row>
    <row r="429" spans="1:11" ht="13">
      <c r="A429" s="14"/>
      <c r="B429" s="14"/>
      <c r="C429" s="14"/>
      <c r="D429" s="16"/>
      <c r="E429" s="16"/>
      <c r="F429" s="14"/>
      <c r="G429" s="14"/>
      <c r="H429" s="14"/>
      <c r="I429" s="15"/>
      <c r="J429" s="77"/>
      <c r="K429" s="92"/>
    </row>
    <row r="430" spans="1:11" ht="13">
      <c r="A430" s="14"/>
      <c r="B430" s="14"/>
      <c r="C430" s="14"/>
      <c r="D430" s="16"/>
      <c r="E430" s="16"/>
      <c r="F430" s="14"/>
      <c r="G430" s="14"/>
      <c r="H430" s="14"/>
      <c r="I430" s="15"/>
      <c r="J430" s="77"/>
      <c r="K430" s="92"/>
    </row>
    <row r="431" spans="1:11" ht="13">
      <c r="A431" s="14"/>
      <c r="B431" s="14"/>
      <c r="C431" s="14"/>
      <c r="D431" s="16"/>
      <c r="E431" s="16"/>
      <c r="F431" s="14"/>
      <c r="G431" s="14"/>
      <c r="H431" s="14"/>
      <c r="I431" s="15"/>
      <c r="J431" s="77"/>
      <c r="K431" s="92"/>
    </row>
    <row r="432" spans="1:11" ht="13">
      <c r="A432" s="14"/>
      <c r="B432" s="14"/>
      <c r="C432" s="14"/>
      <c r="D432" s="16"/>
      <c r="E432" s="16"/>
      <c r="F432" s="14"/>
      <c r="G432" s="14"/>
      <c r="H432" s="14"/>
      <c r="I432" s="15"/>
      <c r="J432" s="77"/>
      <c r="K432" s="92"/>
    </row>
    <row r="433" spans="1:11" ht="13">
      <c r="A433" s="14"/>
      <c r="B433" s="14"/>
      <c r="C433" s="14"/>
      <c r="D433" s="16"/>
      <c r="E433" s="16"/>
      <c r="F433" s="14"/>
      <c r="G433" s="14"/>
      <c r="H433" s="14"/>
      <c r="I433" s="15"/>
      <c r="J433" s="77"/>
      <c r="K433" s="92"/>
    </row>
    <row r="434" spans="1:11" ht="13">
      <c r="A434" s="14"/>
      <c r="B434" s="14"/>
      <c r="C434" s="14"/>
      <c r="D434" s="16"/>
      <c r="E434" s="16"/>
      <c r="F434" s="14"/>
      <c r="G434" s="14"/>
      <c r="H434" s="14"/>
      <c r="I434" s="15"/>
      <c r="J434" s="77"/>
      <c r="K434" s="92"/>
    </row>
    <row r="435" spans="1:11" ht="13">
      <c r="A435" s="14"/>
      <c r="B435" s="14"/>
      <c r="C435" s="14"/>
      <c r="D435" s="16"/>
      <c r="E435" s="16"/>
      <c r="F435" s="14"/>
      <c r="G435" s="14"/>
      <c r="H435" s="14"/>
      <c r="I435" s="15"/>
      <c r="J435" s="77"/>
      <c r="K435" s="92"/>
    </row>
    <row r="436" spans="1:11" ht="13">
      <c r="A436" s="14"/>
      <c r="B436" s="14"/>
      <c r="C436" s="14"/>
      <c r="D436" s="16"/>
      <c r="E436" s="16"/>
      <c r="F436" s="14"/>
      <c r="G436" s="14"/>
      <c r="H436" s="14"/>
      <c r="I436" s="15"/>
      <c r="J436" s="77"/>
      <c r="K436" s="92"/>
    </row>
    <row r="437" spans="1:11" ht="13">
      <c r="A437" s="14"/>
      <c r="B437" s="14"/>
      <c r="C437" s="14"/>
      <c r="D437" s="16"/>
      <c r="E437" s="16"/>
      <c r="F437" s="14"/>
      <c r="G437" s="14"/>
      <c r="H437" s="14"/>
      <c r="I437" s="15"/>
      <c r="J437" s="77"/>
      <c r="K437" s="92"/>
    </row>
    <row r="438" spans="1:11" ht="13">
      <c r="A438" s="14"/>
      <c r="B438" s="14"/>
      <c r="C438" s="14"/>
      <c r="D438" s="16"/>
      <c r="E438" s="16"/>
      <c r="F438" s="14"/>
      <c r="G438" s="14"/>
      <c r="H438" s="14"/>
      <c r="I438" s="15"/>
      <c r="J438" s="77"/>
      <c r="K438" s="92"/>
    </row>
    <row r="439" spans="1:11" ht="13">
      <c r="A439" s="14"/>
      <c r="B439" s="14"/>
      <c r="C439" s="14"/>
      <c r="D439" s="16"/>
      <c r="E439" s="16"/>
      <c r="F439" s="14"/>
      <c r="G439" s="14"/>
      <c r="H439" s="14"/>
      <c r="I439" s="15"/>
      <c r="J439" s="77"/>
      <c r="K439" s="92"/>
    </row>
    <row r="440" spans="1:11" ht="13">
      <c r="A440" s="14"/>
      <c r="B440" s="14"/>
      <c r="C440" s="14"/>
      <c r="D440" s="16"/>
      <c r="E440" s="16"/>
      <c r="F440" s="14"/>
      <c r="G440" s="14"/>
      <c r="H440" s="14"/>
      <c r="I440" s="15"/>
      <c r="J440" s="77"/>
      <c r="K440" s="92"/>
    </row>
    <row r="441" spans="1:11" ht="13">
      <c r="A441" s="14"/>
      <c r="B441" s="14"/>
      <c r="C441" s="14"/>
      <c r="D441" s="16"/>
      <c r="E441" s="16"/>
      <c r="F441" s="14"/>
      <c r="G441" s="14"/>
      <c r="H441" s="14"/>
      <c r="I441" s="15"/>
      <c r="J441" s="77"/>
      <c r="K441" s="92"/>
    </row>
    <row r="442" spans="1:11" ht="13">
      <c r="A442" s="14"/>
      <c r="B442" s="14"/>
      <c r="C442" s="14"/>
      <c r="D442" s="16"/>
      <c r="E442" s="16"/>
      <c r="F442" s="14"/>
      <c r="G442" s="14"/>
      <c r="H442" s="14"/>
      <c r="I442" s="15"/>
      <c r="J442" s="77"/>
      <c r="K442" s="92"/>
    </row>
    <row r="443" spans="1:11" ht="13">
      <c r="A443" s="14"/>
      <c r="B443" s="14"/>
      <c r="C443" s="14"/>
      <c r="D443" s="16"/>
      <c r="E443" s="16"/>
      <c r="F443" s="14"/>
      <c r="G443" s="14"/>
      <c r="H443" s="14"/>
      <c r="I443" s="15"/>
      <c r="J443" s="77"/>
      <c r="K443" s="92"/>
    </row>
    <row r="444" spans="1:11" ht="13">
      <c r="A444" s="14"/>
      <c r="B444" s="14"/>
      <c r="C444" s="14"/>
      <c r="D444" s="16"/>
      <c r="E444" s="16"/>
      <c r="F444" s="14"/>
      <c r="G444" s="14"/>
      <c r="H444" s="14"/>
      <c r="I444" s="15"/>
      <c r="J444" s="77"/>
      <c r="K444" s="92"/>
    </row>
    <row r="445" spans="1:11" ht="13">
      <c r="A445" s="14"/>
      <c r="B445" s="14"/>
      <c r="C445" s="14"/>
      <c r="D445" s="16"/>
      <c r="E445" s="16"/>
      <c r="F445" s="14"/>
      <c r="G445" s="14"/>
      <c r="H445" s="14"/>
      <c r="I445" s="15"/>
      <c r="J445" s="77"/>
      <c r="K445" s="92"/>
    </row>
    <row r="446" spans="1:11" ht="13">
      <c r="A446" s="14"/>
      <c r="B446" s="14"/>
      <c r="C446" s="14"/>
      <c r="D446" s="16"/>
      <c r="E446" s="16"/>
      <c r="F446" s="14"/>
      <c r="G446" s="14"/>
      <c r="H446" s="14"/>
      <c r="I446" s="15"/>
      <c r="J446" s="77"/>
      <c r="K446" s="92"/>
    </row>
    <row r="447" spans="1:11" ht="13">
      <c r="A447" s="14"/>
      <c r="B447" s="14"/>
      <c r="C447" s="14"/>
      <c r="D447" s="16"/>
      <c r="E447" s="16"/>
      <c r="F447" s="14"/>
      <c r="G447" s="14"/>
      <c r="H447" s="14"/>
      <c r="I447" s="15"/>
      <c r="J447" s="77"/>
      <c r="K447" s="92"/>
    </row>
    <row r="448" spans="1:11" ht="13">
      <c r="A448" s="14"/>
      <c r="B448" s="14"/>
      <c r="C448" s="14"/>
      <c r="D448" s="16"/>
      <c r="E448" s="16"/>
      <c r="F448" s="14"/>
      <c r="G448" s="14"/>
      <c r="H448" s="14"/>
      <c r="I448" s="15"/>
      <c r="J448" s="77"/>
      <c r="K448" s="92"/>
    </row>
    <row r="449" spans="1:11" ht="13">
      <c r="A449" s="14"/>
      <c r="B449" s="14"/>
      <c r="C449" s="14"/>
      <c r="D449" s="16"/>
      <c r="E449" s="16"/>
      <c r="F449" s="14"/>
      <c r="G449" s="14"/>
      <c r="H449" s="14"/>
      <c r="I449" s="15"/>
      <c r="J449" s="77"/>
      <c r="K449" s="92"/>
    </row>
    <row r="450" spans="1:11" ht="13">
      <c r="A450" s="14"/>
      <c r="B450" s="14"/>
      <c r="C450" s="14"/>
      <c r="D450" s="16"/>
      <c r="E450" s="16"/>
      <c r="F450" s="14"/>
      <c r="G450" s="14"/>
      <c r="H450" s="14"/>
      <c r="I450" s="15"/>
      <c r="J450" s="77"/>
      <c r="K450" s="92"/>
    </row>
    <row r="451" spans="1:11" ht="13">
      <c r="A451" s="14"/>
      <c r="B451" s="14"/>
      <c r="C451" s="14"/>
      <c r="D451" s="16"/>
      <c r="E451" s="16"/>
      <c r="F451" s="14"/>
      <c r="G451" s="14"/>
      <c r="H451" s="14"/>
      <c r="I451" s="15"/>
      <c r="J451" s="77"/>
      <c r="K451" s="92"/>
    </row>
    <row r="452" spans="1:11" ht="13">
      <c r="A452" s="14"/>
      <c r="B452" s="14"/>
      <c r="C452" s="14"/>
      <c r="D452" s="16"/>
      <c r="E452" s="16"/>
      <c r="F452" s="14"/>
      <c r="G452" s="14"/>
      <c r="H452" s="14"/>
      <c r="I452" s="15"/>
      <c r="J452" s="77"/>
      <c r="K452" s="92"/>
    </row>
    <row r="453" spans="1:11" ht="13">
      <c r="A453" s="14"/>
      <c r="B453" s="14"/>
      <c r="C453" s="14"/>
      <c r="D453" s="16"/>
      <c r="E453" s="16"/>
      <c r="F453" s="14"/>
      <c r="G453" s="14"/>
      <c r="H453" s="14"/>
      <c r="I453" s="15"/>
      <c r="J453" s="77"/>
      <c r="K453" s="92"/>
    </row>
    <row r="454" spans="1:11" ht="13">
      <c r="A454" s="14"/>
      <c r="B454" s="14"/>
      <c r="C454" s="14"/>
      <c r="D454" s="16"/>
      <c r="E454" s="16"/>
      <c r="F454" s="14"/>
      <c r="G454" s="14"/>
      <c r="H454" s="14"/>
      <c r="I454" s="15"/>
      <c r="J454" s="77"/>
      <c r="K454" s="92"/>
    </row>
    <row r="455" spans="1:11" ht="13">
      <c r="A455" s="14"/>
      <c r="B455" s="14"/>
      <c r="C455" s="14"/>
      <c r="D455" s="16"/>
      <c r="E455" s="16"/>
      <c r="F455" s="14"/>
      <c r="G455" s="14"/>
      <c r="H455" s="14"/>
      <c r="I455" s="15"/>
      <c r="J455" s="77"/>
      <c r="K455" s="92"/>
    </row>
    <row r="456" spans="1:11" ht="13">
      <c r="A456" s="14"/>
      <c r="B456" s="14"/>
      <c r="C456" s="14"/>
      <c r="D456" s="16"/>
      <c r="E456" s="16"/>
      <c r="F456" s="14"/>
      <c r="G456" s="14"/>
      <c r="H456" s="14"/>
      <c r="I456" s="15"/>
      <c r="J456" s="77"/>
      <c r="K456" s="92"/>
    </row>
    <row r="457" spans="1:11" ht="13">
      <c r="A457" s="14"/>
      <c r="B457" s="14"/>
      <c r="C457" s="14"/>
      <c r="D457" s="16"/>
      <c r="E457" s="16"/>
      <c r="F457" s="14"/>
      <c r="G457" s="14"/>
      <c r="H457" s="14"/>
      <c r="I457" s="15"/>
      <c r="J457" s="77"/>
      <c r="K457" s="92"/>
    </row>
    <row r="458" spans="1:11" ht="13">
      <c r="A458" s="14"/>
      <c r="B458" s="14"/>
      <c r="C458" s="14"/>
      <c r="D458" s="16"/>
      <c r="E458" s="16"/>
      <c r="F458" s="14"/>
      <c r="G458" s="14"/>
      <c r="H458" s="14"/>
      <c r="I458" s="15"/>
      <c r="J458" s="77"/>
      <c r="K458" s="92"/>
    </row>
    <row r="459" spans="1:11" ht="13">
      <c r="A459" s="14"/>
      <c r="B459" s="14"/>
      <c r="C459" s="14"/>
      <c r="D459" s="16"/>
      <c r="E459" s="16"/>
      <c r="F459" s="14"/>
      <c r="G459" s="14"/>
      <c r="H459" s="14"/>
      <c r="I459" s="15"/>
      <c r="J459" s="77"/>
      <c r="K459" s="92"/>
    </row>
    <row r="460" spans="1:11" ht="13">
      <c r="A460" s="14"/>
      <c r="B460" s="14"/>
      <c r="C460" s="14"/>
      <c r="D460" s="16"/>
      <c r="E460" s="16"/>
      <c r="F460" s="14"/>
      <c r="G460" s="14"/>
      <c r="H460" s="14"/>
      <c r="I460" s="15"/>
      <c r="J460" s="77"/>
      <c r="K460" s="92"/>
    </row>
    <row r="461" spans="1:11" ht="13">
      <c r="A461" s="14"/>
      <c r="B461" s="14"/>
      <c r="C461" s="14"/>
      <c r="D461" s="16"/>
      <c r="E461" s="16"/>
      <c r="F461" s="14"/>
      <c r="G461" s="14"/>
      <c r="H461" s="14"/>
      <c r="I461" s="15"/>
      <c r="J461" s="77"/>
      <c r="K461" s="92"/>
    </row>
    <row r="462" spans="1:11" ht="13">
      <c r="A462" s="14"/>
      <c r="B462" s="14"/>
      <c r="C462" s="14"/>
      <c r="D462" s="16"/>
      <c r="E462" s="16"/>
      <c r="F462" s="14"/>
      <c r="G462" s="14"/>
      <c r="H462" s="14"/>
      <c r="I462" s="15"/>
      <c r="J462" s="77"/>
      <c r="K462" s="92"/>
    </row>
    <row r="463" spans="1:11" ht="13">
      <c r="A463" s="14"/>
      <c r="B463" s="14"/>
      <c r="C463" s="14"/>
      <c r="D463" s="16"/>
      <c r="E463" s="16"/>
      <c r="F463" s="14"/>
      <c r="G463" s="14"/>
      <c r="H463" s="14"/>
      <c r="I463" s="15"/>
      <c r="J463" s="77"/>
      <c r="K463" s="92"/>
    </row>
    <row r="464" spans="1:11" ht="13">
      <c r="A464" s="14"/>
      <c r="B464" s="14"/>
      <c r="C464" s="14"/>
      <c r="D464" s="16"/>
      <c r="E464" s="16"/>
      <c r="F464" s="14"/>
      <c r="G464" s="14"/>
      <c r="H464" s="14"/>
      <c r="I464" s="15"/>
      <c r="J464" s="77"/>
      <c r="K464" s="92"/>
    </row>
    <row r="465" spans="1:11" ht="13">
      <c r="A465" s="14"/>
      <c r="B465" s="14"/>
      <c r="C465" s="14"/>
      <c r="D465" s="16"/>
      <c r="E465" s="16"/>
      <c r="F465" s="14"/>
      <c r="G465" s="14"/>
      <c r="H465" s="14"/>
      <c r="I465" s="15"/>
      <c r="J465" s="77"/>
      <c r="K465" s="92"/>
    </row>
    <row r="466" spans="1:11" ht="13">
      <c r="A466" s="14"/>
      <c r="B466" s="14"/>
      <c r="C466" s="14"/>
      <c r="D466" s="16"/>
      <c r="E466" s="16"/>
      <c r="F466" s="14"/>
      <c r="G466" s="14"/>
      <c r="H466" s="14"/>
      <c r="I466" s="15"/>
      <c r="J466" s="77"/>
      <c r="K466" s="92"/>
    </row>
    <row r="467" spans="1:11" ht="13">
      <c r="A467" s="14"/>
      <c r="B467" s="14"/>
      <c r="C467" s="14"/>
      <c r="D467" s="16"/>
      <c r="E467" s="16"/>
      <c r="F467" s="14"/>
      <c r="G467" s="14"/>
      <c r="H467" s="14"/>
      <c r="I467" s="15"/>
      <c r="J467" s="77"/>
      <c r="K467" s="92"/>
    </row>
    <row r="468" spans="1:11" ht="13">
      <c r="A468" s="14"/>
      <c r="B468" s="14"/>
      <c r="C468" s="14"/>
      <c r="D468" s="16"/>
      <c r="E468" s="16"/>
      <c r="F468" s="14"/>
      <c r="G468" s="14"/>
      <c r="H468" s="14"/>
      <c r="I468" s="15"/>
      <c r="J468" s="77"/>
      <c r="K468" s="92"/>
    </row>
    <row r="469" spans="1:11" ht="13">
      <c r="A469" s="14"/>
      <c r="B469" s="14"/>
      <c r="C469" s="14"/>
      <c r="D469" s="16"/>
      <c r="E469" s="16"/>
      <c r="F469" s="14"/>
      <c r="G469" s="14"/>
      <c r="H469" s="14"/>
      <c r="I469" s="15"/>
      <c r="J469" s="77"/>
      <c r="K469" s="92"/>
    </row>
    <row r="470" spans="1:11" ht="13">
      <c r="A470" s="14"/>
      <c r="B470" s="14"/>
      <c r="C470" s="14"/>
      <c r="D470" s="16"/>
      <c r="E470" s="16"/>
      <c r="F470" s="14"/>
      <c r="G470" s="14"/>
      <c r="H470" s="14"/>
      <c r="I470" s="15"/>
      <c r="J470" s="77"/>
      <c r="K470" s="92"/>
    </row>
    <row r="471" spans="1:11" ht="13">
      <c r="A471" s="14"/>
      <c r="B471" s="14"/>
      <c r="C471" s="14"/>
      <c r="D471" s="16"/>
      <c r="E471" s="16"/>
      <c r="F471" s="14"/>
      <c r="G471" s="14"/>
      <c r="H471" s="14"/>
      <c r="I471" s="15"/>
      <c r="J471" s="77"/>
      <c r="K471" s="92"/>
    </row>
    <row r="472" spans="1:11" ht="13">
      <c r="A472" s="14"/>
      <c r="B472" s="14"/>
      <c r="C472" s="14"/>
      <c r="D472" s="16"/>
      <c r="E472" s="16"/>
      <c r="F472" s="14"/>
      <c r="G472" s="14"/>
      <c r="H472" s="14"/>
      <c r="I472" s="15"/>
      <c r="J472" s="77"/>
      <c r="K472" s="92"/>
    </row>
    <row r="473" spans="1:11" ht="13">
      <c r="A473" s="14"/>
      <c r="B473" s="14"/>
      <c r="C473" s="14"/>
      <c r="D473" s="16"/>
      <c r="E473" s="16"/>
      <c r="F473" s="14"/>
      <c r="G473" s="14"/>
      <c r="H473" s="14"/>
      <c r="I473" s="15"/>
      <c r="J473" s="77"/>
      <c r="K473" s="92"/>
    </row>
    <row r="474" spans="1:11" ht="13">
      <c r="A474" s="14"/>
      <c r="B474" s="14"/>
      <c r="C474" s="14"/>
      <c r="D474" s="16"/>
      <c r="E474" s="16"/>
      <c r="F474" s="14"/>
      <c r="G474" s="14"/>
      <c r="H474" s="14"/>
      <c r="I474" s="15"/>
      <c r="J474" s="77"/>
      <c r="K474" s="92"/>
    </row>
    <row r="475" spans="1:11" ht="13">
      <c r="A475" s="14"/>
      <c r="B475" s="14"/>
      <c r="C475" s="14"/>
      <c r="D475" s="16"/>
      <c r="E475" s="16"/>
      <c r="F475" s="14"/>
      <c r="G475" s="14"/>
      <c r="H475" s="14"/>
      <c r="I475" s="15"/>
      <c r="J475" s="77"/>
      <c r="K475" s="92"/>
    </row>
    <row r="476" spans="1:11" ht="13">
      <c r="A476" s="14"/>
      <c r="B476" s="14"/>
      <c r="C476" s="14"/>
      <c r="D476" s="16"/>
      <c r="E476" s="16"/>
      <c r="F476" s="14"/>
      <c r="G476" s="14"/>
      <c r="H476" s="14"/>
      <c r="I476" s="15"/>
      <c r="J476" s="77"/>
      <c r="K476" s="92"/>
    </row>
    <row r="477" spans="1:11" ht="13">
      <c r="A477" s="14"/>
      <c r="B477" s="14"/>
      <c r="C477" s="14"/>
      <c r="D477" s="16"/>
      <c r="E477" s="16"/>
      <c r="F477" s="14"/>
      <c r="G477" s="14"/>
      <c r="H477" s="14"/>
      <c r="I477" s="15"/>
      <c r="J477" s="77"/>
      <c r="K477" s="92"/>
    </row>
    <row r="478" spans="1:11" ht="13">
      <c r="A478" s="14"/>
      <c r="B478" s="14"/>
      <c r="C478" s="14"/>
      <c r="D478" s="16"/>
      <c r="E478" s="16"/>
      <c r="F478" s="14"/>
      <c r="G478" s="14"/>
      <c r="H478" s="14"/>
      <c r="I478" s="15"/>
      <c r="J478" s="77"/>
      <c r="K478" s="92"/>
    </row>
    <row r="479" spans="1:11" ht="13">
      <c r="A479" s="14"/>
      <c r="B479" s="14"/>
      <c r="C479" s="14"/>
      <c r="D479" s="16"/>
      <c r="E479" s="16"/>
      <c r="F479" s="14"/>
      <c r="G479" s="14"/>
      <c r="H479" s="14"/>
      <c r="I479" s="15"/>
      <c r="J479" s="77"/>
      <c r="K479" s="92"/>
    </row>
    <row r="480" spans="1:11" ht="13">
      <c r="A480" s="14"/>
      <c r="B480" s="14"/>
      <c r="C480" s="14"/>
      <c r="D480" s="16"/>
      <c r="E480" s="16"/>
      <c r="F480" s="14"/>
      <c r="G480" s="14"/>
      <c r="H480" s="14"/>
      <c r="I480" s="15"/>
      <c r="J480" s="77"/>
      <c r="K480" s="92"/>
    </row>
    <row r="481" spans="1:11" ht="13">
      <c r="A481" s="14"/>
      <c r="B481" s="14"/>
      <c r="C481" s="14"/>
      <c r="D481" s="16"/>
      <c r="E481" s="16"/>
      <c r="F481" s="14"/>
      <c r="G481" s="14"/>
      <c r="H481" s="14"/>
      <c r="I481" s="15"/>
      <c r="J481" s="77"/>
      <c r="K481" s="92"/>
    </row>
    <row r="482" spans="1:11" ht="13">
      <c r="A482" s="14"/>
      <c r="B482" s="14"/>
      <c r="C482" s="14"/>
      <c r="D482" s="16"/>
      <c r="E482" s="16"/>
      <c r="F482" s="14"/>
      <c r="G482" s="14"/>
      <c r="H482" s="14"/>
      <c r="I482" s="15"/>
      <c r="J482" s="77"/>
      <c r="K482" s="92"/>
    </row>
    <row r="483" spans="1:11" ht="13">
      <c r="A483" s="14"/>
      <c r="B483" s="14"/>
      <c r="C483" s="14"/>
      <c r="D483" s="16"/>
      <c r="E483" s="16"/>
      <c r="F483" s="14"/>
      <c r="G483" s="14"/>
      <c r="H483" s="14"/>
      <c r="I483" s="15"/>
      <c r="J483" s="77"/>
      <c r="K483" s="92"/>
    </row>
    <row r="484" spans="1:11" ht="13">
      <c r="A484" s="14"/>
      <c r="B484" s="14"/>
      <c r="C484" s="14"/>
      <c r="D484" s="16"/>
      <c r="E484" s="16"/>
      <c r="F484" s="14"/>
      <c r="G484" s="14"/>
      <c r="H484" s="14"/>
      <c r="I484" s="15"/>
      <c r="J484" s="77"/>
      <c r="K484" s="92"/>
    </row>
    <row r="485" spans="1:11" ht="13">
      <c r="A485" s="14"/>
      <c r="B485" s="14"/>
      <c r="C485" s="14"/>
      <c r="D485" s="16"/>
      <c r="E485" s="16"/>
      <c r="F485" s="14"/>
      <c r="G485" s="14"/>
      <c r="H485" s="14"/>
      <c r="I485" s="15"/>
      <c r="J485" s="77"/>
      <c r="K485" s="92"/>
    </row>
    <row r="486" spans="1:11" ht="13">
      <c r="A486" s="14"/>
      <c r="B486" s="14"/>
      <c r="C486" s="14"/>
      <c r="D486" s="16"/>
      <c r="E486" s="16"/>
      <c r="F486" s="14"/>
      <c r="G486" s="14"/>
      <c r="H486" s="14"/>
      <c r="I486" s="15"/>
      <c r="J486" s="77"/>
      <c r="K486" s="92"/>
    </row>
    <row r="487" spans="1:11" ht="13">
      <c r="A487" s="14"/>
      <c r="B487" s="14"/>
      <c r="C487" s="14"/>
      <c r="D487" s="16"/>
      <c r="E487" s="16"/>
      <c r="F487" s="14"/>
      <c r="G487" s="14"/>
      <c r="H487" s="14"/>
      <c r="I487" s="15"/>
      <c r="J487" s="77"/>
      <c r="K487" s="92"/>
    </row>
    <row r="488" spans="1:11" ht="13">
      <c r="A488" s="14"/>
      <c r="B488" s="14"/>
      <c r="C488" s="14"/>
      <c r="D488" s="16"/>
      <c r="E488" s="16"/>
      <c r="F488" s="14"/>
      <c r="G488" s="14"/>
      <c r="H488" s="14"/>
      <c r="I488" s="15"/>
      <c r="J488" s="77"/>
      <c r="K488" s="92"/>
    </row>
    <row r="489" spans="1:11" ht="13">
      <c r="A489" s="14"/>
      <c r="B489" s="14"/>
      <c r="C489" s="14"/>
      <c r="D489" s="16"/>
      <c r="E489" s="16"/>
      <c r="F489" s="14"/>
      <c r="G489" s="14"/>
      <c r="H489" s="14"/>
      <c r="I489" s="15"/>
      <c r="J489" s="77"/>
      <c r="K489" s="92"/>
    </row>
    <row r="490" spans="1:11" ht="13">
      <c r="A490" s="14"/>
      <c r="B490" s="14"/>
      <c r="C490" s="14"/>
      <c r="D490" s="16"/>
      <c r="E490" s="16"/>
      <c r="F490" s="14"/>
      <c r="G490" s="14"/>
      <c r="H490" s="14"/>
      <c r="I490" s="15"/>
      <c r="J490" s="77"/>
      <c r="K490" s="92"/>
    </row>
    <row r="491" spans="1:11" ht="13">
      <c r="A491" s="14"/>
      <c r="B491" s="14"/>
      <c r="C491" s="14"/>
      <c r="D491" s="16"/>
      <c r="E491" s="16"/>
      <c r="F491" s="14"/>
      <c r="G491" s="14"/>
      <c r="H491" s="14"/>
      <c r="I491" s="15"/>
      <c r="J491" s="77"/>
      <c r="K491" s="92"/>
    </row>
    <row r="492" spans="1:11" ht="13">
      <c r="A492" s="14"/>
      <c r="B492" s="14"/>
      <c r="C492" s="14"/>
      <c r="D492" s="16"/>
      <c r="E492" s="16"/>
      <c r="F492" s="14"/>
      <c r="G492" s="14"/>
      <c r="H492" s="14"/>
      <c r="I492" s="15"/>
      <c r="J492" s="77"/>
      <c r="K492" s="92"/>
    </row>
    <row r="493" spans="1:11" ht="13">
      <c r="A493" s="14"/>
      <c r="B493" s="14"/>
      <c r="C493" s="14"/>
      <c r="D493" s="16"/>
      <c r="E493" s="16"/>
      <c r="F493" s="14"/>
      <c r="G493" s="14"/>
      <c r="H493" s="14"/>
      <c r="I493" s="15"/>
      <c r="J493" s="77"/>
      <c r="K493" s="92"/>
    </row>
    <row r="494" spans="1:11" ht="13">
      <c r="A494" s="14"/>
      <c r="B494" s="14"/>
      <c r="C494" s="14"/>
      <c r="D494" s="16"/>
      <c r="E494" s="16"/>
      <c r="F494" s="14"/>
      <c r="G494" s="14"/>
      <c r="H494" s="14"/>
      <c r="I494" s="15"/>
      <c r="J494" s="77"/>
      <c r="K494" s="92"/>
    </row>
    <row r="495" spans="1:11" ht="13">
      <c r="A495" s="14"/>
      <c r="B495" s="14"/>
      <c r="C495" s="14"/>
      <c r="D495" s="16"/>
      <c r="E495" s="16"/>
      <c r="F495" s="14"/>
      <c r="G495" s="14"/>
      <c r="H495" s="14"/>
      <c r="I495" s="15"/>
      <c r="J495" s="77"/>
      <c r="K495" s="92"/>
    </row>
    <row r="496" spans="1:11" ht="13">
      <c r="A496" s="14"/>
      <c r="B496" s="14"/>
      <c r="C496" s="14"/>
      <c r="D496" s="16"/>
      <c r="E496" s="16"/>
      <c r="F496" s="14"/>
      <c r="G496" s="14"/>
      <c r="H496" s="14"/>
      <c r="I496" s="15"/>
      <c r="J496" s="77"/>
      <c r="K496" s="92"/>
    </row>
    <row r="497" spans="1:11" ht="13">
      <c r="A497" s="14"/>
      <c r="B497" s="14"/>
      <c r="C497" s="14"/>
      <c r="D497" s="16"/>
      <c r="E497" s="16"/>
      <c r="F497" s="14"/>
      <c r="G497" s="14"/>
      <c r="H497" s="14"/>
      <c r="I497" s="15"/>
      <c r="J497" s="77"/>
      <c r="K497" s="92"/>
    </row>
    <row r="498" spans="1:11" ht="13">
      <c r="A498" s="14"/>
      <c r="B498" s="14"/>
      <c r="C498" s="14"/>
      <c r="D498" s="16"/>
      <c r="E498" s="16"/>
      <c r="F498" s="14"/>
      <c r="G498" s="14"/>
      <c r="H498" s="14"/>
      <c r="I498" s="15"/>
      <c r="J498" s="77"/>
      <c r="K498" s="92"/>
    </row>
    <row r="499" spans="1:11" ht="13">
      <c r="A499" s="14"/>
      <c r="B499" s="14"/>
      <c r="C499" s="14"/>
      <c r="D499" s="16"/>
      <c r="E499" s="16"/>
      <c r="F499" s="14"/>
      <c r="G499" s="14"/>
      <c r="H499" s="14"/>
      <c r="I499" s="15"/>
      <c r="J499" s="77"/>
      <c r="K499" s="92"/>
    </row>
    <row r="500" spans="1:11" ht="13">
      <c r="A500" s="14"/>
      <c r="B500" s="14"/>
      <c r="C500" s="14"/>
      <c r="D500" s="16"/>
      <c r="E500" s="16"/>
      <c r="F500" s="14"/>
      <c r="G500" s="14"/>
      <c r="H500" s="14"/>
      <c r="I500" s="15"/>
      <c r="J500" s="77"/>
      <c r="K500" s="92"/>
    </row>
    <row r="501" spans="1:11" ht="13">
      <c r="A501" s="14"/>
      <c r="B501" s="14"/>
      <c r="C501" s="14"/>
      <c r="D501" s="16"/>
      <c r="E501" s="16"/>
      <c r="F501" s="14"/>
      <c r="G501" s="14"/>
      <c r="H501" s="14"/>
      <c r="I501" s="15"/>
      <c r="J501" s="77"/>
      <c r="K501" s="92"/>
    </row>
    <row r="502" spans="1:11" ht="13">
      <c r="A502" s="14"/>
      <c r="B502" s="14"/>
      <c r="C502" s="14"/>
      <c r="D502" s="16"/>
      <c r="E502" s="16"/>
      <c r="F502" s="14"/>
      <c r="G502" s="14"/>
      <c r="H502" s="14"/>
      <c r="I502" s="15"/>
      <c r="J502" s="77"/>
      <c r="K502" s="92"/>
    </row>
    <row r="503" spans="1:11" ht="13">
      <c r="A503" s="14"/>
      <c r="B503" s="14"/>
      <c r="C503" s="14"/>
      <c r="D503" s="16"/>
      <c r="E503" s="16"/>
      <c r="F503" s="14"/>
      <c r="G503" s="14"/>
      <c r="H503" s="14"/>
      <c r="I503" s="15"/>
      <c r="J503" s="77"/>
      <c r="K503" s="92"/>
    </row>
    <row r="504" spans="1:11" ht="13">
      <c r="A504" s="14"/>
      <c r="B504" s="14"/>
      <c r="C504" s="14"/>
      <c r="D504" s="16"/>
      <c r="E504" s="16"/>
      <c r="F504" s="14"/>
      <c r="G504" s="14"/>
      <c r="H504" s="14"/>
      <c r="I504" s="15"/>
      <c r="J504" s="77"/>
      <c r="K504" s="92"/>
    </row>
    <row r="505" spans="1:11" ht="13">
      <c r="A505" s="14"/>
      <c r="B505" s="14"/>
      <c r="C505" s="14"/>
      <c r="D505" s="16"/>
      <c r="E505" s="16"/>
      <c r="F505" s="14"/>
      <c r="G505" s="14"/>
      <c r="H505" s="14"/>
      <c r="I505" s="15"/>
      <c r="J505" s="77"/>
      <c r="K505" s="92"/>
    </row>
    <row r="506" spans="1:11" ht="13">
      <c r="A506" s="14"/>
      <c r="B506" s="14"/>
      <c r="C506" s="14"/>
      <c r="D506" s="16"/>
      <c r="E506" s="16"/>
      <c r="F506" s="14"/>
      <c r="G506" s="14"/>
      <c r="H506" s="14"/>
      <c r="I506" s="15"/>
      <c r="J506" s="77"/>
      <c r="K506" s="92"/>
    </row>
    <row r="507" spans="1:11" ht="13">
      <c r="A507" s="14"/>
      <c r="B507" s="14"/>
      <c r="C507" s="14"/>
      <c r="D507" s="16"/>
      <c r="E507" s="16"/>
      <c r="F507" s="14"/>
      <c r="G507" s="14"/>
      <c r="H507" s="14"/>
      <c r="I507" s="15"/>
      <c r="J507" s="77"/>
      <c r="K507" s="92"/>
    </row>
    <row r="508" spans="1:11" ht="13">
      <c r="A508" s="14"/>
      <c r="B508" s="14"/>
      <c r="C508" s="14"/>
      <c r="D508" s="16"/>
      <c r="E508" s="16"/>
      <c r="F508" s="14"/>
      <c r="G508" s="14"/>
      <c r="H508" s="14"/>
      <c r="I508" s="15"/>
      <c r="J508" s="77"/>
      <c r="K508" s="92"/>
    </row>
    <row r="509" spans="1:11" ht="13">
      <c r="A509" s="14"/>
      <c r="B509" s="14"/>
      <c r="C509" s="14"/>
      <c r="D509" s="16"/>
      <c r="E509" s="16"/>
      <c r="F509" s="14"/>
      <c r="G509" s="14"/>
      <c r="H509" s="14"/>
      <c r="I509" s="15"/>
      <c r="J509" s="77"/>
      <c r="K509" s="92"/>
    </row>
    <row r="510" spans="1:11" ht="13">
      <c r="A510" s="14"/>
      <c r="B510" s="14"/>
      <c r="C510" s="14"/>
      <c r="D510" s="16"/>
      <c r="E510" s="16"/>
      <c r="F510" s="14"/>
      <c r="G510" s="14"/>
      <c r="H510" s="14"/>
      <c r="I510" s="15"/>
      <c r="J510" s="77"/>
      <c r="K510" s="92"/>
    </row>
    <row r="511" spans="1:11" ht="13">
      <c r="A511" s="14"/>
      <c r="B511" s="14"/>
      <c r="C511" s="14"/>
      <c r="D511" s="16"/>
      <c r="E511" s="16"/>
      <c r="F511" s="14"/>
      <c r="G511" s="14"/>
      <c r="H511" s="14"/>
      <c r="I511" s="15"/>
      <c r="J511" s="77"/>
      <c r="K511" s="92"/>
    </row>
    <row r="512" spans="1:11" ht="13">
      <c r="A512" s="14"/>
      <c r="B512" s="14"/>
      <c r="C512" s="14"/>
      <c r="D512" s="16"/>
      <c r="E512" s="16"/>
      <c r="F512" s="14"/>
      <c r="G512" s="14"/>
      <c r="H512" s="14"/>
      <c r="I512" s="15"/>
      <c r="J512" s="77"/>
      <c r="K512" s="92"/>
    </row>
    <row r="513" spans="1:11" ht="13">
      <c r="A513" s="14"/>
      <c r="B513" s="14"/>
      <c r="C513" s="14"/>
      <c r="D513" s="16"/>
      <c r="E513" s="16"/>
      <c r="F513" s="14"/>
      <c r="G513" s="14"/>
      <c r="H513" s="14"/>
      <c r="I513" s="15"/>
      <c r="J513" s="77"/>
      <c r="K513" s="92"/>
    </row>
    <row r="514" spans="1:11" ht="13">
      <c r="A514" s="14"/>
      <c r="B514" s="14"/>
      <c r="C514" s="14"/>
      <c r="D514" s="16"/>
      <c r="E514" s="16"/>
      <c r="F514" s="14"/>
      <c r="G514" s="14"/>
      <c r="H514" s="14"/>
      <c r="I514" s="15"/>
      <c r="J514" s="77"/>
      <c r="K514" s="92"/>
    </row>
    <row r="515" spans="1:11" ht="13">
      <c r="A515" s="14"/>
      <c r="B515" s="14"/>
      <c r="C515" s="14"/>
      <c r="D515" s="16"/>
      <c r="E515" s="16"/>
      <c r="F515" s="14"/>
      <c r="G515" s="14"/>
      <c r="H515" s="14"/>
      <c r="I515" s="15"/>
      <c r="J515" s="77"/>
      <c r="K515" s="92"/>
    </row>
    <row r="516" spans="1:11" ht="13">
      <c r="A516" s="14"/>
      <c r="B516" s="14"/>
      <c r="C516" s="14"/>
      <c r="D516" s="16"/>
      <c r="E516" s="16"/>
      <c r="F516" s="14"/>
      <c r="G516" s="14"/>
      <c r="H516" s="14"/>
      <c r="I516" s="15"/>
      <c r="J516" s="77"/>
      <c r="K516" s="92"/>
    </row>
    <row r="517" spans="1:11" ht="13">
      <c r="A517" s="14"/>
      <c r="B517" s="14"/>
      <c r="C517" s="14"/>
      <c r="D517" s="16"/>
      <c r="E517" s="16"/>
      <c r="F517" s="14"/>
      <c r="G517" s="14"/>
      <c r="H517" s="14"/>
      <c r="I517" s="15"/>
      <c r="J517" s="77"/>
      <c r="K517" s="92"/>
    </row>
    <row r="518" spans="1:11" ht="13">
      <c r="A518" s="14"/>
      <c r="B518" s="14"/>
      <c r="C518" s="14"/>
      <c r="D518" s="16"/>
      <c r="E518" s="16"/>
      <c r="F518" s="14"/>
      <c r="G518" s="14"/>
      <c r="H518" s="14"/>
      <c r="I518" s="15"/>
      <c r="J518" s="77"/>
      <c r="K518" s="92"/>
    </row>
    <row r="519" spans="1:11" ht="13">
      <c r="A519" s="14"/>
      <c r="B519" s="14"/>
      <c r="C519" s="14"/>
      <c r="D519" s="16"/>
      <c r="E519" s="16"/>
      <c r="F519" s="14"/>
      <c r="G519" s="14"/>
      <c r="H519" s="14"/>
      <c r="I519" s="15"/>
      <c r="J519" s="77"/>
      <c r="K519" s="92"/>
    </row>
    <row r="520" spans="1:11" ht="13">
      <c r="A520" s="14"/>
      <c r="B520" s="14"/>
      <c r="C520" s="14"/>
      <c r="D520" s="16"/>
      <c r="E520" s="16"/>
      <c r="F520" s="14"/>
      <c r="G520" s="14"/>
      <c r="H520" s="14"/>
      <c r="I520" s="15"/>
      <c r="J520" s="77"/>
      <c r="K520" s="92"/>
    </row>
    <row r="521" spans="1:11" ht="13">
      <c r="A521" s="14"/>
      <c r="B521" s="14"/>
      <c r="C521" s="14"/>
      <c r="D521" s="16"/>
      <c r="E521" s="16"/>
      <c r="F521" s="14"/>
      <c r="G521" s="14"/>
      <c r="H521" s="14"/>
      <c r="I521" s="15"/>
      <c r="J521" s="77"/>
      <c r="K521" s="92"/>
    </row>
    <row r="522" spans="1:11" ht="13">
      <c r="A522" s="14"/>
      <c r="B522" s="14"/>
      <c r="C522" s="14"/>
      <c r="D522" s="16"/>
      <c r="E522" s="16"/>
      <c r="F522" s="14"/>
      <c r="G522" s="14"/>
      <c r="H522" s="14"/>
      <c r="I522" s="15"/>
      <c r="J522" s="77"/>
      <c r="K522" s="92"/>
    </row>
    <row r="523" spans="1:11" ht="13">
      <c r="A523" s="14"/>
      <c r="B523" s="14"/>
      <c r="C523" s="14"/>
      <c r="D523" s="16"/>
      <c r="E523" s="16"/>
      <c r="F523" s="14"/>
      <c r="G523" s="14"/>
      <c r="H523" s="14"/>
      <c r="I523" s="15"/>
      <c r="J523" s="77"/>
      <c r="K523" s="92"/>
    </row>
    <row r="524" spans="1:11" ht="13">
      <c r="A524" s="14"/>
      <c r="B524" s="14"/>
      <c r="C524" s="14"/>
      <c r="D524" s="16"/>
      <c r="E524" s="16"/>
      <c r="F524" s="14"/>
      <c r="G524" s="14"/>
      <c r="H524" s="14"/>
      <c r="I524" s="15"/>
      <c r="J524" s="77"/>
      <c r="K524" s="92"/>
    </row>
    <row r="525" spans="1:11" ht="13">
      <c r="A525" s="14"/>
      <c r="B525" s="14"/>
      <c r="C525" s="14"/>
      <c r="D525" s="16"/>
      <c r="E525" s="16"/>
      <c r="F525" s="14"/>
      <c r="G525" s="14"/>
      <c r="H525" s="14"/>
      <c r="I525" s="15"/>
      <c r="J525" s="77"/>
      <c r="K525" s="92"/>
    </row>
    <row r="526" spans="1:11" ht="13">
      <c r="A526" s="14"/>
      <c r="B526" s="14"/>
      <c r="C526" s="14"/>
      <c r="D526" s="16"/>
      <c r="E526" s="16"/>
      <c r="F526" s="14"/>
      <c r="G526" s="14"/>
      <c r="H526" s="14"/>
      <c r="I526" s="15"/>
      <c r="J526" s="77"/>
      <c r="K526" s="92"/>
    </row>
    <row r="527" spans="1:11" ht="13">
      <c r="A527" s="14"/>
      <c r="B527" s="14"/>
      <c r="C527" s="14"/>
      <c r="D527" s="16"/>
      <c r="E527" s="16"/>
      <c r="F527" s="14"/>
      <c r="G527" s="14"/>
      <c r="H527" s="14"/>
      <c r="I527" s="15"/>
      <c r="J527" s="77"/>
      <c r="K527" s="92"/>
    </row>
    <row r="528" spans="1:11" ht="13">
      <c r="A528" s="14"/>
      <c r="B528" s="14"/>
      <c r="C528" s="14"/>
      <c r="D528" s="16"/>
      <c r="E528" s="16"/>
      <c r="F528" s="14"/>
      <c r="G528" s="14"/>
      <c r="H528" s="14"/>
      <c r="I528" s="15"/>
      <c r="J528" s="77"/>
      <c r="K528" s="92"/>
    </row>
    <row r="529" spans="1:11" ht="13">
      <c r="A529" s="14"/>
      <c r="B529" s="14"/>
      <c r="C529" s="14"/>
      <c r="D529" s="16"/>
      <c r="E529" s="16"/>
      <c r="F529" s="14"/>
      <c r="G529" s="14"/>
      <c r="H529" s="14"/>
      <c r="I529" s="15"/>
      <c r="J529" s="77"/>
      <c r="K529" s="92"/>
    </row>
    <row r="530" spans="1:11" ht="13">
      <c r="A530" s="14"/>
      <c r="B530" s="14"/>
      <c r="C530" s="14"/>
      <c r="D530" s="16"/>
      <c r="E530" s="16"/>
      <c r="F530" s="14"/>
      <c r="G530" s="14"/>
      <c r="H530" s="14"/>
      <c r="I530" s="15"/>
      <c r="J530" s="77"/>
      <c r="K530" s="92"/>
    </row>
    <row r="531" spans="1:11" ht="13">
      <c r="A531" s="14"/>
      <c r="B531" s="14"/>
      <c r="C531" s="14"/>
      <c r="D531" s="16"/>
      <c r="E531" s="16"/>
      <c r="F531" s="14"/>
      <c r="G531" s="14"/>
      <c r="H531" s="14"/>
      <c r="I531" s="15"/>
      <c r="J531" s="77"/>
      <c r="K531" s="92"/>
    </row>
    <row r="532" spans="1:11" ht="13">
      <c r="A532" s="14"/>
      <c r="B532" s="14"/>
      <c r="C532" s="14"/>
      <c r="D532" s="16"/>
      <c r="E532" s="16"/>
      <c r="F532" s="14"/>
      <c r="G532" s="14"/>
      <c r="H532" s="14"/>
      <c r="I532" s="15"/>
      <c r="J532" s="77"/>
      <c r="K532" s="92"/>
    </row>
    <row r="533" spans="1:11" ht="13">
      <c r="A533" s="14"/>
      <c r="B533" s="14"/>
      <c r="C533" s="14"/>
      <c r="D533" s="16"/>
      <c r="E533" s="16"/>
      <c r="F533" s="14"/>
      <c r="G533" s="14"/>
      <c r="H533" s="14"/>
      <c r="I533" s="15"/>
      <c r="J533" s="77"/>
      <c r="K533" s="92"/>
    </row>
    <row r="534" spans="1:11" ht="13">
      <c r="A534" s="14"/>
      <c r="B534" s="14"/>
      <c r="C534" s="14"/>
      <c r="D534" s="16"/>
      <c r="E534" s="16"/>
      <c r="F534" s="14"/>
      <c r="G534" s="14"/>
      <c r="H534" s="14"/>
      <c r="I534" s="15"/>
      <c r="J534" s="77"/>
      <c r="K534" s="92"/>
    </row>
    <row r="535" spans="1:11" ht="13">
      <c r="A535" s="14"/>
      <c r="B535" s="14"/>
      <c r="C535" s="14"/>
      <c r="D535" s="16"/>
      <c r="E535" s="16"/>
      <c r="F535" s="14"/>
      <c r="G535" s="14"/>
      <c r="H535" s="14"/>
      <c r="I535" s="15"/>
      <c r="J535" s="77"/>
      <c r="K535" s="92"/>
    </row>
    <row r="536" spans="1:11" ht="13">
      <c r="A536" s="14"/>
      <c r="B536" s="14"/>
      <c r="C536" s="14"/>
      <c r="D536" s="16"/>
      <c r="E536" s="16"/>
      <c r="F536" s="14"/>
      <c r="G536" s="14"/>
      <c r="H536" s="14"/>
      <c r="I536" s="15"/>
      <c r="J536" s="77"/>
      <c r="K536" s="92"/>
    </row>
    <row r="537" spans="1:11" ht="13">
      <c r="A537" s="14"/>
      <c r="B537" s="14"/>
      <c r="C537" s="14"/>
      <c r="D537" s="16"/>
      <c r="E537" s="16"/>
      <c r="F537" s="14"/>
      <c r="G537" s="14"/>
      <c r="H537" s="14"/>
      <c r="I537" s="15"/>
      <c r="J537" s="77"/>
      <c r="K537" s="92"/>
    </row>
    <row r="538" spans="1:11" ht="13">
      <c r="A538" s="14"/>
      <c r="B538" s="14"/>
      <c r="C538" s="14"/>
      <c r="D538" s="16"/>
      <c r="E538" s="16"/>
      <c r="F538" s="14"/>
      <c r="G538" s="14"/>
      <c r="H538" s="14"/>
      <c r="I538" s="15"/>
      <c r="J538" s="77"/>
      <c r="K538" s="92"/>
    </row>
    <row r="539" spans="1:11" ht="13">
      <c r="A539" s="14"/>
      <c r="B539" s="14"/>
      <c r="C539" s="14"/>
      <c r="D539" s="16"/>
      <c r="E539" s="16"/>
      <c r="F539" s="14"/>
      <c r="G539" s="14"/>
      <c r="H539" s="14"/>
      <c r="I539" s="15"/>
      <c r="J539" s="77"/>
      <c r="K539" s="92"/>
    </row>
    <row r="540" spans="1:11" ht="13">
      <c r="A540" s="14"/>
      <c r="B540" s="14"/>
      <c r="C540" s="14"/>
      <c r="D540" s="16"/>
      <c r="E540" s="16"/>
      <c r="F540" s="14"/>
      <c r="G540" s="14"/>
      <c r="H540" s="14"/>
      <c r="I540" s="15"/>
      <c r="J540" s="77"/>
      <c r="K540" s="92"/>
    </row>
    <row r="541" spans="1:11" ht="13">
      <c r="A541" s="14"/>
      <c r="B541" s="14"/>
      <c r="C541" s="14"/>
      <c r="D541" s="16"/>
      <c r="E541" s="16"/>
      <c r="F541" s="14"/>
      <c r="G541" s="14"/>
      <c r="H541" s="14"/>
      <c r="I541" s="15"/>
      <c r="J541" s="77"/>
      <c r="K541" s="92"/>
    </row>
    <row r="542" spans="1:11" ht="13">
      <c r="A542" s="14"/>
      <c r="B542" s="14"/>
      <c r="C542" s="14"/>
      <c r="D542" s="16"/>
      <c r="E542" s="16"/>
      <c r="F542" s="14"/>
      <c r="G542" s="14"/>
      <c r="H542" s="14"/>
      <c r="I542" s="15"/>
      <c r="J542" s="77"/>
      <c r="K542" s="92"/>
    </row>
    <row r="543" spans="1:11" ht="13">
      <c r="A543" s="14"/>
      <c r="B543" s="14"/>
      <c r="C543" s="14"/>
      <c r="D543" s="16"/>
      <c r="E543" s="16"/>
      <c r="F543" s="14"/>
      <c r="G543" s="14"/>
      <c r="H543" s="14"/>
      <c r="I543" s="15"/>
      <c r="J543" s="77"/>
      <c r="K543" s="92"/>
    </row>
    <row r="544" spans="1:11" ht="13">
      <c r="A544" s="14"/>
      <c r="B544" s="14"/>
      <c r="C544" s="14"/>
      <c r="D544" s="16"/>
      <c r="E544" s="16"/>
      <c r="F544" s="14"/>
      <c r="G544" s="14"/>
      <c r="H544" s="14"/>
      <c r="I544" s="15"/>
      <c r="J544" s="77"/>
      <c r="K544" s="92"/>
    </row>
    <row r="545" spans="1:11" ht="13">
      <c r="A545" s="14"/>
      <c r="B545" s="14"/>
      <c r="C545" s="14"/>
      <c r="D545" s="16"/>
      <c r="E545" s="16"/>
      <c r="F545" s="14"/>
      <c r="G545" s="14"/>
      <c r="H545" s="14"/>
      <c r="I545" s="15"/>
      <c r="J545" s="77"/>
      <c r="K545" s="92"/>
    </row>
    <row r="546" spans="1:11" ht="13">
      <c r="A546" s="14"/>
      <c r="B546" s="14"/>
      <c r="C546" s="14"/>
      <c r="D546" s="16"/>
      <c r="E546" s="16"/>
      <c r="F546" s="14"/>
      <c r="G546" s="14"/>
      <c r="H546" s="14"/>
      <c r="I546" s="15"/>
      <c r="J546" s="77"/>
      <c r="K546" s="92"/>
    </row>
    <row r="547" spans="1:11" ht="13">
      <c r="A547" s="14"/>
      <c r="B547" s="14"/>
      <c r="C547" s="14"/>
      <c r="D547" s="16"/>
      <c r="E547" s="16"/>
      <c r="F547" s="14"/>
      <c r="G547" s="14"/>
      <c r="H547" s="14"/>
      <c r="I547" s="15"/>
      <c r="J547" s="77"/>
      <c r="K547" s="92"/>
    </row>
    <row r="548" spans="1:11" ht="13">
      <c r="A548" s="14"/>
      <c r="B548" s="14"/>
      <c r="C548" s="14"/>
      <c r="D548" s="16"/>
      <c r="E548" s="16"/>
      <c r="F548" s="14"/>
      <c r="G548" s="14"/>
      <c r="H548" s="14"/>
      <c r="I548" s="15"/>
      <c r="J548" s="77"/>
      <c r="K548" s="92"/>
    </row>
    <row r="549" spans="1:11" ht="13">
      <c r="A549" s="14"/>
      <c r="B549" s="14"/>
      <c r="C549" s="14"/>
      <c r="D549" s="16"/>
      <c r="E549" s="16"/>
      <c r="F549" s="14"/>
      <c r="G549" s="14"/>
      <c r="H549" s="14"/>
      <c r="I549" s="15"/>
      <c r="J549" s="77"/>
      <c r="K549" s="92"/>
    </row>
    <row r="550" spans="1:11" ht="13">
      <c r="A550" s="14"/>
      <c r="B550" s="14"/>
      <c r="C550" s="14"/>
      <c r="D550" s="16"/>
      <c r="E550" s="16"/>
      <c r="F550" s="14"/>
      <c r="G550" s="14"/>
      <c r="H550" s="14"/>
      <c r="I550" s="15"/>
      <c r="J550" s="77"/>
      <c r="K550" s="92"/>
    </row>
    <row r="551" spans="1:11" ht="13">
      <c r="A551" s="14"/>
      <c r="B551" s="14"/>
      <c r="C551" s="14"/>
      <c r="D551" s="16"/>
      <c r="E551" s="16"/>
      <c r="F551" s="14"/>
      <c r="G551" s="14"/>
      <c r="H551" s="14"/>
      <c r="I551" s="15"/>
      <c r="J551" s="77"/>
      <c r="K551" s="92"/>
    </row>
    <row r="552" spans="1:11" ht="13">
      <c r="A552" s="14"/>
      <c r="B552" s="14"/>
      <c r="C552" s="14"/>
      <c r="D552" s="16"/>
      <c r="E552" s="16"/>
      <c r="F552" s="14"/>
      <c r="G552" s="14"/>
      <c r="H552" s="14"/>
      <c r="I552" s="15"/>
      <c r="J552" s="77"/>
      <c r="K552" s="92"/>
    </row>
    <row r="553" spans="1:11" ht="13">
      <c r="A553" s="14"/>
      <c r="B553" s="14"/>
      <c r="C553" s="14"/>
      <c r="D553" s="16"/>
      <c r="E553" s="16"/>
      <c r="F553" s="14"/>
      <c r="G553" s="14"/>
      <c r="H553" s="14"/>
      <c r="I553" s="15"/>
      <c r="J553" s="77"/>
      <c r="K553" s="92"/>
    </row>
    <row r="554" spans="1:11" ht="13">
      <c r="A554" s="14"/>
      <c r="B554" s="14"/>
      <c r="C554" s="14"/>
      <c r="D554" s="16"/>
      <c r="E554" s="16"/>
      <c r="F554" s="14"/>
      <c r="G554" s="14"/>
      <c r="H554" s="14"/>
      <c r="I554" s="15"/>
      <c r="J554" s="77"/>
      <c r="K554" s="92"/>
    </row>
    <row r="555" spans="1:11" ht="13">
      <c r="A555" s="14"/>
      <c r="B555" s="14"/>
      <c r="C555" s="14"/>
      <c r="D555" s="16"/>
      <c r="E555" s="16"/>
      <c r="F555" s="14"/>
      <c r="G555" s="14"/>
      <c r="H555" s="14"/>
      <c r="I555" s="15"/>
      <c r="J555" s="77"/>
      <c r="K555" s="92"/>
    </row>
    <row r="556" spans="1:11" ht="13">
      <c r="A556" s="14"/>
      <c r="B556" s="14"/>
      <c r="C556" s="14"/>
      <c r="D556" s="16"/>
      <c r="E556" s="16"/>
      <c r="F556" s="14"/>
      <c r="G556" s="14"/>
      <c r="H556" s="14"/>
      <c r="I556" s="15"/>
      <c r="J556" s="77"/>
      <c r="K556" s="92"/>
    </row>
    <row r="557" spans="1:11" ht="13">
      <c r="A557" s="14"/>
      <c r="B557" s="14"/>
      <c r="C557" s="14"/>
      <c r="D557" s="16"/>
      <c r="E557" s="16"/>
      <c r="F557" s="14"/>
      <c r="G557" s="14"/>
      <c r="H557" s="14"/>
      <c r="I557" s="15"/>
      <c r="J557" s="77"/>
      <c r="K557" s="92"/>
    </row>
    <row r="558" spans="1:11" ht="13">
      <c r="A558" s="14"/>
      <c r="B558" s="14"/>
      <c r="C558" s="14"/>
      <c r="D558" s="16"/>
      <c r="E558" s="16"/>
      <c r="F558" s="14"/>
      <c r="G558" s="14"/>
      <c r="H558" s="14"/>
      <c r="I558" s="15"/>
      <c r="J558" s="77"/>
      <c r="K558" s="92"/>
    </row>
    <row r="559" spans="1:11" ht="13">
      <c r="A559" s="14"/>
      <c r="B559" s="14"/>
      <c r="C559" s="14"/>
      <c r="D559" s="16"/>
      <c r="E559" s="16"/>
      <c r="F559" s="14"/>
      <c r="G559" s="14"/>
      <c r="H559" s="14"/>
      <c r="I559" s="15"/>
      <c r="J559" s="77"/>
      <c r="K559" s="92"/>
    </row>
    <row r="560" spans="1:11" ht="13">
      <c r="A560" s="14"/>
      <c r="B560" s="14"/>
      <c r="C560" s="14"/>
      <c r="D560" s="16"/>
      <c r="E560" s="16"/>
      <c r="F560" s="14"/>
      <c r="G560" s="14"/>
      <c r="H560" s="14"/>
      <c r="I560" s="15"/>
      <c r="J560" s="77"/>
      <c r="K560" s="92"/>
    </row>
    <row r="561" spans="1:11" ht="13">
      <c r="A561" s="14"/>
      <c r="B561" s="14"/>
      <c r="C561" s="14"/>
      <c r="D561" s="16"/>
      <c r="E561" s="16"/>
      <c r="F561" s="14"/>
      <c r="G561" s="14"/>
      <c r="H561" s="14"/>
      <c r="I561" s="15"/>
      <c r="J561" s="77"/>
      <c r="K561" s="92"/>
    </row>
    <row r="562" spans="1:11" ht="13">
      <c r="A562" s="14"/>
      <c r="B562" s="14"/>
      <c r="C562" s="14"/>
      <c r="D562" s="16"/>
      <c r="E562" s="16"/>
      <c r="F562" s="14"/>
      <c r="G562" s="14"/>
      <c r="H562" s="14"/>
      <c r="I562" s="15"/>
      <c r="J562" s="77"/>
      <c r="K562" s="92"/>
    </row>
    <row r="563" spans="1:11" ht="13">
      <c r="A563" s="14"/>
      <c r="B563" s="14"/>
      <c r="C563" s="14"/>
      <c r="D563" s="16"/>
      <c r="E563" s="16"/>
      <c r="F563" s="14"/>
      <c r="G563" s="14"/>
      <c r="H563" s="14"/>
      <c r="I563" s="15"/>
      <c r="J563" s="77"/>
      <c r="K563" s="92"/>
    </row>
    <row r="564" spans="1:11" ht="13">
      <c r="A564" s="14"/>
      <c r="B564" s="14"/>
      <c r="C564" s="14"/>
      <c r="D564" s="16"/>
      <c r="E564" s="16"/>
      <c r="F564" s="14"/>
      <c r="G564" s="14"/>
      <c r="H564" s="14"/>
      <c r="I564" s="15"/>
      <c r="J564" s="77"/>
      <c r="K564" s="92"/>
    </row>
    <row r="565" spans="1:11" ht="13">
      <c r="A565" s="14"/>
      <c r="B565" s="14"/>
      <c r="C565" s="14"/>
      <c r="D565" s="16"/>
      <c r="E565" s="16"/>
      <c r="F565" s="14"/>
      <c r="G565" s="14"/>
      <c r="H565" s="14"/>
      <c r="I565" s="15"/>
      <c r="J565" s="77"/>
      <c r="K565" s="92"/>
    </row>
    <row r="566" spans="1:11" ht="13">
      <c r="A566" s="14"/>
      <c r="B566" s="14"/>
      <c r="C566" s="14"/>
      <c r="D566" s="16"/>
      <c r="E566" s="16"/>
      <c r="F566" s="14"/>
      <c r="G566" s="14"/>
      <c r="H566" s="14"/>
      <c r="I566" s="15"/>
      <c r="J566" s="77"/>
      <c r="K566" s="92"/>
    </row>
    <row r="567" spans="1:11" ht="13">
      <c r="A567" s="14"/>
      <c r="B567" s="14"/>
      <c r="C567" s="14"/>
      <c r="D567" s="16"/>
      <c r="E567" s="16"/>
      <c r="F567" s="14"/>
      <c r="G567" s="14"/>
      <c r="H567" s="14"/>
      <c r="I567" s="15"/>
      <c r="J567" s="77"/>
      <c r="K567" s="92"/>
    </row>
    <row r="568" spans="1:11" ht="13">
      <c r="A568" s="14"/>
      <c r="B568" s="14"/>
      <c r="C568" s="14"/>
      <c r="D568" s="16"/>
      <c r="E568" s="16"/>
      <c r="F568" s="14"/>
      <c r="G568" s="14"/>
      <c r="H568" s="14"/>
      <c r="I568" s="15"/>
      <c r="J568" s="77"/>
      <c r="K568" s="92"/>
    </row>
    <row r="569" spans="1:11" ht="13">
      <c r="A569" s="14"/>
      <c r="B569" s="14"/>
      <c r="C569" s="14"/>
      <c r="D569" s="16"/>
      <c r="E569" s="16"/>
      <c r="F569" s="14"/>
      <c r="G569" s="14"/>
      <c r="H569" s="14"/>
      <c r="I569" s="15"/>
      <c r="J569" s="77"/>
      <c r="K569" s="92"/>
    </row>
    <row r="570" spans="1:11" ht="13">
      <c r="A570" s="14"/>
      <c r="B570" s="14"/>
      <c r="C570" s="14"/>
      <c r="D570" s="16"/>
      <c r="E570" s="16"/>
      <c r="F570" s="14"/>
      <c r="G570" s="14"/>
      <c r="H570" s="14"/>
      <c r="I570" s="15"/>
      <c r="J570" s="77"/>
      <c r="K570" s="92"/>
    </row>
    <row r="571" spans="1:11" ht="13">
      <c r="A571" s="14"/>
      <c r="B571" s="14"/>
      <c r="C571" s="14"/>
      <c r="D571" s="16"/>
      <c r="E571" s="16"/>
      <c r="F571" s="14"/>
      <c r="G571" s="14"/>
      <c r="H571" s="14"/>
      <c r="I571" s="15"/>
      <c r="J571" s="77"/>
      <c r="K571" s="92"/>
    </row>
    <row r="572" spans="1:11" ht="13">
      <c r="A572" s="14"/>
      <c r="B572" s="14"/>
      <c r="C572" s="14"/>
      <c r="D572" s="16"/>
      <c r="E572" s="16"/>
      <c r="F572" s="14"/>
      <c r="G572" s="14"/>
      <c r="H572" s="14"/>
      <c r="I572" s="15"/>
      <c r="J572" s="77"/>
      <c r="K572" s="92"/>
    </row>
    <row r="573" spans="1:11" ht="13">
      <c r="A573" s="14"/>
      <c r="B573" s="14"/>
      <c r="C573" s="14"/>
      <c r="D573" s="16"/>
      <c r="E573" s="16"/>
      <c r="F573" s="14"/>
      <c r="G573" s="14"/>
      <c r="H573" s="14"/>
      <c r="I573" s="15"/>
      <c r="J573" s="77"/>
      <c r="K573" s="92"/>
    </row>
    <row r="574" spans="1:11" ht="13">
      <c r="A574" s="14"/>
      <c r="B574" s="14"/>
      <c r="C574" s="14"/>
      <c r="D574" s="16"/>
      <c r="E574" s="16"/>
      <c r="F574" s="14"/>
      <c r="G574" s="14"/>
      <c r="H574" s="14"/>
      <c r="I574" s="15"/>
      <c r="J574" s="77"/>
      <c r="K574" s="92"/>
    </row>
    <row r="575" spans="1:11" ht="13">
      <c r="A575" s="14"/>
      <c r="B575" s="14"/>
      <c r="C575" s="14"/>
      <c r="D575" s="16"/>
      <c r="E575" s="16"/>
      <c r="F575" s="14"/>
      <c r="G575" s="14"/>
      <c r="H575" s="14"/>
      <c r="I575" s="15"/>
      <c r="J575" s="77"/>
      <c r="K575" s="92"/>
    </row>
    <row r="576" spans="1:11" ht="13">
      <c r="A576" s="14"/>
      <c r="B576" s="14"/>
      <c r="C576" s="14"/>
      <c r="D576" s="16"/>
      <c r="E576" s="16"/>
      <c r="F576" s="14"/>
      <c r="G576" s="14"/>
      <c r="H576" s="14"/>
      <c r="I576" s="15"/>
      <c r="J576" s="77"/>
      <c r="K576" s="92"/>
    </row>
    <row r="577" spans="1:11" ht="13">
      <c r="A577" s="14"/>
      <c r="B577" s="14"/>
      <c r="C577" s="14"/>
      <c r="D577" s="16"/>
      <c r="E577" s="16"/>
      <c r="F577" s="14"/>
      <c r="G577" s="14"/>
      <c r="H577" s="14"/>
      <c r="I577" s="15"/>
      <c r="J577" s="77"/>
      <c r="K577" s="92"/>
    </row>
    <row r="578" spans="1:11" ht="13">
      <c r="A578" s="14"/>
      <c r="B578" s="14"/>
      <c r="C578" s="14"/>
      <c r="D578" s="16"/>
      <c r="E578" s="16"/>
      <c r="F578" s="14"/>
      <c r="G578" s="14"/>
      <c r="H578" s="14"/>
      <c r="I578" s="15"/>
      <c r="J578" s="77"/>
      <c r="K578" s="92"/>
    </row>
    <row r="579" spans="1:11" ht="13">
      <c r="A579" s="14"/>
      <c r="B579" s="14"/>
      <c r="C579" s="14"/>
      <c r="D579" s="16"/>
      <c r="E579" s="16"/>
      <c r="F579" s="14"/>
      <c r="G579" s="14"/>
      <c r="H579" s="14"/>
      <c r="I579" s="15"/>
      <c r="J579" s="77"/>
      <c r="K579" s="92"/>
    </row>
    <row r="580" spans="1:11" ht="13">
      <c r="A580" s="14"/>
      <c r="B580" s="14"/>
      <c r="C580" s="14"/>
      <c r="D580" s="16"/>
      <c r="E580" s="16"/>
      <c r="F580" s="14"/>
      <c r="G580" s="14"/>
      <c r="H580" s="14"/>
      <c r="I580" s="15"/>
      <c r="J580" s="77"/>
      <c r="K580" s="92"/>
    </row>
    <row r="581" spans="1:11" ht="13">
      <c r="A581" s="14"/>
      <c r="B581" s="14"/>
      <c r="C581" s="14"/>
      <c r="D581" s="16"/>
      <c r="E581" s="16"/>
      <c r="F581" s="14"/>
      <c r="G581" s="14"/>
      <c r="H581" s="14"/>
      <c r="I581" s="15"/>
      <c r="J581" s="77"/>
      <c r="K581" s="92"/>
    </row>
    <row r="582" spans="1:11" ht="13">
      <c r="A582" s="14"/>
      <c r="B582" s="14"/>
      <c r="C582" s="14"/>
      <c r="D582" s="16"/>
      <c r="E582" s="16"/>
      <c r="F582" s="14"/>
      <c r="G582" s="14"/>
      <c r="H582" s="14"/>
      <c r="I582" s="15"/>
      <c r="J582" s="77"/>
      <c r="K582" s="92"/>
    </row>
    <row r="583" spans="1:11" ht="13">
      <c r="A583" s="14"/>
      <c r="B583" s="14"/>
      <c r="C583" s="14"/>
      <c r="D583" s="16"/>
      <c r="E583" s="16"/>
      <c r="F583" s="14"/>
      <c r="G583" s="14"/>
      <c r="H583" s="14"/>
      <c r="I583" s="15"/>
      <c r="J583" s="77"/>
      <c r="K583" s="92"/>
    </row>
    <row r="584" spans="1:11" ht="13">
      <c r="A584" s="14"/>
      <c r="B584" s="14"/>
      <c r="C584" s="14"/>
      <c r="D584" s="16"/>
      <c r="E584" s="16"/>
      <c r="F584" s="14"/>
      <c r="G584" s="14"/>
      <c r="H584" s="14"/>
      <c r="I584" s="15"/>
      <c r="J584" s="77"/>
      <c r="K584" s="92"/>
    </row>
    <row r="585" spans="1:11" ht="13">
      <c r="A585" s="14"/>
      <c r="B585" s="14"/>
      <c r="C585" s="14"/>
      <c r="D585" s="16"/>
      <c r="E585" s="16"/>
      <c r="F585" s="14"/>
      <c r="G585" s="14"/>
      <c r="H585" s="14"/>
      <c r="I585" s="15"/>
      <c r="J585" s="77"/>
      <c r="K585" s="92"/>
    </row>
    <row r="586" spans="1:11" ht="13">
      <c r="A586" s="14"/>
      <c r="B586" s="14"/>
      <c r="C586" s="14"/>
      <c r="D586" s="16"/>
      <c r="E586" s="16"/>
      <c r="F586" s="14"/>
      <c r="G586" s="14"/>
      <c r="H586" s="14"/>
      <c r="I586" s="15"/>
      <c r="J586" s="77"/>
      <c r="K586" s="92"/>
    </row>
    <row r="587" spans="1:11" ht="13">
      <c r="A587" s="14"/>
      <c r="B587" s="14"/>
      <c r="C587" s="14"/>
      <c r="D587" s="16"/>
      <c r="E587" s="16"/>
      <c r="F587" s="14"/>
      <c r="G587" s="14"/>
      <c r="H587" s="14"/>
      <c r="I587" s="15"/>
      <c r="J587" s="77"/>
      <c r="K587" s="92"/>
    </row>
    <row r="588" spans="1:11" ht="13">
      <c r="A588" s="14"/>
      <c r="B588" s="14"/>
      <c r="C588" s="14"/>
      <c r="D588" s="16"/>
      <c r="E588" s="16"/>
      <c r="F588" s="14"/>
      <c r="G588" s="14"/>
      <c r="H588" s="14"/>
      <c r="I588" s="15"/>
      <c r="J588" s="77"/>
      <c r="K588" s="92"/>
    </row>
    <row r="589" spans="1:11" ht="13">
      <c r="A589" s="14"/>
      <c r="B589" s="14"/>
      <c r="C589" s="14"/>
      <c r="D589" s="16"/>
      <c r="E589" s="16"/>
      <c r="F589" s="14"/>
      <c r="G589" s="14"/>
      <c r="H589" s="14"/>
      <c r="I589" s="15"/>
      <c r="J589" s="77"/>
      <c r="K589" s="92"/>
    </row>
    <row r="590" spans="1:11" ht="13">
      <c r="A590" s="14"/>
      <c r="B590" s="14"/>
      <c r="C590" s="14"/>
      <c r="D590" s="16"/>
      <c r="E590" s="16"/>
      <c r="F590" s="14"/>
      <c r="G590" s="14"/>
      <c r="H590" s="14"/>
      <c r="I590" s="15"/>
      <c r="J590" s="77"/>
      <c r="K590" s="92"/>
    </row>
    <row r="591" spans="1:11" ht="13">
      <c r="A591" s="14"/>
      <c r="B591" s="14"/>
      <c r="C591" s="14"/>
      <c r="D591" s="16"/>
      <c r="E591" s="16"/>
      <c r="F591" s="14"/>
      <c r="G591" s="14"/>
      <c r="H591" s="14"/>
      <c r="I591" s="15"/>
      <c r="J591" s="77"/>
      <c r="K591" s="92"/>
    </row>
    <row r="592" spans="1:11" ht="13">
      <c r="A592" s="14"/>
      <c r="B592" s="14"/>
      <c r="C592" s="14"/>
      <c r="D592" s="16"/>
      <c r="E592" s="16"/>
      <c r="F592" s="14"/>
      <c r="G592" s="14"/>
      <c r="H592" s="14"/>
      <c r="I592" s="15"/>
      <c r="J592" s="77"/>
      <c r="K592" s="92"/>
    </row>
    <row r="593" spans="1:11" ht="13">
      <c r="A593" s="14"/>
      <c r="B593" s="14"/>
      <c r="C593" s="14"/>
      <c r="D593" s="16"/>
      <c r="E593" s="16"/>
      <c r="F593" s="14"/>
      <c r="G593" s="14"/>
      <c r="H593" s="14"/>
      <c r="I593" s="15"/>
      <c r="J593" s="77"/>
      <c r="K593" s="92"/>
    </row>
    <row r="594" spans="1:11" ht="13">
      <c r="A594" s="14"/>
      <c r="B594" s="14"/>
      <c r="C594" s="14"/>
      <c r="D594" s="16"/>
      <c r="E594" s="16"/>
      <c r="F594" s="14"/>
      <c r="G594" s="14"/>
      <c r="H594" s="14"/>
      <c r="I594" s="15"/>
      <c r="J594" s="77"/>
      <c r="K594" s="92"/>
    </row>
    <row r="595" spans="1:11" ht="13">
      <c r="A595" s="14"/>
      <c r="B595" s="14"/>
      <c r="C595" s="14"/>
      <c r="D595" s="16"/>
      <c r="E595" s="16"/>
      <c r="F595" s="14"/>
      <c r="G595" s="14"/>
      <c r="H595" s="14"/>
      <c r="I595" s="15"/>
      <c r="J595" s="77"/>
      <c r="K595" s="92"/>
    </row>
    <row r="596" spans="1:11" ht="13">
      <c r="A596" s="14"/>
      <c r="B596" s="14"/>
      <c r="C596" s="14"/>
      <c r="D596" s="16"/>
      <c r="E596" s="16"/>
      <c r="F596" s="14"/>
      <c r="G596" s="14"/>
      <c r="H596" s="14"/>
      <c r="I596" s="15"/>
      <c r="J596" s="77"/>
      <c r="K596" s="92"/>
    </row>
    <row r="597" spans="1:11" ht="13">
      <c r="A597" s="14"/>
      <c r="B597" s="14"/>
      <c r="C597" s="14"/>
      <c r="D597" s="16"/>
      <c r="E597" s="16"/>
      <c r="F597" s="14"/>
      <c r="G597" s="14"/>
      <c r="H597" s="14"/>
      <c r="I597" s="15"/>
      <c r="J597" s="77"/>
      <c r="K597" s="92"/>
    </row>
    <row r="598" spans="1:11" ht="13">
      <c r="A598" s="14"/>
      <c r="B598" s="14"/>
      <c r="C598" s="14"/>
      <c r="D598" s="16"/>
      <c r="E598" s="16"/>
      <c r="F598" s="14"/>
      <c r="G598" s="14"/>
      <c r="H598" s="14"/>
      <c r="I598" s="15"/>
      <c r="J598" s="77"/>
      <c r="K598" s="92"/>
    </row>
    <row r="599" spans="1:11" ht="13">
      <c r="A599" s="14"/>
      <c r="B599" s="14"/>
      <c r="C599" s="14"/>
      <c r="D599" s="16"/>
      <c r="E599" s="16"/>
      <c r="F599" s="14"/>
      <c r="G599" s="14"/>
      <c r="H599" s="14"/>
      <c r="I599" s="15"/>
      <c r="J599" s="77"/>
      <c r="K599" s="92"/>
    </row>
    <row r="600" spans="1:11" ht="13">
      <c r="A600" s="14"/>
      <c r="B600" s="14"/>
      <c r="C600" s="14"/>
      <c r="D600" s="16"/>
      <c r="E600" s="16"/>
      <c r="F600" s="14"/>
      <c r="G600" s="14"/>
      <c r="H600" s="14"/>
      <c r="I600" s="15"/>
      <c r="J600" s="77"/>
      <c r="K600" s="92"/>
    </row>
    <row r="601" spans="1:11" ht="13">
      <c r="A601" s="14"/>
      <c r="B601" s="14"/>
      <c r="C601" s="14"/>
      <c r="D601" s="16"/>
      <c r="E601" s="16"/>
      <c r="F601" s="14"/>
      <c r="G601" s="14"/>
      <c r="H601" s="14"/>
      <c r="I601" s="15"/>
      <c r="J601" s="77"/>
      <c r="K601" s="92"/>
    </row>
    <row r="602" spans="1:11" ht="13">
      <c r="A602" s="14"/>
      <c r="B602" s="14"/>
      <c r="C602" s="14"/>
      <c r="D602" s="16"/>
      <c r="E602" s="16"/>
      <c r="F602" s="14"/>
      <c r="G602" s="14"/>
      <c r="H602" s="14"/>
      <c r="I602" s="15"/>
      <c r="J602" s="77"/>
      <c r="K602" s="92"/>
    </row>
    <row r="603" spans="1:11" ht="13">
      <c r="A603" s="14"/>
      <c r="B603" s="14"/>
      <c r="C603" s="14"/>
      <c r="D603" s="16"/>
      <c r="E603" s="16"/>
      <c r="F603" s="14"/>
      <c r="G603" s="14"/>
      <c r="H603" s="14"/>
      <c r="I603" s="15"/>
      <c r="J603" s="77"/>
      <c r="K603" s="92"/>
    </row>
    <row r="604" spans="1:11" ht="13">
      <c r="A604" s="14"/>
      <c r="B604" s="14"/>
      <c r="C604" s="14"/>
      <c r="D604" s="16"/>
      <c r="E604" s="16"/>
      <c r="F604" s="14"/>
      <c r="G604" s="14"/>
      <c r="H604" s="14"/>
      <c r="I604" s="15"/>
      <c r="J604" s="77"/>
      <c r="K604" s="92"/>
    </row>
    <row r="605" spans="1:11" ht="13">
      <c r="A605" s="14"/>
      <c r="B605" s="14"/>
      <c r="C605" s="14"/>
      <c r="D605" s="16"/>
      <c r="E605" s="16"/>
      <c r="F605" s="14"/>
      <c r="G605" s="14"/>
      <c r="H605" s="14"/>
      <c r="I605" s="15"/>
      <c r="J605" s="77"/>
      <c r="K605" s="92"/>
    </row>
    <row r="606" spans="1:11" ht="13">
      <c r="A606" s="14"/>
      <c r="B606" s="14"/>
      <c r="C606" s="14"/>
      <c r="D606" s="16"/>
      <c r="E606" s="16"/>
      <c r="F606" s="14"/>
      <c r="G606" s="14"/>
      <c r="H606" s="14"/>
      <c r="I606" s="15"/>
      <c r="J606" s="77"/>
      <c r="K606" s="92"/>
    </row>
    <row r="607" spans="1:11" ht="13">
      <c r="A607" s="14"/>
      <c r="B607" s="14"/>
      <c r="C607" s="14"/>
      <c r="D607" s="16"/>
      <c r="E607" s="16"/>
      <c r="F607" s="14"/>
      <c r="G607" s="14"/>
      <c r="H607" s="14"/>
      <c r="I607" s="15"/>
      <c r="J607" s="77"/>
      <c r="K607" s="92"/>
    </row>
    <row r="608" spans="1:11" ht="13">
      <c r="A608" s="14"/>
      <c r="B608" s="14"/>
      <c r="C608" s="14"/>
      <c r="D608" s="16"/>
      <c r="E608" s="16"/>
      <c r="F608" s="14"/>
      <c r="G608" s="14"/>
      <c r="H608" s="14"/>
      <c r="I608" s="15"/>
      <c r="J608" s="77"/>
      <c r="K608" s="92"/>
    </row>
    <row r="609" spans="1:11" ht="13">
      <c r="A609" s="14"/>
      <c r="B609" s="14"/>
      <c r="C609" s="14"/>
      <c r="D609" s="16"/>
      <c r="E609" s="16"/>
      <c r="F609" s="14"/>
      <c r="G609" s="14"/>
      <c r="H609" s="14"/>
      <c r="I609" s="15"/>
      <c r="J609" s="77"/>
      <c r="K609" s="92"/>
    </row>
    <row r="610" spans="1:11" ht="13">
      <c r="A610" s="14"/>
      <c r="B610" s="14"/>
      <c r="C610" s="14"/>
      <c r="D610" s="16"/>
      <c r="E610" s="16"/>
      <c r="F610" s="14"/>
      <c r="G610" s="14"/>
      <c r="H610" s="14"/>
      <c r="I610" s="15"/>
      <c r="J610" s="77"/>
      <c r="K610" s="92"/>
    </row>
    <row r="611" spans="1:11" ht="13">
      <c r="A611" s="14"/>
      <c r="B611" s="14"/>
      <c r="C611" s="14"/>
      <c r="D611" s="16"/>
      <c r="E611" s="16"/>
      <c r="F611" s="14"/>
      <c r="G611" s="14"/>
      <c r="H611" s="14"/>
      <c r="I611" s="15"/>
      <c r="J611" s="77"/>
      <c r="K611" s="92"/>
    </row>
    <row r="612" spans="1:11" ht="13">
      <c r="A612" s="14"/>
      <c r="B612" s="14"/>
      <c r="C612" s="14"/>
      <c r="D612" s="16"/>
      <c r="E612" s="16"/>
      <c r="F612" s="14"/>
      <c r="G612" s="14"/>
      <c r="H612" s="14"/>
      <c r="I612" s="15"/>
      <c r="J612" s="77"/>
      <c r="K612" s="92"/>
    </row>
    <row r="613" spans="1:11" ht="13">
      <c r="A613" s="14"/>
      <c r="B613" s="14"/>
      <c r="C613" s="14"/>
      <c r="D613" s="16"/>
      <c r="E613" s="16"/>
      <c r="F613" s="14"/>
      <c r="G613" s="14"/>
      <c r="H613" s="14"/>
      <c r="I613" s="15"/>
      <c r="J613" s="77"/>
      <c r="K613" s="92"/>
    </row>
    <row r="614" spans="1:11" ht="13">
      <c r="A614" s="14"/>
      <c r="B614" s="14"/>
      <c r="C614" s="14"/>
      <c r="D614" s="16"/>
      <c r="E614" s="16"/>
      <c r="F614" s="14"/>
      <c r="G614" s="14"/>
      <c r="H614" s="14"/>
      <c r="I614" s="15"/>
      <c r="J614" s="77"/>
      <c r="K614" s="92"/>
    </row>
    <row r="615" spans="1:11" ht="13">
      <c r="A615" s="14"/>
      <c r="B615" s="14"/>
      <c r="C615" s="14"/>
      <c r="D615" s="16"/>
      <c r="E615" s="16"/>
      <c r="F615" s="14"/>
      <c r="G615" s="14"/>
      <c r="H615" s="14"/>
      <c r="I615" s="15"/>
      <c r="J615" s="77"/>
      <c r="K615" s="92"/>
    </row>
    <row r="616" spans="1:11" ht="13">
      <c r="A616" s="14"/>
      <c r="B616" s="14"/>
      <c r="C616" s="14"/>
      <c r="D616" s="16"/>
      <c r="E616" s="16"/>
      <c r="F616" s="14"/>
      <c r="G616" s="14"/>
      <c r="H616" s="14"/>
      <c r="I616" s="15"/>
      <c r="J616" s="77"/>
      <c r="K616" s="92"/>
    </row>
    <row r="617" spans="1:11" ht="13">
      <c r="A617" s="14"/>
      <c r="B617" s="14"/>
      <c r="C617" s="14"/>
      <c r="D617" s="16"/>
      <c r="E617" s="16"/>
      <c r="F617" s="14"/>
      <c r="G617" s="14"/>
      <c r="H617" s="14"/>
      <c r="I617" s="15"/>
      <c r="J617" s="77"/>
      <c r="K617" s="92"/>
    </row>
    <row r="618" spans="1:11" ht="13">
      <c r="A618" s="14"/>
      <c r="B618" s="14"/>
      <c r="C618" s="14"/>
      <c r="D618" s="16"/>
      <c r="E618" s="16"/>
      <c r="F618" s="14"/>
      <c r="G618" s="14"/>
      <c r="H618" s="14"/>
      <c r="I618" s="15"/>
      <c r="J618" s="77"/>
      <c r="K618" s="92"/>
    </row>
    <row r="619" spans="1:11" ht="13">
      <c r="A619" s="14"/>
      <c r="B619" s="14"/>
      <c r="C619" s="14"/>
      <c r="D619" s="16"/>
      <c r="E619" s="16"/>
      <c r="F619" s="14"/>
      <c r="G619" s="14"/>
      <c r="H619" s="14"/>
      <c r="I619" s="15"/>
      <c r="J619" s="77"/>
      <c r="K619" s="92"/>
    </row>
    <row r="620" spans="1:11" ht="13">
      <c r="A620" s="14"/>
      <c r="B620" s="14"/>
      <c r="C620" s="14"/>
      <c r="D620" s="16"/>
      <c r="E620" s="16"/>
      <c r="F620" s="14"/>
      <c r="G620" s="14"/>
      <c r="H620" s="14"/>
      <c r="I620" s="15"/>
      <c r="J620" s="77"/>
      <c r="K620" s="92"/>
    </row>
    <row r="621" spans="1:11" ht="13">
      <c r="A621" s="14"/>
      <c r="B621" s="14"/>
      <c r="C621" s="14"/>
      <c r="D621" s="16"/>
      <c r="E621" s="16"/>
      <c r="F621" s="14"/>
      <c r="G621" s="14"/>
      <c r="H621" s="14"/>
      <c r="I621" s="15"/>
      <c r="J621" s="77"/>
      <c r="K621" s="92"/>
    </row>
    <row r="622" spans="1:11" ht="13">
      <c r="A622" s="14"/>
      <c r="B622" s="14"/>
      <c r="C622" s="14"/>
      <c r="D622" s="16"/>
      <c r="E622" s="16"/>
      <c r="F622" s="14"/>
      <c r="G622" s="14"/>
      <c r="H622" s="14"/>
      <c r="I622" s="15"/>
      <c r="J622" s="77"/>
      <c r="K622" s="92"/>
    </row>
    <row r="623" spans="1:11" ht="13">
      <c r="A623" s="14"/>
      <c r="B623" s="14"/>
      <c r="C623" s="14"/>
      <c r="D623" s="16"/>
      <c r="E623" s="16"/>
      <c r="F623" s="14"/>
      <c r="G623" s="14"/>
      <c r="H623" s="14"/>
      <c r="I623" s="15"/>
      <c r="J623" s="77"/>
      <c r="K623" s="92"/>
    </row>
    <row r="624" spans="1:11" ht="13">
      <c r="A624" s="14"/>
      <c r="B624" s="14"/>
      <c r="C624" s="14"/>
      <c r="D624" s="16"/>
      <c r="E624" s="16"/>
      <c r="F624" s="14"/>
      <c r="G624" s="14"/>
      <c r="H624" s="14"/>
      <c r="I624" s="15"/>
      <c r="J624" s="77"/>
      <c r="K624" s="92"/>
    </row>
    <row r="625" spans="1:11" ht="13">
      <c r="A625" s="14"/>
      <c r="B625" s="14"/>
      <c r="C625" s="14"/>
      <c r="D625" s="16"/>
      <c r="E625" s="16"/>
      <c r="F625" s="14"/>
      <c r="G625" s="14"/>
      <c r="H625" s="14"/>
      <c r="I625" s="15"/>
      <c r="J625" s="77"/>
      <c r="K625" s="92"/>
    </row>
    <row r="626" spans="1:11" ht="13">
      <c r="A626" s="14"/>
      <c r="B626" s="14"/>
      <c r="C626" s="14"/>
      <c r="D626" s="16"/>
      <c r="E626" s="16"/>
      <c r="F626" s="14"/>
      <c r="G626" s="14"/>
      <c r="H626" s="14"/>
      <c r="I626" s="15"/>
      <c r="J626" s="77"/>
      <c r="K626" s="92"/>
    </row>
    <row r="627" spans="1:11" ht="13">
      <c r="A627" s="14"/>
      <c r="B627" s="14"/>
      <c r="C627" s="14"/>
      <c r="D627" s="16"/>
      <c r="E627" s="16"/>
      <c r="F627" s="14"/>
      <c r="G627" s="14"/>
      <c r="H627" s="14"/>
      <c r="I627" s="15"/>
      <c r="J627" s="77"/>
      <c r="K627" s="92"/>
    </row>
    <row r="628" spans="1:11" ht="13">
      <c r="A628" s="14"/>
      <c r="B628" s="14"/>
      <c r="C628" s="14"/>
      <c r="D628" s="16"/>
      <c r="E628" s="16"/>
      <c r="F628" s="14"/>
      <c r="G628" s="14"/>
      <c r="H628" s="14"/>
      <c r="I628" s="15"/>
      <c r="J628" s="77"/>
      <c r="K628" s="92"/>
    </row>
    <row r="629" spans="1:11" ht="13">
      <c r="A629" s="14"/>
      <c r="B629" s="14"/>
      <c r="C629" s="14"/>
      <c r="D629" s="16"/>
      <c r="E629" s="16"/>
      <c r="F629" s="14"/>
      <c r="G629" s="14"/>
      <c r="H629" s="14"/>
      <c r="I629" s="15"/>
      <c r="J629" s="77"/>
      <c r="K629" s="92"/>
    </row>
    <row r="630" spans="1:11" ht="13">
      <c r="A630" s="14"/>
      <c r="B630" s="14"/>
      <c r="C630" s="14"/>
      <c r="D630" s="16"/>
      <c r="E630" s="16"/>
      <c r="F630" s="14"/>
      <c r="G630" s="14"/>
      <c r="H630" s="14"/>
      <c r="I630" s="15"/>
      <c r="J630" s="77"/>
      <c r="K630" s="92"/>
    </row>
    <row r="631" spans="1:11" ht="13">
      <c r="A631" s="14"/>
      <c r="B631" s="14"/>
      <c r="C631" s="14"/>
      <c r="D631" s="16"/>
      <c r="E631" s="16"/>
      <c r="F631" s="14"/>
      <c r="G631" s="14"/>
      <c r="H631" s="14"/>
      <c r="I631" s="15"/>
      <c r="J631" s="77"/>
      <c r="K631" s="92"/>
    </row>
    <row r="632" spans="1:11" ht="13">
      <c r="A632" s="14"/>
      <c r="B632" s="14"/>
      <c r="C632" s="14"/>
      <c r="D632" s="16"/>
      <c r="E632" s="16"/>
      <c r="F632" s="14"/>
      <c r="G632" s="14"/>
      <c r="H632" s="14"/>
      <c r="I632" s="15"/>
      <c r="J632" s="77"/>
      <c r="K632" s="92"/>
    </row>
    <row r="633" spans="1:11" ht="13">
      <c r="A633" s="14"/>
      <c r="B633" s="14"/>
      <c r="C633" s="14"/>
      <c r="D633" s="16"/>
      <c r="E633" s="16"/>
      <c r="F633" s="14"/>
      <c r="G633" s="14"/>
      <c r="H633" s="14"/>
      <c r="I633" s="15"/>
      <c r="J633" s="77"/>
      <c r="K633" s="92"/>
    </row>
    <row r="634" spans="1:11" ht="13">
      <c r="A634" s="14"/>
      <c r="B634" s="14"/>
      <c r="C634" s="14"/>
      <c r="D634" s="16"/>
      <c r="E634" s="16"/>
      <c r="F634" s="14"/>
      <c r="G634" s="14"/>
      <c r="H634" s="14"/>
      <c r="I634" s="15"/>
      <c r="J634" s="77"/>
      <c r="K634" s="92"/>
    </row>
    <row r="635" spans="1:11" ht="13">
      <c r="A635" s="14"/>
      <c r="B635" s="14"/>
      <c r="C635" s="14"/>
      <c r="D635" s="16"/>
      <c r="E635" s="16"/>
      <c r="F635" s="14"/>
      <c r="G635" s="14"/>
      <c r="H635" s="14"/>
      <c r="I635" s="15"/>
      <c r="J635" s="77"/>
      <c r="K635" s="92"/>
    </row>
    <row r="636" spans="1:11" ht="13">
      <c r="A636" s="14"/>
      <c r="B636" s="14"/>
      <c r="C636" s="14"/>
      <c r="D636" s="16"/>
      <c r="E636" s="16"/>
      <c r="F636" s="14"/>
      <c r="G636" s="14"/>
      <c r="H636" s="14"/>
      <c r="I636" s="15"/>
      <c r="J636" s="77"/>
      <c r="K636" s="92"/>
    </row>
    <row r="637" spans="1:11" ht="13">
      <c r="A637" s="14"/>
      <c r="B637" s="14"/>
      <c r="C637" s="14"/>
      <c r="D637" s="16"/>
      <c r="E637" s="16"/>
      <c r="F637" s="14"/>
      <c r="G637" s="14"/>
      <c r="H637" s="14"/>
      <c r="I637" s="15"/>
      <c r="J637" s="77"/>
      <c r="K637" s="92"/>
    </row>
    <row r="638" spans="1:11" ht="13">
      <c r="A638" s="14"/>
      <c r="B638" s="14"/>
      <c r="C638" s="14"/>
      <c r="D638" s="16"/>
      <c r="E638" s="16"/>
      <c r="F638" s="14"/>
      <c r="G638" s="14"/>
      <c r="H638" s="14"/>
      <c r="I638" s="15"/>
      <c r="J638" s="77"/>
      <c r="K638" s="92"/>
    </row>
    <row r="639" spans="1:11" ht="13">
      <c r="A639" s="14"/>
      <c r="B639" s="14"/>
      <c r="C639" s="14"/>
      <c r="D639" s="16"/>
      <c r="E639" s="16"/>
      <c r="F639" s="14"/>
      <c r="G639" s="14"/>
      <c r="H639" s="14"/>
      <c r="I639" s="15"/>
      <c r="J639" s="77"/>
      <c r="K639" s="92"/>
    </row>
    <row r="640" spans="1:11" ht="13">
      <c r="A640" s="14"/>
      <c r="B640" s="14"/>
      <c r="C640" s="14"/>
      <c r="D640" s="16"/>
      <c r="E640" s="16"/>
      <c r="F640" s="14"/>
      <c r="G640" s="14"/>
      <c r="H640" s="14"/>
      <c r="I640" s="15"/>
      <c r="J640" s="77"/>
      <c r="K640" s="92"/>
    </row>
    <row r="641" spans="1:11" ht="13">
      <c r="A641" s="14"/>
      <c r="B641" s="14"/>
      <c r="C641" s="14"/>
      <c r="D641" s="16"/>
      <c r="E641" s="16"/>
      <c r="F641" s="14"/>
      <c r="G641" s="14"/>
      <c r="H641" s="14"/>
      <c r="I641" s="15"/>
      <c r="J641" s="77"/>
      <c r="K641" s="92"/>
    </row>
    <row r="642" spans="1:11" ht="13">
      <c r="A642" s="14"/>
      <c r="B642" s="14"/>
      <c r="C642" s="14"/>
      <c r="D642" s="16"/>
      <c r="E642" s="16"/>
      <c r="F642" s="14"/>
      <c r="G642" s="14"/>
      <c r="H642" s="14"/>
      <c r="I642" s="15"/>
      <c r="J642" s="77"/>
      <c r="K642" s="92"/>
    </row>
    <row r="643" spans="1:11" ht="13">
      <c r="A643" s="14"/>
      <c r="B643" s="14"/>
      <c r="C643" s="14"/>
      <c r="D643" s="16"/>
      <c r="E643" s="16"/>
      <c r="F643" s="14"/>
      <c r="G643" s="14"/>
      <c r="H643" s="14"/>
      <c r="I643" s="15"/>
      <c r="J643" s="77"/>
      <c r="K643" s="92"/>
    </row>
    <row r="644" spans="1:11" ht="13">
      <c r="A644" s="14"/>
      <c r="B644" s="14"/>
      <c r="C644" s="14"/>
      <c r="D644" s="16"/>
      <c r="E644" s="16"/>
      <c r="F644" s="14"/>
      <c r="G644" s="14"/>
      <c r="H644" s="14"/>
      <c r="I644" s="15"/>
      <c r="J644" s="77"/>
      <c r="K644" s="92"/>
    </row>
    <row r="645" spans="1:11" ht="13">
      <c r="A645" s="14"/>
      <c r="B645" s="14"/>
      <c r="C645" s="14"/>
      <c r="D645" s="16"/>
      <c r="E645" s="16"/>
      <c r="F645" s="14"/>
      <c r="G645" s="14"/>
      <c r="H645" s="14"/>
      <c r="I645" s="15"/>
      <c r="J645" s="77"/>
      <c r="K645" s="92"/>
    </row>
    <row r="646" spans="1:11" ht="13">
      <c r="A646" s="14"/>
      <c r="B646" s="14"/>
      <c r="C646" s="14"/>
      <c r="D646" s="16"/>
      <c r="E646" s="16"/>
      <c r="F646" s="14"/>
      <c r="G646" s="14"/>
      <c r="H646" s="14"/>
      <c r="I646" s="15"/>
      <c r="J646" s="77"/>
      <c r="K646" s="92"/>
    </row>
    <row r="647" spans="1:11" ht="13">
      <c r="A647" s="14"/>
      <c r="B647" s="14"/>
      <c r="C647" s="14"/>
      <c r="D647" s="16"/>
      <c r="E647" s="16"/>
      <c r="F647" s="14"/>
      <c r="G647" s="14"/>
      <c r="H647" s="14"/>
      <c r="I647" s="15"/>
      <c r="J647" s="77"/>
      <c r="K647" s="92"/>
    </row>
    <row r="648" spans="1:11" ht="13">
      <c r="A648" s="14"/>
      <c r="B648" s="14"/>
      <c r="C648" s="14"/>
      <c r="D648" s="16"/>
      <c r="E648" s="16"/>
      <c r="F648" s="14"/>
      <c r="G648" s="14"/>
      <c r="H648" s="14"/>
      <c r="I648" s="15"/>
      <c r="J648" s="77"/>
      <c r="K648" s="92"/>
    </row>
    <row r="649" spans="1:11" ht="13">
      <c r="A649" s="14"/>
      <c r="B649" s="14"/>
      <c r="C649" s="14"/>
      <c r="D649" s="16"/>
      <c r="E649" s="16"/>
      <c r="F649" s="14"/>
      <c r="G649" s="14"/>
      <c r="H649" s="14"/>
      <c r="I649" s="15"/>
      <c r="J649" s="77"/>
      <c r="K649" s="92"/>
    </row>
    <row r="650" spans="1:11" ht="13">
      <c r="A650" s="14"/>
      <c r="B650" s="14"/>
      <c r="C650" s="14"/>
      <c r="D650" s="16"/>
      <c r="E650" s="16"/>
      <c r="F650" s="14"/>
      <c r="G650" s="14"/>
      <c r="H650" s="14"/>
      <c r="I650" s="15"/>
      <c r="J650" s="77"/>
      <c r="K650" s="92"/>
    </row>
    <row r="651" spans="1:11" ht="13">
      <c r="A651" s="14"/>
      <c r="B651" s="14"/>
      <c r="C651" s="14"/>
      <c r="D651" s="16"/>
      <c r="E651" s="16"/>
      <c r="F651" s="14"/>
      <c r="G651" s="14"/>
      <c r="H651" s="14"/>
      <c r="I651" s="15"/>
      <c r="J651" s="77"/>
      <c r="K651" s="92"/>
    </row>
    <row r="652" spans="1:11" ht="13">
      <c r="A652" s="14"/>
      <c r="B652" s="14"/>
      <c r="C652" s="14"/>
      <c r="D652" s="16"/>
      <c r="E652" s="16"/>
      <c r="F652" s="14"/>
      <c r="G652" s="14"/>
      <c r="H652" s="14"/>
      <c r="I652" s="15"/>
      <c r="J652" s="77"/>
      <c r="K652" s="92"/>
    </row>
    <row r="653" spans="1:11" ht="13">
      <c r="A653" s="14"/>
      <c r="B653" s="14"/>
      <c r="C653" s="14"/>
      <c r="D653" s="16"/>
      <c r="E653" s="16"/>
      <c r="F653" s="14"/>
      <c r="G653" s="14"/>
      <c r="H653" s="14"/>
      <c r="I653" s="15"/>
      <c r="J653" s="77"/>
      <c r="K653" s="92"/>
    </row>
    <row r="654" spans="1:11" ht="13">
      <c r="A654" s="14"/>
      <c r="B654" s="14"/>
      <c r="C654" s="14"/>
      <c r="D654" s="16"/>
      <c r="E654" s="16"/>
      <c r="F654" s="14"/>
      <c r="G654" s="14"/>
      <c r="H654" s="14"/>
      <c r="I654" s="15"/>
      <c r="J654" s="77"/>
      <c r="K654" s="92"/>
    </row>
    <row r="655" spans="1:11" ht="13">
      <c r="A655" s="14"/>
      <c r="B655" s="14"/>
      <c r="C655" s="14"/>
      <c r="D655" s="16"/>
      <c r="E655" s="16"/>
      <c r="F655" s="14"/>
      <c r="G655" s="14"/>
      <c r="H655" s="14"/>
      <c r="I655" s="15"/>
      <c r="J655" s="77"/>
      <c r="K655" s="92"/>
    </row>
    <row r="656" spans="1:11" ht="13">
      <c r="A656" s="14"/>
      <c r="B656" s="14"/>
      <c r="C656" s="14"/>
      <c r="D656" s="16"/>
      <c r="E656" s="16"/>
      <c r="F656" s="14"/>
      <c r="G656" s="14"/>
      <c r="H656" s="14"/>
      <c r="I656" s="15"/>
      <c r="J656" s="77"/>
      <c r="K656" s="92"/>
    </row>
    <row r="657" spans="1:11" ht="13">
      <c r="A657" s="14"/>
      <c r="B657" s="14"/>
      <c r="C657" s="14"/>
      <c r="D657" s="16"/>
      <c r="E657" s="16"/>
      <c r="F657" s="14"/>
      <c r="G657" s="14"/>
      <c r="H657" s="14"/>
      <c r="I657" s="15"/>
      <c r="J657" s="77"/>
      <c r="K657" s="92"/>
    </row>
    <row r="658" spans="1:11" ht="13">
      <c r="A658" s="14"/>
      <c r="B658" s="14"/>
      <c r="C658" s="14"/>
      <c r="D658" s="16"/>
      <c r="E658" s="16"/>
      <c r="F658" s="14"/>
      <c r="G658" s="14"/>
      <c r="H658" s="14"/>
      <c r="I658" s="15"/>
      <c r="J658" s="77"/>
      <c r="K658" s="92"/>
    </row>
    <row r="659" spans="1:11" ht="13">
      <c r="A659" s="14"/>
      <c r="B659" s="14"/>
      <c r="C659" s="14"/>
      <c r="D659" s="16"/>
      <c r="E659" s="16"/>
      <c r="F659" s="14"/>
      <c r="G659" s="14"/>
      <c r="H659" s="14"/>
      <c r="I659" s="15"/>
      <c r="J659" s="77"/>
      <c r="K659" s="92"/>
    </row>
    <row r="660" spans="1:11" ht="13">
      <c r="A660" s="14"/>
      <c r="B660" s="14"/>
      <c r="C660" s="14"/>
      <c r="D660" s="16"/>
      <c r="E660" s="16"/>
      <c r="F660" s="14"/>
      <c r="G660" s="14"/>
      <c r="H660" s="14"/>
      <c r="I660" s="15"/>
      <c r="J660" s="77"/>
      <c r="K660" s="92"/>
    </row>
    <row r="661" spans="1:11" ht="13">
      <c r="A661" s="14"/>
      <c r="B661" s="14"/>
      <c r="C661" s="14"/>
      <c r="D661" s="16"/>
      <c r="E661" s="16"/>
      <c r="F661" s="14"/>
      <c r="G661" s="14"/>
      <c r="H661" s="14"/>
      <c r="I661" s="15"/>
      <c r="J661" s="77"/>
      <c r="K661" s="92"/>
    </row>
    <row r="662" spans="1:11" ht="13">
      <c r="A662" s="14"/>
      <c r="B662" s="14"/>
      <c r="C662" s="14"/>
      <c r="D662" s="16"/>
      <c r="E662" s="16"/>
      <c r="F662" s="14"/>
      <c r="G662" s="14"/>
      <c r="H662" s="14"/>
      <c r="I662" s="15"/>
      <c r="J662" s="77"/>
      <c r="K662" s="92"/>
    </row>
    <row r="663" spans="1:11" ht="13">
      <c r="A663" s="14"/>
      <c r="B663" s="14"/>
      <c r="C663" s="14"/>
      <c r="D663" s="16"/>
      <c r="E663" s="16"/>
      <c r="F663" s="14"/>
      <c r="G663" s="14"/>
      <c r="H663" s="14"/>
      <c r="I663" s="15"/>
      <c r="J663" s="77"/>
      <c r="K663" s="92"/>
    </row>
    <row r="664" spans="1:11" ht="13">
      <c r="A664" s="14"/>
      <c r="B664" s="14"/>
      <c r="C664" s="14"/>
      <c r="D664" s="16"/>
      <c r="E664" s="16"/>
      <c r="F664" s="14"/>
      <c r="G664" s="14"/>
      <c r="H664" s="14"/>
      <c r="I664" s="15"/>
      <c r="J664" s="77"/>
      <c r="K664" s="92"/>
    </row>
    <row r="665" spans="1:11" ht="13">
      <c r="A665" s="14"/>
      <c r="B665" s="14"/>
      <c r="C665" s="14"/>
      <c r="D665" s="16"/>
      <c r="E665" s="16"/>
      <c r="F665" s="14"/>
      <c r="G665" s="14"/>
      <c r="H665" s="14"/>
      <c r="I665" s="15"/>
      <c r="J665" s="77"/>
      <c r="K665" s="92"/>
    </row>
    <row r="666" spans="1:11" ht="13">
      <c r="A666" s="14"/>
      <c r="B666" s="14"/>
      <c r="C666" s="14"/>
      <c r="D666" s="16"/>
      <c r="E666" s="16"/>
      <c r="F666" s="14"/>
      <c r="G666" s="14"/>
      <c r="H666" s="14"/>
      <c r="I666" s="15"/>
      <c r="J666" s="77"/>
      <c r="K666" s="92"/>
    </row>
    <row r="667" spans="1:11" ht="13">
      <c r="A667" s="14"/>
      <c r="B667" s="14"/>
      <c r="C667" s="14"/>
      <c r="D667" s="16"/>
      <c r="E667" s="16"/>
      <c r="F667" s="14"/>
      <c r="G667" s="14"/>
      <c r="H667" s="14"/>
      <c r="I667" s="15"/>
      <c r="J667" s="77"/>
      <c r="K667" s="92"/>
    </row>
    <row r="668" spans="1:11" ht="13">
      <c r="A668" s="14"/>
      <c r="B668" s="14"/>
      <c r="C668" s="14"/>
      <c r="D668" s="16"/>
      <c r="E668" s="16"/>
      <c r="F668" s="14"/>
      <c r="G668" s="14"/>
      <c r="H668" s="14"/>
      <c r="I668" s="15"/>
      <c r="J668" s="77"/>
      <c r="K668" s="92"/>
    </row>
    <row r="669" spans="1:11" ht="13">
      <c r="A669" s="14"/>
      <c r="B669" s="14"/>
      <c r="C669" s="14"/>
      <c r="D669" s="16"/>
      <c r="E669" s="16"/>
      <c r="F669" s="14"/>
      <c r="G669" s="14"/>
      <c r="H669" s="14"/>
      <c r="I669" s="15"/>
      <c r="J669" s="77"/>
      <c r="K669" s="92"/>
    </row>
    <row r="670" spans="1:11" ht="13">
      <c r="A670" s="14"/>
      <c r="B670" s="14"/>
      <c r="C670" s="14"/>
      <c r="D670" s="16"/>
      <c r="E670" s="16"/>
      <c r="F670" s="14"/>
      <c r="G670" s="14"/>
      <c r="H670" s="14"/>
      <c r="I670" s="15"/>
      <c r="J670" s="77"/>
      <c r="K670" s="92"/>
    </row>
    <row r="671" spans="1:11" ht="13">
      <c r="A671" s="14"/>
      <c r="B671" s="14"/>
      <c r="C671" s="14"/>
      <c r="D671" s="16"/>
      <c r="E671" s="16"/>
      <c r="F671" s="14"/>
      <c r="G671" s="14"/>
      <c r="H671" s="14"/>
      <c r="I671" s="15"/>
      <c r="J671" s="77"/>
      <c r="K671" s="92"/>
    </row>
    <row r="672" spans="1:11" ht="13">
      <c r="A672" s="14"/>
      <c r="B672" s="14"/>
      <c r="C672" s="14"/>
      <c r="D672" s="16"/>
      <c r="E672" s="16"/>
      <c r="F672" s="14"/>
      <c r="G672" s="14"/>
      <c r="H672" s="14"/>
      <c r="I672" s="15"/>
      <c r="J672" s="77"/>
      <c r="K672" s="92"/>
    </row>
    <row r="673" spans="1:11" ht="13">
      <c r="A673" s="14"/>
      <c r="B673" s="14"/>
      <c r="C673" s="14"/>
      <c r="D673" s="16"/>
      <c r="E673" s="16"/>
      <c r="F673" s="14"/>
      <c r="G673" s="14"/>
      <c r="H673" s="14"/>
      <c r="I673" s="15"/>
      <c r="J673" s="77"/>
      <c r="K673" s="92"/>
    </row>
    <row r="674" spans="1:11" ht="13">
      <c r="A674" s="14"/>
      <c r="B674" s="14"/>
      <c r="C674" s="14"/>
      <c r="D674" s="16"/>
      <c r="E674" s="16"/>
      <c r="F674" s="14"/>
      <c r="G674" s="14"/>
      <c r="H674" s="14"/>
      <c r="I674" s="15"/>
      <c r="J674" s="77"/>
      <c r="K674" s="92"/>
    </row>
    <row r="675" spans="1:11" ht="13">
      <c r="A675" s="14"/>
      <c r="B675" s="14"/>
      <c r="C675" s="14"/>
      <c r="D675" s="16"/>
      <c r="E675" s="16"/>
      <c r="F675" s="14"/>
      <c r="G675" s="14"/>
      <c r="H675" s="14"/>
      <c r="I675" s="15"/>
      <c r="J675" s="77"/>
      <c r="K675" s="92"/>
    </row>
    <row r="676" spans="1:11" ht="13">
      <c r="A676" s="14"/>
      <c r="B676" s="14"/>
      <c r="C676" s="14"/>
      <c r="D676" s="16"/>
      <c r="E676" s="16"/>
      <c r="F676" s="14"/>
      <c r="G676" s="14"/>
      <c r="H676" s="14"/>
      <c r="I676" s="15"/>
      <c r="J676" s="77"/>
      <c r="K676" s="92"/>
    </row>
    <row r="677" spans="1:11" ht="13">
      <c r="A677" s="14"/>
      <c r="B677" s="14"/>
      <c r="C677" s="14"/>
      <c r="D677" s="16"/>
      <c r="E677" s="16"/>
      <c r="F677" s="14"/>
      <c r="G677" s="14"/>
      <c r="H677" s="14"/>
      <c r="I677" s="15"/>
      <c r="J677" s="77"/>
      <c r="K677" s="92"/>
    </row>
    <row r="678" spans="1:11" ht="13">
      <c r="A678" s="14"/>
      <c r="B678" s="14"/>
      <c r="C678" s="14"/>
      <c r="D678" s="16"/>
      <c r="E678" s="16"/>
      <c r="F678" s="14"/>
      <c r="G678" s="14"/>
      <c r="H678" s="14"/>
      <c r="I678" s="15"/>
      <c r="J678" s="77"/>
      <c r="K678" s="92"/>
    </row>
    <row r="679" spans="1:11" ht="13">
      <c r="A679" s="14"/>
      <c r="B679" s="14"/>
      <c r="C679" s="14"/>
      <c r="D679" s="16"/>
      <c r="E679" s="16"/>
      <c r="F679" s="14"/>
      <c r="G679" s="14"/>
      <c r="H679" s="14"/>
      <c r="I679" s="15"/>
      <c r="J679" s="77"/>
      <c r="K679" s="92"/>
    </row>
    <row r="680" spans="1:11" ht="13">
      <c r="A680" s="14"/>
      <c r="B680" s="14"/>
      <c r="C680" s="14"/>
      <c r="D680" s="16"/>
      <c r="E680" s="16"/>
      <c r="F680" s="14"/>
      <c r="G680" s="14"/>
      <c r="H680" s="14"/>
      <c r="I680" s="15"/>
      <c r="J680" s="77"/>
      <c r="K680" s="92"/>
    </row>
    <row r="681" spans="1:11" ht="13">
      <c r="A681" s="14"/>
      <c r="B681" s="14"/>
      <c r="C681" s="14"/>
      <c r="D681" s="16"/>
      <c r="E681" s="16"/>
      <c r="F681" s="14"/>
      <c r="G681" s="14"/>
      <c r="H681" s="14"/>
      <c r="I681" s="15"/>
      <c r="J681" s="77"/>
      <c r="K681" s="92"/>
    </row>
    <row r="682" spans="1:11" ht="13">
      <c r="A682" s="14"/>
      <c r="B682" s="14"/>
      <c r="C682" s="14"/>
      <c r="D682" s="16"/>
      <c r="E682" s="16"/>
      <c r="F682" s="14"/>
      <c r="G682" s="14"/>
      <c r="H682" s="14"/>
      <c r="I682" s="15"/>
      <c r="J682" s="77"/>
      <c r="K682" s="92"/>
    </row>
    <row r="683" spans="1:11" ht="13">
      <c r="A683" s="14"/>
      <c r="B683" s="14"/>
      <c r="C683" s="14"/>
      <c r="D683" s="16"/>
      <c r="E683" s="16"/>
      <c r="F683" s="14"/>
      <c r="G683" s="14"/>
      <c r="H683" s="14"/>
      <c r="I683" s="15"/>
      <c r="J683" s="77"/>
      <c r="K683" s="92"/>
    </row>
    <row r="684" spans="1:11" ht="13">
      <c r="A684" s="14"/>
      <c r="B684" s="14"/>
      <c r="C684" s="14"/>
      <c r="D684" s="16"/>
      <c r="E684" s="16"/>
      <c r="F684" s="14"/>
      <c r="G684" s="14"/>
      <c r="H684" s="14"/>
      <c r="I684" s="15"/>
      <c r="J684" s="77"/>
      <c r="K684" s="92"/>
    </row>
    <row r="685" spans="1:11" ht="13">
      <c r="A685" s="14"/>
      <c r="B685" s="14"/>
      <c r="C685" s="14"/>
      <c r="D685" s="16"/>
      <c r="E685" s="16"/>
      <c r="F685" s="14"/>
      <c r="G685" s="14"/>
      <c r="H685" s="14"/>
      <c r="I685" s="15"/>
      <c r="J685" s="77"/>
      <c r="K685" s="92"/>
    </row>
    <row r="686" spans="1:11" ht="13">
      <c r="A686" s="14"/>
      <c r="B686" s="14"/>
      <c r="C686" s="14"/>
      <c r="D686" s="16"/>
      <c r="E686" s="16"/>
      <c r="F686" s="14"/>
      <c r="G686" s="14"/>
      <c r="H686" s="14"/>
      <c r="I686" s="15"/>
      <c r="J686" s="77"/>
      <c r="K686" s="92"/>
    </row>
    <row r="687" spans="1:11" ht="13">
      <c r="A687" s="14"/>
      <c r="B687" s="14"/>
      <c r="C687" s="14"/>
      <c r="D687" s="16"/>
      <c r="E687" s="16"/>
      <c r="F687" s="14"/>
      <c r="G687" s="14"/>
      <c r="H687" s="14"/>
      <c r="I687" s="15"/>
      <c r="J687" s="77"/>
      <c r="K687" s="92"/>
    </row>
    <row r="688" spans="1:11" ht="13">
      <c r="A688" s="14"/>
      <c r="B688" s="14"/>
      <c r="C688" s="14"/>
      <c r="D688" s="16"/>
      <c r="E688" s="16"/>
      <c r="F688" s="14"/>
      <c r="G688" s="14"/>
      <c r="H688" s="14"/>
      <c r="I688" s="15"/>
      <c r="J688" s="77"/>
      <c r="K688" s="92"/>
    </row>
    <row r="689" spans="1:11" ht="13">
      <c r="A689" s="14"/>
      <c r="B689" s="14"/>
      <c r="C689" s="14"/>
      <c r="D689" s="16"/>
      <c r="E689" s="16"/>
      <c r="F689" s="14"/>
      <c r="G689" s="14"/>
      <c r="H689" s="14"/>
      <c r="I689" s="15"/>
      <c r="J689" s="77"/>
      <c r="K689" s="92"/>
    </row>
    <row r="690" spans="1:11" ht="13">
      <c r="A690" s="14"/>
      <c r="B690" s="14"/>
      <c r="C690" s="14"/>
      <c r="D690" s="16"/>
      <c r="E690" s="16"/>
      <c r="F690" s="14"/>
      <c r="G690" s="14"/>
      <c r="H690" s="14"/>
      <c r="I690" s="15"/>
      <c r="J690" s="77"/>
      <c r="K690" s="92"/>
    </row>
    <row r="691" spans="1:11" ht="13">
      <c r="A691" s="14"/>
      <c r="B691" s="14"/>
      <c r="C691" s="14"/>
      <c r="D691" s="16"/>
      <c r="E691" s="16"/>
      <c r="F691" s="14"/>
      <c r="G691" s="14"/>
      <c r="H691" s="14"/>
      <c r="I691" s="15"/>
      <c r="J691" s="77"/>
      <c r="K691" s="92"/>
    </row>
    <row r="692" spans="1:11" ht="13">
      <c r="A692" s="14"/>
      <c r="B692" s="14"/>
      <c r="C692" s="14"/>
      <c r="D692" s="16"/>
      <c r="E692" s="16"/>
      <c r="F692" s="14"/>
      <c r="G692" s="14"/>
      <c r="H692" s="14"/>
      <c r="I692" s="15"/>
      <c r="J692" s="77"/>
      <c r="K692" s="92"/>
    </row>
    <row r="693" spans="1:11" ht="13">
      <c r="A693" s="14"/>
      <c r="B693" s="14"/>
      <c r="C693" s="14"/>
      <c r="D693" s="16"/>
      <c r="E693" s="16"/>
      <c r="F693" s="14"/>
      <c r="G693" s="14"/>
      <c r="H693" s="14"/>
      <c r="I693" s="15"/>
      <c r="J693" s="77"/>
      <c r="K693" s="92"/>
    </row>
    <row r="694" spans="1:11" ht="13">
      <c r="A694" s="14"/>
      <c r="B694" s="14"/>
      <c r="C694" s="14"/>
      <c r="D694" s="16"/>
      <c r="E694" s="16"/>
      <c r="F694" s="14"/>
      <c r="G694" s="14"/>
      <c r="H694" s="14"/>
      <c r="I694" s="15"/>
      <c r="J694" s="77"/>
      <c r="K694" s="92"/>
    </row>
    <row r="695" spans="1:11" ht="13">
      <c r="A695" s="14"/>
      <c r="B695" s="14"/>
      <c r="C695" s="14"/>
      <c r="D695" s="16"/>
      <c r="E695" s="16"/>
      <c r="F695" s="14"/>
      <c r="G695" s="14"/>
      <c r="H695" s="14"/>
      <c r="I695" s="15"/>
      <c r="J695" s="77"/>
      <c r="K695" s="92"/>
    </row>
    <row r="696" spans="1:11" ht="13">
      <c r="A696" s="14"/>
      <c r="B696" s="14"/>
      <c r="C696" s="14"/>
      <c r="D696" s="16"/>
      <c r="E696" s="16"/>
      <c r="F696" s="14"/>
      <c r="G696" s="14"/>
      <c r="H696" s="14"/>
      <c r="I696" s="15"/>
      <c r="J696" s="77"/>
      <c r="K696" s="92"/>
    </row>
    <row r="697" spans="1:11" ht="13">
      <c r="A697" s="14"/>
      <c r="B697" s="14"/>
      <c r="C697" s="14"/>
      <c r="D697" s="16"/>
      <c r="E697" s="16"/>
      <c r="F697" s="14"/>
      <c r="G697" s="14"/>
      <c r="H697" s="14"/>
      <c r="I697" s="15"/>
      <c r="J697" s="77"/>
      <c r="K697" s="92"/>
    </row>
    <row r="698" spans="1:11" ht="13">
      <c r="A698" s="14"/>
      <c r="B698" s="14"/>
      <c r="C698" s="14"/>
      <c r="D698" s="16"/>
      <c r="E698" s="16"/>
      <c r="F698" s="14"/>
      <c r="G698" s="14"/>
      <c r="H698" s="14"/>
      <c r="I698" s="15"/>
      <c r="J698" s="77"/>
      <c r="K698" s="92"/>
    </row>
    <row r="699" spans="1:11" ht="13">
      <c r="A699" s="14"/>
      <c r="B699" s="14"/>
      <c r="C699" s="14"/>
      <c r="D699" s="16"/>
      <c r="E699" s="16"/>
      <c r="F699" s="14"/>
      <c r="G699" s="14"/>
      <c r="H699" s="14"/>
      <c r="I699" s="15"/>
      <c r="J699" s="77"/>
      <c r="K699" s="92"/>
    </row>
    <row r="700" spans="1:11" ht="13">
      <c r="A700" s="14"/>
      <c r="B700" s="14"/>
      <c r="C700" s="14"/>
      <c r="D700" s="16"/>
      <c r="E700" s="16"/>
      <c r="F700" s="14"/>
      <c r="G700" s="14"/>
      <c r="H700" s="14"/>
      <c r="I700" s="15"/>
      <c r="J700" s="77"/>
      <c r="K700" s="92"/>
    </row>
    <row r="701" spans="1:11" ht="13">
      <c r="A701" s="14"/>
      <c r="B701" s="14"/>
      <c r="C701" s="14"/>
      <c r="D701" s="16"/>
      <c r="E701" s="16"/>
      <c r="F701" s="14"/>
      <c r="G701" s="14"/>
      <c r="H701" s="14"/>
      <c r="I701" s="15"/>
      <c r="J701" s="77"/>
      <c r="K701" s="92"/>
    </row>
    <row r="702" spans="1:11" ht="13">
      <c r="A702" s="14"/>
      <c r="B702" s="14"/>
      <c r="C702" s="14"/>
      <c r="D702" s="16"/>
      <c r="E702" s="16"/>
      <c r="F702" s="14"/>
      <c r="G702" s="14"/>
      <c r="H702" s="14"/>
      <c r="I702" s="15"/>
      <c r="J702" s="77"/>
      <c r="K702" s="92"/>
    </row>
    <row r="703" spans="1:11" ht="13">
      <c r="A703" s="14"/>
      <c r="B703" s="14"/>
      <c r="C703" s="14"/>
      <c r="D703" s="16"/>
      <c r="E703" s="16"/>
      <c r="F703" s="14"/>
      <c r="G703" s="14"/>
      <c r="H703" s="14"/>
      <c r="I703" s="15"/>
      <c r="J703" s="77"/>
      <c r="K703" s="92"/>
    </row>
    <row r="704" spans="1:11" ht="13">
      <c r="A704" s="14"/>
      <c r="B704" s="14"/>
      <c r="C704" s="14"/>
      <c r="D704" s="16"/>
      <c r="E704" s="16"/>
      <c r="F704" s="14"/>
      <c r="G704" s="14"/>
      <c r="H704" s="14"/>
      <c r="I704" s="15"/>
      <c r="J704" s="77"/>
      <c r="K704" s="92"/>
    </row>
    <row r="705" spans="1:11" ht="13">
      <c r="A705" s="14"/>
      <c r="B705" s="14"/>
      <c r="C705" s="14"/>
      <c r="D705" s="16"/>
      <c r="E705" s="16"/>
      <c r="F705" s="14"/>
      <c r="G705" s="14"/>
      <c r="H705" s="14"/>
      <c r="I705" s="15"/>
      <c r="J705" s="77"/>
      <c r="K705" s="92"/>
    </row>
    <row r="706" spans="1:11" ht="13">
      <c r="A706" s="14"/>
      <c r="B706" s="14"/>
      <c r="C706" s="14"/>
      <c r="D706" s="16"/>
      <c r="E706" s="16"/>
      <c r="F706" s="14"/>
      <c r="G706" s="14"/>
      <c r="H706" s="14"/>
      <c r="I706" s="15"/>
      <c r="J706" s="77"/>
      <c r="K706" s="92"/>
    </row>
    <row r="707" spans="1:11" ht="13">
      <c r="A707" s="14"/>
      <c r="B707" s="14"/>
      <c r="C707" s="14"/>
      <c r="D707" s="16"/>
      <c r="E707" s="16"/>
      <c r="F707" s="14"/>
      <c r="G707" s="14"/>
      <c r="H707" s="14"/>
      <c r="I707" s="15"/>
      <c r="J707" s="77"/>
      <c r="K707" s="92"/>
    </row>
    <row r="708" spans="1:11" ht="13">
      <c r="A708" s="14"/>
      <c r="B708" s="14"/>
      <c r="C708" s="14"/>
      <c r="D708" s="16"/>
      <c r="E708" s="16"/>
      <c r="F708" s="14"/>
      <c r="G708" s="14"/>
      <c r="H708" s="14"/>
      <c r="I708" s="15"/>
      <c r="J708" s="77"/>
      <c r="K708" s="92"/>
    </row>
    <row r="709" spans="1:11" ht="13">
      <c r="A709" s="14"/>
      <c r="B709" s="14"/>
      <c r="C709" s="14"/>
      <c r="D709" s="16"/>
      <c r="E709" s="16"/>
      <c r="F709" s="14"/>
      <c r="G709" s="14"/>
      <c r="H709" s="14"/>
      <c r="I709" s="15"/>
      <c r="J709" s="77"/>
      <c r="K709" s="92"/>
    </row>
    <row r="710" spans="1:11" ht="13">
      <c r="A710" s="14"/>
      <c r="B710" s="14"/>
      <c r="C710" s="14"/>
      <c r="D710" s="16"/>
      <c r="E710" s="16"/>
      <c r="F710" s="14"/>
      <c r="G710" s="14"/>
      <c r="H710" s="14"/>
      <c r="I710" s="15"/>
      <c r="J710" s="77"/>
      <c r="K710" s="92"/>
    </row>
    <row r="711" spans="1:11" ht="13">
      <c r="A711" s="14"/>
      <c r="B711" s="14"/>
      <c r="C711" s="14"/>
      <c r="D711" s="16"/>
      <c r="E711" s="16"/>
      <c r="F711" s="14"/>
      <c r="G711" s="14"/>
      <c r="H711" s="14"/>
      <c r="I711" s="15"/>
      <c r="J711" s="77"/>
      <c r="K711" s="92"/>
    </row>
    <row r="712" spans="1:11" ht="13">
      <c r="A712" s="14"/>
      <c r="B712" s="14"/>
      <c r="C712" s="14"/>
      <c r="D712" s="16"/>
      <c r="E712" s="16"/>
      <c r="F712" s="14"/>
      <c r="G712" s="14"/>
      <c r="H712" s="14"/>
      <c r="I712" s="15"/>
      <c r="J712" s="77"/>
      <c r="K712" s="92"/>
    </row>
    <row r="713" spans="1:11" ht="13">
      <c r="A713" s="14"/>
      <c r="B713" s="14"/>
      <c r="C713" s="14"/>
      <c r="D713" s="16"/>
      <c r="E713" s="16"/>
      <c r="F713" s="14"/>
      <c r="G713" s="14"/>
      <c r="H713" s="14"/>
      <c r="I713" s="15"/>
      <c r="J713" s="77"/>
      <c r="K713" s="92"/>
    </row>
    <row r="714" spans="1:11" ht="13">
      <c r="A714" s="14"/>
      <c r="B714" s="14"/>
      <c r="C714" s="14"/>
      <c r="D714" s="16"/>
      <c r="E714" s="16"/>
      <c r="F714" s="14"/>
      <c r="G714" s="14"/>
      <c r="H714" s="14"/>
      <c r="I714" s="15"/>
      <c r="J714" s="77"/>
      <c r="K714" s="92"/>
    </row>
    <row r="715" spans="1:11" ht="13">
      <c r="A715" s="14"/>
      <c r="B715" s="14"/>
      <c r="C715" s="14"/>
      <c r="D715" s="16"/>
      <c r="E715" s="16"/>
      <c r="F715" s="14"/>
      <c r="G715" s="14"/>
      <c r="H715" s="14"/>
      <c r="I715" s="15"/>
      <c r="J715" s="77"/>
      <c r="K715" s="92"/>
    </row>
    <row r="716" spans="1:11" ht="13">
      <c r="A716" s="14"/>
      <c r="B716" s="14"/>
      <c r="C716" s="14"/>
      <c r="D716" s="16"/>
      <c r="E716" s="16"/>
      <c r="F716" s="14"/>
      <c r="G716" s="14"/>
      <c r="H716" s="14"/>
      <c r="I716" s="15"/>
      <c r="J716" s="77"/>
      <c r="K716" s="92"/>
    </row>
    <row r="717" spans="1:11" ht="13">
      <c r="A717" s="14"/>
      <c r="B717" s="14"/>
      <c r="C717" s="14"/>
      <c r="D717" s="16"/>
      <c r="E717" s="16"/>
      <c r="F717" s="14"/>
      <c r="G717" s="14"/>
      <c r="H717" s="14"/>
      <c r="I717" s="15"/>
      <c r="J717" s="77"/>
      <c r="K717" s="92"/>
    </row>
    <row r="718" spans="1:11" ht="13">
      <c r="A718" s="14"/>
      <c r="B718" s="14"/>
      <c r="C718" s="14"/>
      <c r="D718" s="16"/>
      <c r="E718" s="16"/>
      <c r="F718" s="14"/>
      <c r="G718" s="14"/>
      <c r="H718" s="14"/>
      <c r="I718" s="15"/>
      <c r="J718" s="77"/>
      <c r="K718" s="92"/>
    </row>
    <row r="719" spans="1:11" ht="13">
      <c r="A719" s="14"/>
      <c r="B719" s="14"/>
      <c r="C719" s="14"/>
      <c r="D719" s="16"/>
      <c r="E719" s="16"/>
      <c r="F719" s="14"/>
      <c r="G719" s="14"/>
      <c r="H719" s="14"/>
      <c r="I719" s="15"/>
      <c r="J719" s="77"/>
      <c r="K719" s="92"/>
    </row>
    <row r="720" spans="1:11" ht="13">
      <c r="A720" s="14"/>
      <c r="B720" s="14"/>
      <c r="C720" s="14"/>
      <c r="D720" s="16"/>
      <c r="E720" s="16"/>
      <c r="F720" s="14"/>
      <c r="G720" s="14"/>
      <c r="H720" s="14"/>
      <c r="I720" s="15"/>
      <c r="J720" s="77"/>
      <c r="K720" s="92"/>
    </row>
    <row r="721" spans="1:11" ht="13">
      <c r="A721" s="14"/>
      <c r="B721" s="14"/>
      <c r="C721" s="14"/>
      <c r="D721" s="16"/>
      <c r="E721" s="16"/>
      <c r="F721" s="14"/>
      <c r="G721" s="14"/>
      <c r="H721" s="14"/>
      <c r="I721" s="15"/>
      <c r="J721" s="77"/>
      <c r="K721" s="92"/>
    </row>
    <row r="722" spans="1:11" ht="13">
      <c r="A722" s="14"/>
      <c r="B722" s="14"/>
      <c r="C722" s="14"/>
      <c r="D722" s="16"/>
      <c r="E722" s="16"/>
      <c r="F722" s="14"/>
      <c r="G722" s="14"/>
      <c r="H722" s="14"/>
      <c r="I722" s="15"/>
      <c r="J722" s="77"/>
      <c r="K722" s="92"/>
    </row>
    <row r="723" spans="1:11" ht="13">
      <c r="A723" s="14"/>
      <c r="B723" s="14"/>
      <c r="C723" s="14"/>
      <c r="D723" s="16"/>
      <c r="E723" s="16"/>
      <c r="F723" s="14"/>
      <c r="G723" s="14"/>
      <c r="H723" s="14"/>
      <c r="I723" s="15"/>
      <c r="J723" s="77"/>
      <c r="K723" s="92"/>
    </row>
    <row r="724" spans="1:11" ht="13">
      <c r="A724" s="14"/>
      <c r="B724" s="14"/>
      <c r="C724" s="14"/>
      <c r="D724" s="16"/>
      <c r="E724" s="16"/>
      <c r="F724" s="14"/>
      <c r="G724" s="14"/>
      <c r="H724" s="14"/>
      <c r="I724" s="15"/>
      <c r="J724" s="77"/>
      <c r="K724" s="92"/>
    </row>
    <row r="725" spans="1:11" ht="13">
      <c r="A725" s="14"/>
      <c r="B725" s="14"/>
      <c r="C725" s="14"/>
      <c r="D725" s="16"/>
      <c r="E725" s="16"/>
      <c r="F725" s="14"/>
      <c r="G725" s="14"/>
      <c r="H725" s="14"/>
      <c r="I725" s="15"/>
      <c r="J725" s="77"/>
      <c r="K725" s="92"/>
    </row>
    <row r="726" spans="1:11" ht="13">
      <c r="A726" s="14"/>
      <c r="B726" s="14"/>
      <c r="C726" s="14"/>
      <c r="D726" s="16"/>
      <c r="E726" s="16"/>
      <c r="F726" s="14"/>
      <c r="G726" s="14"/>
      <c r="H726" s="14"/>
      <c r="I726" s="15"/>
      <c r="J726" s="77"/>
      <c r="K726" s="92"/>
    </row>
    <row r="727" spans="1:11" ht="13">
      <c r="A727" s="14"/>
      <c r="B727" s="14"/>
      <c r="C727" s="14"/>
      <c r="D727" s="16"/>
      <c r="E727" s="16"/>
      <c r="F727" s="14"/>
      <c r="G727" s="14"/>
      <c r="H727" s="14"/>
      <c r="I727" s="15"/>
      <c r="J727" s="77"/>
      <c r="K727" s="92"/>
    </row>
    <row r="728" spans="1:11" ht="13">
      <c r="A728" s="14"/>
      <c r="B728" s="14"/>
      <c r="C728" s="14"/>
      <c r="D728" s="16"/>
      <c r="E728" s="16"/>
      <c r="F728" s="14"/>
      <c r="G728" s="14"/>
      <c r="H728" s="14"/>
      <c r="I728" s="15"/>
      <c r="J728" s="77"/>
      <c r="K728" s="92"/>
    </row>
    <row r="729" spans="1:11" ht="13">
      <c r="A729" s="14"/>
      <c r="B729" s="14"/>
      <c r="C729" s="14"/>
      <c r="D729" s="16"/>
      <c r="E729" s="16"/>
      <c r="F729" s="14"/>
      <c r="G729" s="14"/>
      <c r="H729" s="14"/>
      <c r="I729" s="15"/>
      <c r="J729" s="77"/>
      <c r="K729" s="92"/>
    </row>
    <row r="730" spans="1:11" ht="13">
      <c r="A730" s="14"/>
      <c r="B730" s="14"/>
      <c r="C730" s="14"/>
      <c r="D730" s="16"/>
      <c r="E730" s="16"/>
      <c r="F730" s="14"/>
      <c r="G730" s="14"/>
      <c r="H730" s="14"/>
      <c r="I730" s="15"/>
      <c r="J730" s="77"/>
      <c r="K730" s="92"/>
    </row>
    <row r="731" spans="1:11" ht="13">
      <c r="A731" s="14"/>
      <c r="B731" s="14"/>
      <c r="C731" s="14"/>
      <c r="D731" s="16"/>
      <c r="E731" s="16"/>
      <c r="F731" s="14"/>
      <c r="G731" s="14"/>
      <c r="H731" s="14"/>
      <c r="I731" s="15"/>
      <c r="J731" s="77"/>
      <c r="K731" s="92"/>
    </row>
    <row r="732" spans="1:11" ht="13">
      <c r="A732" s="14"/>
      <c r="B732" s="14"/>
      <c r="C732" s="14"/>
      <c r="D732" s="16"/>
      <c r="E732" s="16"/>
      <c r="F732" s="14"/>
      <c r="G732" s="14"/>
      <c r="H732" s="14"/>
      <c r="I732" s="15"/>
      <c r="J732" s="77"/>
      <c r="K732" s="92"/>
    </row>
    <row r="733" spans="1:11" ht="13">
      <c r="A733" s="14"/>
      <c r="B733" s="14"/>
      <c r="C733" s="14"/>
      <c r="D733" s="16"/>
      <c r="E733" s="16"/>
      <c r="F733" s="14"/>
      <c r="G733" s="14"/>
      <c r="H733" s="14"/>
      <c r="I733" s="15"/>
      <c r="J733" s="77"/>
      <c r="K733" s="92"/>
    </row>
    <row r="734" spans="1:11" ht="13">
      <c r="A734" s="14"/>
      <c r="B734" s="14"/>
      <c r="C734" s="14"/>
      <c r="D734" s="16"/>
      <c r="E734" s="16"/>
      <c r="F734" s="14"/>
      <c r="G734" s="14"/>
      <c r="H734" s="14"/>
      <c r="I734" s="15"/>
      <c r="J734" s="77"/>
      <c r="K734" s="92"/>
    </row>
    <row r="735" spans="1:11" ht="13">
      <c r="A735" s="14"/>
      <c r="B735" s="14"/>
      <c r="C735" s="14"/>
      <c r="D735" s="16"/>
      <c r="E735" s="16"/>
      <c r="F735" s="14"/>
      <c r="G735" s="14"/>
      <c r="H735" s="14"/>
      <c r="I735" s="15"/>
      <c r="J735" s="77"/>
      <c r="K735" s="92"/>
    </row>
    <row r="736" spans="1:11" ht="13">
      <c r="A736" s="14"/>
      <c r="B736" s="14"/>
      <c r="C736" s="14"/>
      <c r="D736" s="16"/>
      <c r="E736" s="16"/>
      <c r="F736" s="14"/>
      <c r="G736" s="14"/>
      <c r="H736" s="14"/>
      <c r="I736" s="15"/>
      <c r="J736" s="77"/>
      <c r="K736" s="92"/>
    </row>
    <row r="737" spans="1:11" ht="13">
      <c r="A737" s="14"/>
      <c r="B737" s="14"/>
      <c r="C737" s="14"/>
      <c r="D737" s="16"/>
      <c r="E737" s="16"/>
      <c r="F737" s="14"/>
      <c r="G737" s="14"/>
      <c r="H737" s="14"/>
      <c r="I737" s="15"/>
      <c r="J737" s="77"/>
      <c r="K737" s="92"/>
    </row>
    <row r="738" spans="1:11" ht="13">
      <c r="A738" s="14"/>
      <c r="B738" s="14"/>
      <c r="C738" s="14"/>
      <c r="D738" s="16"/>
      <c r="E738" s="16"/>
      <c r="F738" s="14"/>
      <c r="G738" s="14"/>
      <c r="H738" s="14"/>
      <c r="I738" s="15"/>
      <c r="J738" s="77"/>
      <c r="K738" s="92"/>
    </row>
    <row r="739" spans="1:11" ht="13">
      <c r="A739" s="14"/>
      <c r="B739" s="14"/>
      <c r="C739" s="14"/>
      <c r="D739" s="16"/>
      <c r="E739" s="16"/>
      <c r="F739" s="14"/>
      <c r="G739" s="14"/>
      <c r="H739" s="14"/>
      <c r="I739" s="15"/>
      <c r="J739" s="77"/>
      <c r="K739" s="92"/>
    </row>
    <row r="740" spans="1:11" ht="13">
      <c r="A740" s="14"/>
      <c r="B740" s="14"/>
      <c r="C740" s="14"/>
      <c r="D740" s="16"/>
      <c r="E740" s="16"/>
      <c r="F740" s="14"/>
      <c r="G740" s="14"/>
      <c r="H740" s="14"/>
      <c r="I740" s="15"/>
      <c r="J740" s="77"/>
      <c r="K740" s="92"/>
    </row>
    <row r="741" spans="1:11" ht="13">
      <c r="A741" s="14"/>
      <c r="B741" s="14"/>
      <c r="C741" s="14"/>
      <c r="D741" s="16"/>
      <c r="E741" s="16"/>
      <c r="F741" s="14"/>
      <c r="G741" s="14"/>
      <c r="H741" s="14"/>
      <c r="I741" s="15"/>
      <c r="J741" s="77"/>
      <c r="K741" s="92"/>
    </row>
    <row r="742" spans="1:11" ht="13">
      <c r="A742" s="14"/>
      <c r="B742" s="14"/>
      <c r="C742" s="14"/>
      <c r="D742" s="16"/>
      <c r="E742" s="16"/>
      <c r="F742" s="14"/>
      <c r="G742" s="14"/>
      <c r="H742" s="14"/>
      <c r="I742" s="15"/>
      <c r="J742" s="77"/>
      <c r="K742" s="92"/>
    </row>
    <row r="743" spans="1:11" ht="13">
      <c r="A743" s="14"/>
      <c r="B743" s="14"/>
      <c r="C743" s="14"/>
      <c r="D743" s="16"/>
      <c r="E743" s="16"/>
      <c r="F743" s="14"/>
      <c r="G743" s="14"/>
      <c r="H743" s="14"/>
      <c r="I743" s="15"/>
      <c r="J743" s="77"/>
      <c r="K743" s="92"/>
    </row>
    <row r="744" spans="1:11" ht="13">
      <c r="A744" s="14"/>
      <c r="B744" s="14"/>
      <c r="C744" s="14"/>
      <c r="D744" s="16"/>
      <c r="E744" s="16"/>
      <c r="F744" s="14"/>
      <c r="G744" s="14"/>
      <c r="H744" s="14"/>
      <c r="I744" s="15"/>
      <c r="J744" s="77"/>
      <c r="K744" s="92"/>
    </row>
    <row r="745" spans="1:11" ht="13">
      <c r="A745" s="14"/>
      <c r="B745" s="14"/>
      <c r="C745" s="14"/>
      <c r="D745" s="16"/>
      <c r="E745" s="16"/>
      <c r="F745" s="14"/>
      <c r="G745" s="14"/>
      <c r="H745" s="14"/>
      <c r="I745" s="15"/>
      <c r="J745" s="77"/>
      <c r="K745" s="92"/>
    </row>
    <row r="746" spans="1:11" ht="13">
      <c r="A746" s="14"/>
      <c r="B746" s="14"/>
      <c r="C746" s="14"/>
      <c r="D746" s="16"/>
      <c r="E746" s="16"/>
      <c r="F746" s="14"/>
      <c r="G746" s="14"/>
      <c r="H746" s="14"/>
      <c r="I746" s="15"/>
      <c r="J746" s="77"/>
      <c r="K746" s="92"/>
    </row>
    <row r="747" spans="1:11" ht="13">
      <c r="A747" s="14"/>
      <c r="B747" s="14"/>
      <c r="C747" s="14"/>
      <c r="D747" s="16"/>
      <c r="E747" s="16"/>
      <c r="F747" s="14"/>
      <c r="G747" s="14"/>
      <c r="H747" s="14"/>
      <c r="I747" s="15"/>
      <c r="J747" s="77"/>
      <c r="K747" s="92"/>
    </row>
    <row r="748" spans="1:11" ht="13">
      <c r="A748" s="14"/>
      <c r="B748" s="14"/>
      <c r="C748" s="14"/>
      <c r="D748" s="16"/>
      <c r="E748" s="16"/>
      <c r="F748" s="14"/>
      <c r="G748" s="14"/>
      <c r="H748" s="14"/>
      <c r="I748" s="15"/>
      <c r="J748" s="77"/>
      <c r="K748" s="92"/>
    </row>
    <row r="749" spans="1:11" ht="13">
      <c r="A749" s="14"/>
      <c r="B749" s="14"/>
      <c r="C749" s="14"/>
      <c r="D749" s="16"/>
      <c r="E749" s="16"/>
      <c r="F749" s="14"/>
      <c r="G749" s="14"/>
      <c r="H749" s="14"/>
      <c r="I749" s="15"/>
      <c r="J749" s="77"/>
      <c r="K749" s="92"/>
    </row>
    <row r="750" spans="1:11" ht="13">
      <c r="A750" s="14"/>
      <c r="B750" s="14"/>
      <c r="C750" s="14"/>
      <c r="D750" s="16"/>
      <c r="E750" s="16"/>
      <c r="F750" s="14"/>
      <c r="G750" s="14"/>
      <c r="H750" s="14"/>
      <c r="I750" s="15"/>
      <c r="J750" s="77"/>
      <c r="K750" s="92"/>
    </row>
    <row r="751" spans="1:11" ht="13">
      <c r="A751" s="14"/>
      <c r="B751" s="14"/>
      <c r="C751" s="14"/>
      <c r="D751" s="16"/>
      <c r="E751" s="16"/>
      <c r="F751" s="14"/>
      <c r="G751" s="14"/>
      <c r="H751" s="14"/>
      <c r="I751" s="15"/>
      <c r="J751" s="77"/>
      <c r="K751" s="92"/>
    </row>
    <row r="752" spans="1:11" ht="13">
      <c r="A752" s="14"/>
      <c r="B752" s="14"/>
      <c r="C752" s="14"/>
      <c r="D752" s="16"/>
      <c r="E752" s="16"/>
      <c r="F752" s="14"/>
      <c r="G752" s="14"/>
      <c r="H752" s="14"/>
      <c r="I752" s="15"/>
      <c r="J752" s="77"/>
      <c r="K752" s="92"/>
    </row>
    <row r="753" spans="1:11" ht="13">
      <c r="A753" s="14"/>
      <c r="B753" s="14"/>
      <c r="C753" s="14"/>
      <c r="D753" s="16"/>
      <c r="E753" s="16"/>
      <c r="F753" s="14"/>
      <c r="G753" s="14"/>
      <c r="H753" s="14"/>
      <c r="I753" s="15"/>
      <c r="J753" s="77"/>
      <c r="K753" s="92"/>
    </row>
    <row r="754" spans="1:11" ht="13">
      <c r="A754" s="14"/>
      <c r="B754" s="14"/>
      <c r="C754" s="14"/>
      <c r="D754" s="16"/>
      <c r="E754" s="16"/>
      <c r="F754" s="14"/>
      <c r="G754" s="14"/>
      <c r="H754" s="14"/>
      <c r="I754" s="15"/>
      <c r="J754" s="77"/>
      <c r="K754" s="92"/>
    </row>
    <row r="755" spans="1:11" ht="13">
      <c r="A755" s="14"/>
      <c r="B755" s="14"/>
      <c r="C755" s="14"/>
      <c r="D755" s="16"/>
      <c r="E755" s="16"/>
      <c r="F755" s="14"/>
      <c r="G755" s="14"/>
      <c r="H755" s="14"/>
      <c r="I755" s="15"/>
      <c r="J755" s="77"/>
      <c r="K755" s="92"/>
    </row>
    <row r="756" spans="1:11" ht="13">
      <c r="A756" s="14"/>
      <c r="B756" s="14"/>
      <c r="C756" s="14"/>
      <c r="D756" s="16"/>
      <c r="E756" s="16"/>
      <c r="F756" s="14"/>
      <c r="G756" s="14"/>
      <c r="H756" s="14"/>
      <c r="I756" s="15"/>
      <c r="J756" s="77"/>
      <c r="K756" s="92"/>
    </row>
    <row r="757" spans="1:11" ht="13">
      <c r="A757" s="14"/>
      <c r="B757" s="14"/>
      <c r="C757" s="14"/>
      <c r="D757" s="16"/>
      <c r="E757" s="16"/>
      <c r="F757" s="14"/>
      <c r="G757" s="14"/>
      <c r="H757" s="14"/>
      <c r="I757" s="15"/>
      <c r="J757" s="77"/>
      <c r="K757" s="92"/>
    </row>
    <row r="758" spans="1:11" ht="13">
      <c r="A758" s="14"/>
      <c r="B758" s="14"/>
      <c r="C758" s="14"/>
      <c r="D758" s="16"/>
      <c r="E758" s="16"/>
      <c r="F758" s="14"/>
      <c r="G758" s="14"/>
      <c r="H758" s="14"/>
      <c r="I758" s="15"/>
      <c r="J758" s="77"/>
      <c r="K758" s="92"/>
    </row>
    <row r="759" spans="1:11" ht="13">
      <c r="A759" s="14"/>
      <c r="B759" s="14"/>
      <c r="C759" s="14"/>
      <c r="D759" s="16"/>
      <c r="E759" s="16"/>
      <c r="F759" s="14"/>
      <c r="G759" s="14"/>
      <c r="H759" s="14"/>
      <c r="I759" s="15"/>
      <c r="J759" s="77"/>
      <c r="K759" s="92"/>
    </row>
    <row r="760" spans="1:11" ht="13">
      <c r="A760" s="14"/>
      <c r="B760" s="14"/>
      <c r="C760" s="14"/>
      <c r="D760" s="16"/>
      <c r="E760" s="16"/>
      <c r="F760" s="14"/>
      <c r="G760" s="14"/>
      <c r="H760" s="14"/>
      <c r="I760" s="15"/>
      <c r="J760" s="77"/>
      <c r="K760" s="92"/>
    </row>
    <row r="761" spans="1:11" ht="13">
      <c r="A761" s="14"/>
      <c r="B761" s="14"/>
      <c r="C761" s="14"/>
      <c r="D761" s="16"/>
      <c r="E761" s="16"/>
      <c r="F761" s="14"/>
      <c r="G761" s="14"/>
      <c r="H761" s="14"/>
      <c r="I761" s="15"/>
      <c r="J761" s="77"/>
      <c r="K761" s="92"/>
    </row>
    <row r="762" spans="1:11" ht="13">
      <c r="A762" s="14"/>
      <c r="B762" s="14"/>
      <c r="C762" s="14"/>
      <c r="D762" s="16"/>
      <c r="E762" s="16"/>
      <c r="F762" s="14"/>
      <c r="G762" s="14"/>
      <c r="H762" s="14"/>
      <c r="I762" s="15"/>
      <c r="J762" s="77"/>
      <c r="K762" s="92"/>
    </row>
    <row r="763" spans="1:11" ht="13">
      <c r="A763" s="14"/>
      <c r="B763" s="14"/>
      <c r="C763" s="14"/>
      <c r="D763" s="16"/>
      <c r="E763" s="16"/>
      <c r="F763" s="14"/>
      <c r="G763" s="14"/>
      <c r="H763" s="14"/>
      <c r="I763" s="15"/>
      <c r="J763" s="77"/>
      <c r="K763" s="92"/>
    </row>
    <row r="764" spans="1:11" ht="13">
      <c r="A764" s="14"/>
      <c r="B764" s="14"/>
      <c r="C764" s="14"/>
      <c r="D764" s="16"/>
      <c r="E764" s="16"/>
      <c r="F764" s="14"/>
      <c r="G764" s="14"/>
      <c r="H764" s="14"/>
      <c r="I764" s="15"/>
      <c r="J764" s="77"/>
      <c r="K764" s="92"/>
    </row>
    <row r="765" spans="1:11" ht="13">
      <c r="A765" s="14"/>
      <c r="B765" s="14"/>
      <c r="C765" s="14"/>
      <c r="D765" s="16"/>
      <c r="E765" s="16"/>
      <c r="F765" s="14"/>
      <c r="G765" s="14"/>
      <c r="H765" s="14"/>
      <c r="I765" s="15"/>
      <c r="J765" s="77"/>
      <c r="K765" s="92"/>
    </row>
    <row r="766" spans="1:11" ht="13">
      <c r="A766" s="14"/>
      <c r="B766" s="14"/>
      <c r="C766" s="14"/>
      <c r="D766" s="16"/>
      <c r="E766" s="16"/>
      <c r="F766" s="14"/>
      <c r="G766" s="14"/>
      <c r="H766" s="14"/>
      <c r="I766" s="15"/>
      <c r="J766" s="77"/>
      <c r="K766" s="92"/>
    </row>
    <row r="767" spans="1:11" ht="13">
      <c r="A767" s="14"/>
      <c r="B767" s="14"/>
      <c r="C767" s="14"/>
      <c r="D767" s="16"/>
      <c r="E767" s="16"/>
      <c r="F767" s="14"/>
      <c r="G767" s="14"/>
      <c r="H767" s="14"/>
      <c r="I767" s="15"/>
      <c r="J767" s="77"/>
      <c r="K767" s="92"/>
    </row>
    <row r="768" spans="1:11" ht="13">
      <c r="A768" s="14"/>
      <c r="B768" s="14"/>
      <c r="C768" s="14"/>
      <c r="D768" s="16"/>
      <c r="E768" s="16"/>
      <c r="F768" s="14"/>
      <c r="G768" s="14"/>
      <c r="H768" s="14"/>
      <c r="I768" s="15"/>
      <c r="J768" s="77"/>
      <c r="K768" s="92"/>
    </row>
    <row r="769" spans="1:11" ht="13">
      <c r="A769" s="14"/>
      <c r="B769" s="14"/>
      <c r="C769" s="14"/>
      <c r="D769" s="16"/>
      <c r="E769" s="16"/>
      <c r="F769" s="14"/>
      <c r="G769" s="14"/>
      <c r="H769" s="14"/>
      <c r="I769" s="15"/>
      <c r="J769" s="77"/>
      <c r="K769" s="92"/>
    </row>
    <row r="770" spans="1:11" ht="13">
      <c r="A770" s="14"/>
      <c r="B770" s="14"/>
      <c r="C770" s="14"/>
      <c r="D770" s="16"/>
      <c r="E770" s="16"/>
      <c r="F770" s="14"/>
      <c r="G770" s="14"/>
      <c r="H770" s="14"/>
      <c r="I770" s="15"/>
      <c r="J770" s="77"/>
      <c r="K770" s="92"/>
    </row>
    <row r="771" spans="1:11" ht="13">
      <c r="A771" s="14"/>
      <c r="B771" s="14"/>
      <c r="C771" s="14"/>
      <c r="D771" s="16"/>
      <c r="E771" s="16"/>
      <c r="F771" s="14"/>
      <c r="G771" s="14"/>
      <c r="H771" s="14"/>
      <c r="I771" s="15"/>
      <c r="J771" s="77"/>
      <c r="K771" s="92"/>
    </row>
    <row r="772" spans="1:11" ht="13">
      <c r="A772" s="14"/>
      <c r="B772" s="14"/>
      <c r="C772" s="14"/>
      <c r="D772" s="16"/>
      <c r="E772" s="16"/>
      <c r="F772" s="14"/>
      <c r="G772" s="14"/>
      <c r="H772" s="14"/>
      <c r="I772" s="15"/>
      <c r="J772" s="77"/>
      <c r="K772" s="92"/>
    </row>
    <row r="773" spans="1:11" ht="13">
      <c r="A773" s="14"/>
      <c r="B773" s="14"/>
      <c r="C773" s="14"/>
      <c r="D773" s="16"/>
      <c r="E773" s="16"/>
      <c r="F773" s="14"/>
      <c r="G773" s="14"/>
      <c r="H773" s="14"/>
      <c r="I773" s="15"/>
      <c r="J773" s="77"/>
      <c r="K773" s="92"/>
    </row>
    <row r="774" spans="1:11" ht="13">
      <c r="A774" s="14"/>
      <c r="B774" s="14"/>
      <c r="C774" s="14"/>
      <c r="D774" s="16"/>
      <c r="E774" s="16"/>
      <c r="F774" s="14"/>
      <c r="G774" s="14"/>
      <c r="H774" s="14"/>
      <c r="I774" s="15"/>
      <c r="J774" s="77"/>
      <c r="K774" s="92"/>
    </row>
    <row r="775" spans="1:11" ht="13">
      <c r="A775" s="14"/>
      <c r="B775" s="14"/>
      <c r="C775" s="14"/>
      <c r="D775" s="16"/>
      <c r="E775" s="16"/>
      <c r="F775" s="14"/>
      <c r="G775" s="14"/>
      <c r="H775" s="14"/>
      <c r="I775" s="15"/>
      <c r="J775" s="77"/>
      <c r="K775" s="92"/>
    </row>
    <row r="776" spans="1:11" ht="13">
      <c r="A776" s="14"/>
      <c r="B776" s="14"/>
      <c r="C776" s="14"/>
      <c r="D776" s="16"/>
      <c r="E776" s="16"/>
      <c r="F776" s="14"/>
      <c r="G776" s="14"/>
      <c r="H776" s="14"/>
      <c r="I776" s="15"/>
      <c r="J776" s="77"/>
      <c r="K776" s="92"/>
    </row>
    <row r="777" spans="1:11" ht="13">
      <c r="A777" s="14"/>
      <c r="B777" s="14"/>
      <c r="C777" s="14"/>
      <c r="D777" s="16"/>
      <c r="E777" s="16"/>
      <c r="F777" s="14"/>
      <c r="G777" s="14"/>
      <c r="H777" s="14"/>
      <c r="I777" s="15"/>
      <c r="J777" s="77"/>
      <c r="K777" s="92"/>
    </row>
    <row r="778" spans="1:11" ht="13">
      <c r="A778" s="14"/>
      <c r="B778" s="14"/>
      <c r="C778" s="14"/>
      <c r="D778" s="16"/>
      <c r="E778" s="16"/>
      <c r="F778" s="14"/>
      <c r="G778" s="14"/>
      <c r="H778" s="14"/>
      <c r="I778" s="15"/>
      <c r="J778" s="77"/>
      <c r="K778" s="92"/>
    </row>
    <row r="779" spans="1:11" ht="13">
      <c r="A779" s="14"/>
      <c r="B779" s="14"/>
      <c r="C779" s="14"/>
      <c r="D779" s="16"/>
      <c r="E779" s="16"/>
      <c r="F779" s="14"/>
      <c r="G779" s="14"/>
      <c r="H779" s="14"/>
      <c r="I779" s="15"/>
      <c r="J779" s="77"/>
      <c r="K779" s="92"/>
    </row>
    <row r="780" spans="1:11" ht="13">
      <c r="A780" s="14"/>
      <c r="B780" s="14"/>
      <c r="C780" s="14"/>
      <c r="D780" s="16"/>
      <c r="E780" s="16"/>
      <c r="F780" s="14"/>
      <c r="G780" s="14"/>
      <c r="H780" s="14"/>
      <c r="I780" s="15"/>
      <c r="J780" s="77"/>
      <c r="K780" s="92"/>
    </row>
    <row r="781" spans="1:11" ht="13">
      <c r="A781" s="14"/>
      <c r="B781" s="14"/>
      <c r="C781" s="14"/>
      <c r="D781" s="16"/>
      <c r="E781" s="16"/>
      <c r="F781" s="14"/>
      <c r="G781" s="14"/>
      <c r="H781" s="14"/>
      <c r="I781" s="15"/>
      <c r="J781" s="77"/>
      <c r="K781" s="92"/>
    </row>
    <row r="782" spans="1:11" ht="13">
      <c r="A782" s="14"/>
      <c r="B782" s="14"/>
      <c r="C782" s="14"/>
      <c r="D782" s="16"/>
      <c r="E782" s="16"/>
      <c r="F782" s="14"/>
      <c r="G782" s="14"/>
      <c r="H782" s="14"/>
      <c r="I782" s="15"/>
      <c r="J782" s="77"/>
      <c r="K782" s="92"/>
    </row>
    <row r="783" spans="1:11" ht="13">
      <c r="A783" s="14"/>
      <c r="B783" s="14"/>
      <c r="C783" s="14"/>
      <c r="D783" s="16"/>
      <c r="E783" s="16"/>
      <c r="F783" s="14"/>
      <c r="G783" s="14"/>
      <c r="H783" s="14"/>
      <c r="I783" s="15"/>
      <c r="J783" s="77"/>
      <c r="K783" s="92"/>
    </row>
    <row r="784" spans="1:11" ht="13">
      <c r="A784" s="14"/>
      <c r="B784" s="14"/>
      <c r="C784" s="14"/>
      <c r="D784" s="16"/>
      <c r="E784" s="16"/>
      <c r="F784" s="14"/>
      <c r="G784" s="14"/>
      <c r="H784" s="14"/>
      <c r="I784" s="15"/>
      <c r="J784" s="77"/>
      <c r="K784" s="92"/>
    </row>
    <row r="785" spans="1:11" ht="13">
      <c r="A785" s="14"/>
      <c r="B785" s="14"/>
      <c r="C785" s="14"/>
      <c r="D785" s="16"/>
      <c r="E785" s="16"/>
      <c r="F785" s="14"/>
      <c r="G785" s="14"/>
      <c r="H785" s="14"/>
      <c r="I785" s="15"/>
      <c r="J785" s="77"/>
      <c r="K785" s="92"/>
    </row>
    <row r="786" spans="1:11" ht="13">
      <c r="A786" s="14"/>
      <c r="B786" s="14"/>
      <c r="C786" s="14"/>
      <c r="D786" s="16"/>
      <c r="E786" s="16"/>
      <c r="F786" s="14"/>
      <c r="G786" s="14"/>
      <c r="H786" s="14"/>
      <c r="I786" s="15"/>
      <c r="J786" s="77"/>
      <c r="K786" s="92"/>
    </row>
    <row r="787" spans="1:11" ht="13">
      <c r="A787" s="14"/>
      <c r="B787" s="14"/>
      <c r="C787" s="14"/>
      <c r="D787" s="16"/>
      <c r="E787" s="16"/>
      <c r="F787" s="14"/>
      <c r="G787" s="14"/>
      <c r="H787" s="14"/>
      <c r="I787" s="15"/>
      <c r="J787" s="77"/>
      <c r="K787" s="92"/>
    </row>
    <row r="788" spans="1:11" ht="13">
      <c r="A788" s="14"/>
      <c r="B788" s="14"/>
      <c r="C788" s="14"/>
      <c r="D788" s="16"/>
      <c r="E788" s="16"/>
      <c r="F788" s="14"/>
      <c r="G788" s="14"/>
      <c r="H788" s="14"/>
      <c r="I788" s="15"/>
      <c r="J788" s="77"/>
      <c r="K788" s="92"/>
    </row>
    <row r="789" spans="1:11" ht="13">
      <c r="A789" s="14"/>
      <c r="B789" s="14"/>
      <c r="C789" s="14"/>
      <c r="D789" s="16"/>
      <c r="E789" s="16"/>
      <c r="F789" s="14"/>
      <c r="G789" s="14"/>
      <c r="H789" s="14"/>
      <c r="I789" s="15"/>
      <c r="J789" s="77"/>
      <c r="K789" s="92"/>
    </row>
    <row r="790" spans="1:11" ht="13">
      <c r="A790" s="14"/>
      <c r="B790" s="14"/>
      <c r="C790" s="14"/>
      <c r="D790" s="16"/>
      <c r="E790" s="16"/>
      <c r="F790" s="14"/>
      <c r="G790" s="14"/>
      <c r="H790" s="14"/>
      <c r="I790" s="15"/>
      <c r="J790" s="77"/>
      <c r="K790" s="92"/>
    </row>
    <row r="791" spans="1:11" ht="13">
      <c r="A791" s="14"/>
      <c r="B791" s="14"/>
      <c r="C791" s="14"/>
      <c r="D791" s="16"/>
      <c r="E791" s="16"/>
      <c r="F791" s="14"/>
      <c r="G791" s="14"/>
      <c r="H791" s="14"/>
      <c r="I791" s="15"/>
      <c r="J791" s="77"/>
      <c r="K791" s="92"/>
    </row>
    <row r="792" spans="1:11" ht="13">
      <c r="A792" s="14"/>
      <c r="B792" s="14"/>
      <c r="C792" s="14"/>
      <c r="D792" s="16"/>
      <c r="E792" s="16"/>
      <c r="F792" s="14"/>
      <c r="G792" s="14"/>
      <c r="H792" s="14"/>
      <c r="I792" s="15"/>
      <c r="J792" s="77"/>
      <c r="K792" s="92"/>
    </row>
    <row r="793" spans="1:11" ht="13">
      <c r="A793" s="14"/>
      <c r="B793" s="14"/>
      <c r="C793" s="14"/>
      <c r="D793" s="16"/>
      <c r="E793" s="16"/>
      <c r="F793" s="14"/>
      <c r="G793" s="14"/>
      <c r="H793" s="14"/>
      <c r="I793" s="15"/>
      <c r="J793" s="77"/>
      <c r="K793" s="92"/>
    </row>
    <row r="794" spans="1:11" ht="13">
      <c r="A794" s="14"/>
      <c r="B794" s="14"/>
      <c r="C794" s="14"/>
      <c r="D794" s="16"/>
      <c r="E794" s="16"/>
      <c r="F794" s="14"/>
      <c r="G794" s="14"/>
      <c r="H794" s="14"/>
      <c r="I794" s="15"/>
      <c r="J794" s="77"/>
      <c r="K794" s="92"/>
    </row>
    <row r="795" spans="1:11" ht="13">
      <c r="A795" s="14"/>
      <c r="B795" s="14"/>
      <c r="C795" s="14"/>
      <c r="D795" s="16"/>
      <c r="E795" s="16"/>
      <c r="F795" s="14"/>
      <c r="G795" s="14"/>
      <c r="H795" s="14"/>
      <c r="I795" s="15"/>
      <c r="J795" s="77"/>
      <c r="K795" s="92"/>
    </row>
    <row r="796" spans="1:11" ht="13">
      <c r="A796" s="14"/>
      <c r="B796" s="14"/>
      <c r="C796" s="14"/>
      <c r="D796" s="16"/>
      <c r="E796" s="16"/>
      <c r="F796" s="14"/>
      <c r="G796" s="14"/>
      <c r="H796" s="14"/>
      <c r="I796" s="15"/>
      <c r="J796" s="77"/>
      <c r="K796" s="92"/>
    </row>
    <row r="797" spans="1:11" ht="13">
      <c r="A797" s="14"/>
      <c r="B797" s="14"/>
      <c r="C797" s="14"/>
      <c r="D797" s="16"/>
      <c r="E797" s="16"/>
      <c r="F797" s="14"/>
      <c r="G797" s="14"/>
      <c r="H797" s="14"/>
      <c r="I797" s="15"/>
      <c r="J797" s="77"/>
      <c r="K797" s="92"/>
    </row>
    <row r="798" spans="1:11" ht="13">
      <c r="A798" s="14"/>
      <c r="B798" s="14"/>
      <c r="C798" s="14"/>
      <c r="D798" s="16"/>
      <c r="E798" s="16"/>
      <c r="F798" s="14"/>
      <c r="G798" s="14"/>
      <c r="H798" s="14"/>
      <c r="I798" s="15"/>
      <c r="J798" s="77"/>
      <c r="K798" s="92"/>
    </row>
    <row r="799" spans="1:11" ht="13">
      <c r="A799" s="14"/>
      <c r="B799" s="14"/>
      <c r="C799" s="14"/>
      <c r="D799" s="16"/>
      <c r="E799" s="16"/>
      <c r="F799" s="14"/>
      <c r="G799" s="14"/>
      <c r="H799" s="14"/>
      <c r="I799" s="15"/>
      <c r="J799" s="77"/>
      <c r="K799" s="92"/>
    </row>
    <row r="800" spans="1:11" ht="13">
      <c r="A800" s="14"/>
      <c r="B800" s="14"/>
      <c r="C800" s="14"/>
      <c r="D800" s="16"/>
      <c r="E800" s="16"/>
      <c r="F800" s="14"/>
      <c r="G800" s="14"/>
      <c r="H800" s="14"/>
      <c r="I800" s="15"/>
      <c r="J800" s="77"/>
      <c r="K800" s="92"/>
    </row>
    <row r="801" spans="1:11" ht="13">
      <c r="A801" s="14"/>
      <c r="B801" s="14"/>
      <c r="C801" s="14"/>
      <c r="D801" s="16"/>
      <c r="E801" s="16"/>
      <c r="F801" s="14"/>
      <c r="G801" s="14"/>
      <c r="H801" s="14"/>
      <c r="I801" s="15"/>
      <c r="J801" s="77"/>
      <c r="K801" s="92"/>
    </row>
    <row r="802" spans="1:11" ht="13">
      <c r="A802" s="14"/>
      <c r="B802" s="14"/>
      <c r="C802" s="14"/>
      <c r="D802" s="16"/>
      <c r="E802" s="16"/>
      <c r="F802" s="14"/>
      <c r="G802" s="14"/>
      <c r="H802" s="14"/>
      <c r="I802" s="15"/>
      <c r="J802" s="77"/>
      <c r="K802" s="92"/>
    </row>
    <row r="803" spans="1:11" ht="13">
      <c r="A803" s="14"/>
      <c r="B803" s="14"/>
      <c r="C803" s="14"/>
      <c r="D803" s="16"/>
      <c r="E803" s="16"/>
      <c r="F803" s="14"/>
      <c r="G803" s="14"/>
      <c r="H803" s="14"/>
      <c r="I803" s="15"/>
      <c r="J803" s="77"/>
      <c r="K803" s="92"/>
    </row>
    <row r="804" spans="1:11" ht="13">
      <c r="A804" s="14"/>
      <c r="B804" s="14"/>
      <c r="C804" s="14"/>
      <c r="D804" s="16"/>
      <c r="E804" s="16"/>
      <c r="F804" s="14"/>
      <c r="G804" s="14"/>
      <c r="H804" s="14"/>
      <c r="I804" s="15"/>
      <c r="J804" s="77"/>
      <c r="K804" s="92"/>
    </row>
    <row r="805" spans="1:11" ht="13">
      <c r="A805" s="14"/>
      <c r="B805" s="14"/>
      <c r="C805" s="14"/>
      <c r="D805" s="16"/>
      <c r="E805" s="16"/>
      <c r="F805" s="14"/>
      <c r="G805" s="14"/>
      <c r="H805" s="14"/>
      <c r="I805" s="15"/>
      <c r="J805" s="77"/>
      <c r="K805" s="92"/>
    </row>
    <row r="806" spans="1:11" ht="13">
      <c r="A806" s="14"/>
      <c r="B806" s="14"/>
      <c r="C806" s="14"/>
      <c r="D806" s="16"/>
      <c r="E806" s="16"/>
      <c r="F806" s="14"/>
      <c r="G806" s="14"/>
      <c r="H806" s="14"/>
      <c r="I806" s="15"/>
      <c r="J806" s="77"/>
      <c r="K806" s="92"/>
    </row>
    <row r="807" spans="1:11" ht="13">
      <c r="A807" s="14"/>
      <c r="B807" s="14"/>
      <c r="C807" s="14"/>
      <c r="D807" s="16"/>
      <c r="E807" s="16"/>
      <c r="F807" s="14"/>
      <c r="G807" s="14"/>
      <c r="H807" s="14"/>
      <c r="I807" s="15"/>
      <c r="J807" s="77"/>
      <c r="K807" s="92"/>
    </row>
    <row r="808" spans="1:11" ht="13">
      <c r="A808" s="14"/>
      <c r="B808" s="14"/>
      <c r="C808" s="14"/>
      <c r="D808" s="16"/>
      <c r="E808" s="16"/>
      <c r="F808" s="14"/>
      <c r="G808" s="14"/>
      <c r="H808" s="14"/>
      <c r="I808" s="15"/>
      <c r="J808" s="77"/>
      <c r="K808" s="92"/>
    </row>
    <row r="809" spans="1:11" ht="13">
      <c r="A809" s="14"/>
      <c r="B809" s="14"/>
      <c r="C809" s="14"/>
      <c r="D809" s="16"/>
      <c r="E809" s="16"/>
      <c r="F809" s="14"/>
      <c r="G809" s="14"/>
      <c r="H809" s="14"/>
      <c r="I809" s="15"/>
      <c r="J809" s="77"/>
      <c r="K809" s="92"/>
    </row>
    <row r="810" spans="1:11" ht="13">
      <c r="A810" s="14"/>
      <c r="B810" s="14"/>
      <c r="C810" s="14"/>
      <c r="D810" s="16"/>
      <c r="E810" s="16"/>
      <c r="F810" s="14"/>
      <c r="G810" s="14"/>
      <c r="H810" s="14"/>
      <c r="I810" s="15"/>
      <c r="J810" s="77"/>
      <c r="K810" s="92"/>
    </row>
    <row r="811" spans="1:11" ht="13">
      <c r="A811" s="14"/>
      <c r="B811" s="14"/>
      <c r="C811" s="14"/>
      <c r="D811" s="16"/>
      <c r="E811" s="16"/>
      <c r="F811" s="14"/>
      <c r="G811" s="14"/>
      <c r="H811" s="14"/>
      <c r="I811" s="15"/>
      <c r="J811" s="77"/>
      <c r="K811" s="92"/>
    </row>
    <row r="812" spans="1:11" ht="13">
      <c r="A812" s="14"/>
      <c r="B812" s="14"/>
      <c r="C812" s="14"/>
      <c r="D812" s="16"/>
      <c r="E812" s="16"/>
      <c r="F812" s="14"/>
      <c r="G812" s="14"/>
      <c r="H812" s="14"/>
      <c r="I812" s="15"/>
      <c r="J812" s="77"/>
      <c r="K812" s="92"/>
    </row>
    <row r="813" spans="1:11" ht="13">
      <c r="A813" s="14"/>
      <c r="B813" s="14"/>
      <c r="C813" s="14"/>
      <c r="D813" s="16"/>
      <c r="E813" s="16"/>
      <c r="F813" s="14"/>
      <c r="G813" s="14"/>
      <c r="H813" s="14"/>
      <c r="I813" s="15"/>
      <c r="J813" s="77"/>
      <c r="K813" s="92"/>
    </row>
    <row r="814" spans="1:11" ht="13">
      <c r="A814" s="14"/>
      <c r="B814" s="14"/>
      <c r="C814" s="14"/>
      <c r="D814" s="16"/>
      <c r="E814" s="16"/>
      <c r="F814" s="14"/>
      <c r="G814" s="14"/>
      <c r="H814" s="14"/>
      <c r="I814" s="15"/>
      <c r="J814" s="77"/>
      <c r="K814" s="92"/>
    </row>
    <row r="815" spans="1:11" ht="13">
      <c r="A815" s="14"/>
      <c r="B815" s="14"/>
      <c r="C815" s="14"/>
      <c r="D815" s="16"/>
      <c r="E815" s="16"/>
      <c r="F815" s="14"/>
      <c r="G815" s="14"/>
      <c r="H815" s="14"/>
      <c r="I815" s="15"/>
      <c r="J815" s="77"/>
      <c r="K815" s="92"/>
    </row>
    <row r="816" spans="1:11" ht="13">
      <c r="A816" s="14"/>
      <c r="B816" s="14"/>
      <c r="C816" s="14"/>
      <c r="D816" s="16"/>
      <c r="E816" s="16"/>
      <c r="F816" s="14"/>
      <c r="G816" s="14"/>
      <c r="H816" s="14"/>
      <c r="I816" s="15"/>
      <c r="J816" s="77"/>
      <c r="K816" s="92"/>
    </row>
    <row r="817" spans="1:11" ht="13">
      <c r="A817" s="14"/>
      <c r="B817" s="14"/>
      <c r="C817" s="14"/>
      <c r="D817" s="16"/>
      <c r="E817" s="16"/>
      <c r="F817" s="14"/>
      <c r="G817" s="14"/>
      <c r="H817" s="14"/>
      <c r="I817" s="15"/>
      <c r="J817" s="77"/>
      <c r="K817" s="92"/>
    </row>
    <row r="818" spans="1:11" ht="13">
      <c r="A818" s="14"/>
      <c r="B818" s="14"/>
      <c r="C818" s="14"/>
      <c r="D818" s="16"/>
      <c r="E818" s="16"/>
      <c r="F818" s="14"/>
      <c r="G818" s="14"/>
      <c r="H818" s="14"/>
      <c r="I818" s="15"/>
      <c r="J818" s="77"/>
      <c r="K818" s="92"/>
    </row>
    <row r="819" spans="1:11" ht="13">
      <c r="A819" s="14"/>
      <c r="B819" s="14"/>
      <c r="C819" s="14"/>
      <c r="D819" s="16"/>
      <c r="E819" s="16"/>
      <c r="F819" s="14"/>
      <c r="G819" s="14"/>
      <c r="H819" s="14"/>
      <c r="I819" s="15"/>
      <c r="J819" s="77"/>
      <c r="K819" s="92"/>
    </row>
    <row r="820" spans="1:11" ht="13">
      <c r="A820" s="14"/>
      <c r="B820" s="14"/>
      <c r="C820" s="14"/>
      <c r="D820" s="16"/>
      <c r="E820" s="16"/>
      <c r="F820" s="14"/>
      <c r="G820" s="14"/>
      <c r="H820" s="14"/>
      <c r="I820" s="15"/>
      <c r="J820" s="77"/>
      <c r="K820" s="92"/>
    </row>
    <row r="821" spans="1:11" ht="13">
      <c r="A821" s="14"/>
      <c r="B821" s="14"/>
      <c r="C821" s="14"/>
      <c r="D821" s="16"/>
      <c r="E821" s="16"/>
      <c r="F821" s="14"/>
      <c r="G821" s="14"/>
      <c r="H821" s="14"/>
      <c r="I821" s="15"/>
      <c r="J821" s="77"/>
      <c r="K821" s="92"/>
    </row>
    <row r="822" spans="1:11" ht="13">
      <c r="A822" s="14"/>
      <c r="B822" s="14"/>
      <c r="C822" s="14"/>
      <c r="D822" s="16"/>
      <c r="E822" s="16"/>
      <c r="F822" s="14"/>
      <c r="G822" s="14"/>
      <c r="H822" s="14"/>
      <c r="I822" s="15"/>
      <c r="J822" s="77"/>
      <c r="K822" s="92"/>
    </row>
    <row r="823" spans="1:11" ht="13">
      <c r="A823" s="14"/>
      <c r="B823" s="14"/>
      <c r="C823" s="14"/>
      <c r="D823" s="16"/>
      <c r="E823" s="16"/>
      <c r="F823" s="14"/>
      <c r="G823" s="14"/>
      <c r="H823" s="14"/>
      <c r="I823" s="15"/>
      <c r="J823" s="77"/>
      <c r="K823" s="92"/>
    </row>
    <row r="824" spans="1:11" ht="13">
      <c r="A824" s="14"/>
      <c r="B824" s="14"/>
      <c r="C824" s="14"/>
      <c r="D824" s="16"/>
      <c r="E824" s="16"/>
      <c r="F824" s="14"/>
      <c r="G824" s="14"/>
      <c r="H824" s="14"/>
      <c r="I824" s="15"/>
      <c r="J824" s="77"/>
      <c r="K824" s="92"/>
    </row>
    <row r="825" spans="1:11" ht="13">
      <c r="A825" s="14"/>
      <c r="B825" s="14"/>
      <c r="C825" s="14"/>
      <c r="D825" s="16"/>
      <c r="E825" s="16"/>
      <c r="F825" s="14"/>
      <c r="G825" s="14"/>
      <c r="H825" s="14"/>
      <c r="I825" s="15"/>
      <c r="J825" s="77"/>
      <c r="K825" s="92"/>
    </row>
    <row r="826" spans="1:11" ht="13">
      <c r="A826" s="14"/>
      <c r="B826" s="14"/>
      <c r="C826" s="14"/>
      <c r="D826" s="16"/>
      <c r="E826" s="16"/>
      <c r="F826" s="14"/>
      <c r="G826" s="14"/>
      <c r="H826" s="14"/>
      <c r="I826" s="15"/>
      <c r="J826" s="77"/>
      <c r="K826" s="92"/>
    </row>
    <row r="827" spans="1:11" ht="13">
      <c r="A827" s="14"/>
      <c r="B827" s="14"/>
      <c r="C827" s="14"/>
      <c r="D827" s="16"/>
      <c r="E827" s="16"/>
      <c r="F827" s="14"/>
      <c r="G827" s="14"/>
      <c r="H827" s="14"/>
      <c r="I827" s="15"/>
      <c r="J827" s="77"/>
      <c r="K827" s="92"/>
    </row>
    <row r="828" spans="1:11" ht="13">
      <c r="A828" s="14"/>
      <c r="B828" s="14"/>
      <c r="C828" s="14"/>
      <c r="D828" s="16"/>
      <c r="E828" s="16"/>
      <c r="F828" s="14"/>
      <c r="G828" s="14"/>
      <c r="H828" s="14"/>
      <c r="I828" s="15"/>
      <c r="J828" s="77"/>
      <c r="K828" s="92"/>
    </row>
    <row r="829" spans="1:11" ht="13">
      <c r="A829" s="14"/>
      <c r="B829" s="14"/>
      <c r="C829" s="14"/>
      <c r="D829" s="16"/>
      <c r="E829" s="16"/>
      <c r="F829" s="14"/>
      <c r="G829" s="14"/>
      <c r="H829" s="14"/>
      <c r="I829" s="15"/>
      <c r="J829" s="77"/>
      <c r="K829" s="92"/>
    </row>
    <row r="830" spans="1:11" ht="13">
      <c r="A830" s="14"/>
      <c r="B830" s="14"/>
      <c r="C830" s="14"/>
      <c r="D830" s="16"/>
      <c r="E830" s="16"/>
      <c r="F830" s="14"/>
      <c r="G830" s="14"/>
      <c r="H830" s="14"/>
      <c r="I830" s="15"/>
      <c r="J830" s="77"/>
      <c r="K830" s="92"/>
    </row>
    <row r="831" spans="1:11" ht="13">
      <c r="A831" s="14"/>
      <c r="B831" s="14"/>
      <c r="C831" s="14"/>
      <c r="D831" s="16"/>
      <c r="E831" s="16"/>
      <c r="F831" s="14"/>
      <c r="G831" s="14"/>
      <c r="H831" s="14"/>
      <c r="I831" s="15"/>
      <c r="J831" s="77"/>
      <c r="K831" s="92"/>
    </row>
    <row r="832" spans="1:11" ht="13">
      <c r="A832" s="14"/>
      <c r="B832" s="14"/>
      <c r="C832" s="14"/>
      <c r="D832" s="16"/>
      <c r="E832" s="16"/>
      <c r="F832" s="14"/>
      <c r="G832" s="14"/>
      <c r="H832" s="14"/>
      <c r="I832" s="15"/>
      <c r="J832" s="77"/>
      <c r="K832" s="92"/>
    </row>
    <row r="833" spans="1:11" ht="13">
      <c r="A833" s="14"/>
      <c r="B833" s="14"/>
      <c r="C833" s="14"/>
      <c r="D833" s="16"/>
      <c r="E833" s="16"/>
      <c r="F833" s="14"/>
      <c r="G833" s="14"/>
      <c r="H833" s="14"/>
      <c r="I833" s="15"/>
      <c r="J833" s="77"/>
      <c r="K833" s="92"/>
    </row>
    <row r="834" spans="1:11" ht="13">
      <c r="A834" s="14"/>
      <c r="B834" s="14"/>
      <c r="C834" s="14"/>
      <c r="D834" s="16"/>
      <c r="E834" s="16"/>
      <c r="F834" s="14"/>
      <c r="G834" s="14"/>
      <c r="H834" s="14"/>
      <c r="I834" s="15"/>
      <c r="J834" s="77"/>
      <c r="K834" s="92"/>
    </row>
    <row r="835" spans="1:11" ht="13">
      <c r="A835" s="14"/>
      <c r="B835" s="14"/>
      <c r="C835" s="14"/>
      <c r="D835" s="16"/>
      <c r="E835" s="16"/>
      <c r="F835" s="14"/>
      <c r="G835" s="14"/>
      <c r="H835" s="14"/>
      <c r="I835" s="15"/>
      <c r="J835" s="77"/>
      <c r="K835" s="92"/>
    </row>
    <row r="836" spans="1:11" ht="13">
      <c r="A836" s="14"/>
      <c r="B836" s="14"/>
      <c r="C836" s="14"/>
      <c r="D836" s="16"/>
      <c r="E836" s="16"/>
      <c r="F836" s="14"/>
      <c r="G836" s="14"/>
      <c r="H836" s="14"/>
      <c r="I836" s="15"/>
      <c r="J836" s="77"/>
      <c r="K836" s="92"/>
    </row>
    <row r="837" spans="1:11" ht="13">
      <c r="A837" s="14"/>
      <c r="B837" s="14"/>
      <c r="C837" s="14"/>
      <c r="D837" s="16"/>
      <c r="E837" s="16"/>
      <c r="F837" s="14"/>
      <c r="G837" s="14"/>
      <c r="H837" s="14"/>
      <c r="I837" s="15"/>
      <c r="J837" s="77"/>
      <c r="K837" s="92"/>
    </row>
    <row r="838" spans="1:11" ht="13">
      <c r="A838" s="14"/>
      <c r="B838" s="14"/>
      <c r="C838" s="14"/>
      <c r="D838" s="16"/>
      <c r="E838" s="16"/>
      <c r="F838" s="14"/>
      <c r="G838" s="14"/>
      <c r="H838" s="14"/>
      <c r="I838" s="15"/>
      <c r="J838" s="77"/>
      <c r="K838" s="92"/>
    </row>
    <row r="839" spans="1:11" ht="13">
      <c r="A839" s="14"/>
      <c r="B839" s="14"/>
      <c r="C839" s="14"/>
      <c r="D839" s="16"/>
      <c r="E839" s="16"/>
      <c r="F839" s="14"/>
      <c r="G839" s="14"/>
      <c r="H839" s="14"/>
      <c r="I839" s="15"/>
      <c r="J839" s="77"/>
      <c r="K839" s="92"/>
    </row>
    <row r="840" spans="1:11" ht="13">
      <c r="A840" s="14"/>
      <c r="B840" s="14"/>
      <c r="C840" s="14"/>
      <c r="D840" s="16"/>
      <c r="E840" s="16"/>
      <c r="F840" s="14"/>
      <c r="G840" s="14"/>
      <c r="H840" s="14"/>
      <c r="I840" s="15"/>
      <c r="J840" s="77"/>
      <c r="K840" s="92"/>
    </row>
    <row r="841" spans="1:11" ht="13">
      <c r="A841" s="14"/>
      <c r="B841" s="14"/>
      <c r="C841" s="14"/>
      <c r="D841" s="16"/>
      <c r="E841" s="16"/>
      <c r="F841" s="14"/>
      <c r="G841" s="14"/>
      <c r="H841" s="14"/>
      <c r="I841" s="15"/>
      <c r="J841" s="77"/>
      <c r="K841" s="92"/>
    </row>
    <row r="842" spans="1:11" ht="13">
      <c r="A842" s="14"/>
      <c r="B842" s="14"/>
      <c r="C842" s="14"/>
      <c r="D842" s="16"/>
      <c r="E842" s="16"/>
      <c r="F842" s="14"/>
      <c r="G842" s="14"/>
      <c r="H842" s="14"/>
      <c r="I842" s="15"/>
      <c r="J842" s="77"/>
      <c r="K842" s="92"/>
    </row>
    <row r="843" spans="1:11" ht="13">
      <c r="A843" s="14"/>
      <c r="B843" s="14"/>
      <c r="C843" s="14"/>
      <c r="D843" s="16"/>
      <c r="E843" s="16"/>
      <c r="F843" s="14"/>
      <c r="G843" s="14"/>
      <c r="H843" s="14"/>
      <c r="I843" s="15"/>
      <c r="J843" s="77"/>
      <c r="K843" s="92"/>
    </row>
    <row r="844" spans="1:11" ht="13">
      <c r="A844" s="14"/>
      <c r="B844" s="14"/>
      <c r="C844" s="14"/>
      <c r="D844" s="16"/>
      <c r="E844" s="16"/>
      <c r="F844" s="14"/>
      <c r="G844" s="14"/>
      <c r="H844" s="14"/>
      <c r="I844" s="15"/>
      <c r="J844" s="77"/>
      <c r="K844" s="92"/>
    </row>
    <row r="845" spans="1:11" ht="13">
      <c r="A845" s="14"/>
      <c r="B845" s="14"/>
      <c r="C845" s="14"/>
      <c r="D845" s="16"/>
      <c r="E845" s="16"/>
      <c r="F845" s="14"/>
      <c r="G845" s="14"/>
      <c r="H845" s="14"/>
      <c r="I845" s="15"/>
      <c r="J845" s="77"/>
      <c r="K845" s="92"/>
    </row>
    <row r="846" spans="1:11" ht="13">
      <c r="A846" s="14"/>
      <c r="B846" s="14"/>
      <c r="C846" s="14"/>
      <c r="D846" s="16"/>
      <c r="E846" s="16"/>
      <c r="F846" s="14"/>
      <c r="G846" s="14"/>
      <c r="H846" s="14"/>
      <c r="I846" s="15"/>
      <c r="J846" s="77"/>
      <c r="K846" s="92"/>
    </row>
    <row r="847" spans="1:11" ht="13">
      <c r="A847" s="14"/>
      <c r="B847" s="14"/>
      <c r="C847" s="14"/>
      <c r="D847" s="16"/>
      <c r="E847" s="16"/>
      <c r="F847" s="14"/>
      <c r="G847" s="14"/>
      <c r="H847" s="14"/>
      <c r="I847" s="15"/>
      <c r="J847" s="77"/>
      <c r="K847" s="92"/>
    </row>
    <row r="848" spans="1:11" ht="13">
      <c r="A848" s="14"/>
      <c r="B848" s="14"/>
      <c r="C848" s="14"/>
      <c r="D848" s="16"/>
      <c r="E848" s="16"/>
      <c r="F848" s="14"/>
      <c r="G848" s="14"/>
      <c r="H848" s="14"/>
      <c r="I848" s="15"/>
      <c r="J848" s="77"/>
      <c r="K848" s="92"/>
    </row>
    <row r="849" spans="1:11" ht="13">
      <c r="A849" s="14"/>
      <c r="B849" s="14"/>
      <c r="C849" s="14"/>
      <c r="D849" s="16"/>
      <c r="E849" s="16"/>
      <c r="F849" s="14"/>
      <c r="G849" s="14"/>
      <c r="H849" s="14"/>
      <c r="I849" s="15"/>
      <c r="J849" s="77"/>
      <c r="K849" s="92"/>
    </row>
    <row r="850" spans="1:11" ht="13">
      <c r="A850" s="14"/>
      <c r="B850" s="14"/>
      <c r="C850" s="14"/>
      <c r="D850" s="16"/>
      <c r="E850" s="16"/>
      <c r="F850" s="14"/>
      <c r="G850" s="14"/>
      <c r="H850" s="14"/>
      <c r="I850" s="15"/>
      <c r="J850" s="77"/>
      <c r="K850" s="92"/>
    </row>
    <row r="851" spans="1:11" ht="13">
      <c r="A851" s="14"/>
      <c r="B851" s="14"/>
      <c r="C851" s="14"/>
      <c r="D851" s="16"/>
      <c r="E851" s="16"/>
      <c r="F851" s="14"/>
      <c r="G851" s="14"/>
      <c r="H851" s="14"/>
      <c r="I851" s="15"/>
      <c r="J851" s="77"/>
      <c r="K851" s="92"/>
    </row>
    <row r="852" spans="1:11" ht="13">
      <c r="A852" s="14"/>
      <c r="B852" s="14"/>
      <c r="C852" s="14"/>
      <c r="D852" s="16"/>
      <c r="E852" s="16"/>
      <c r="F852" s="14"/>
      <c r="G852" s="14"/>
      <c r="H852" s="14"/>
      <c r="I852" s="15"/>
      <c r="J852" s="77"/>
      <c r="K852" s="92"/>
    </row>
    <row r="853" spans="1:11" ht="13">
      <c r="A853" s="14"/>
      <c r="B853" s="14"/>
      <c r="C853" s="14"/>
      <c r="D853" s="16"/>
      <c r="E853" s="16"/>
      <c r="F853" s="14"/>
      <c r="G853" s="14"/>
      <c r="H853" s="14"/>
      <c r="I853" s="15"/>
      <c r="J853" s="77"/>
      <c r="K853" s="92"/>
    </row>
    <row r="854" spans="1:11" ht="13">
      <c r="A854" s="14"/>
      <c r="B854" s="14"/>
      <c r="C854" s="14"/>
      <c r="D854" s="16"/>
      <c r="E854" s="16"/>
      <c r="F854" s="14"/>
      <c r="G854" s="14"/>
      <c r="H854" s="14"/>
      <c r="I854" s="15"/>
      <c r="J854" s="77"/>
      <c r="K854" s="92"/>
    </row>
    <row r="855" spans="1:11" ht="13">
      <c r="A855" s="14"/>
      <c r="B855" s="14"/>
      <c r="C855" s="14"/>
      <c r="D855" s="16"/>
      <c r="E855" s="16"/>
      <c r="F855" s="14"/>
      <c r="G855" s="14"/>
      <c r="H855" s="14"/>
      <c r="I855" s="15"/>
      <c r="J855" s="77"/>
      <c r="K855" s="92"/>
    </row>
    <row r="856" spans="1:11" ht="13">
      <c r="A856" s="14"/>
      <c r="B856" s="14"/>
      <c r="C856" s="14"/>
      <c r="D856" s="16"/>
      <c r="E856" s="16"/>
      <c r="F856" s="14"/>
      <c r="G856" s="14"/>
      <c r="H856" s="14"/>
      <c r="I856" s="15"/>
      <c r="J856" s="77"/>
      <c r="K856" s="92"/>
    </row>
    <row r="857" spans="1:11" ht="13">
      <c r="A857" s="14"/>
      <c r="B857" s="14"/>
      <c r="C857" s="14"/>
      <c r="D857" s="16"/>
      <c r="E857" s="16"/>
      <c r="F857" s="14"/>
      <c r="G857" s="14"/>
      <c r="H857" s="14"/>
      <c r="I857" s="15"/>
      <c r="J857" s="77"/>
      <c r="K857" s="92"/>
    </row>
    <row r="858" spans="1:11" ht="13">
      <c r="A858" s="14"/>
      <c r="B858" s="14"/>
      <c r="C858" s="14"/>
      <c r="D858" s="16"/>
      <c r="E858" s="16"/>
      <c r="F858" s="14"/>
      <c r="G858" s="14"/>
      <c r="H858" s="14"/>
      <c r="I858" s="15"/>
      <c r="J858" s="77"/>
      <c r="K858" s="92"/>
    </row>
    <row r="859" spans="1:11" ht="13">
      <c r="A859" s="14"/>
      <c r="B859" s="14"/>
      <c r="C859" s="14"/>
      <c r="D859" s="16"/>
      <c r="E859" s="16"/>
      <c r="F859" s="14"/>
      <c r="G859" s="14"/>
      <c r="H859" s="14"/>
      <c r="I859" s="15"/>
      <c r="J859" s="77"/>
      <c r="K859" s="92"/>
    </row>
    <row r="860" spans="1:11" ht="13">
      <c r="A860" s="14"/>
      <c r="B860" s="14"/>
      <c r="C860" s="14"/>
      <c r="D860" s="16"/>
      <c r="E860" s="16"/>
      <c r="F860" s="14"/>
      <c r="G860" s="14"/>
      <c r="H860" s="14"/>
      <c r="I860" s="15"/>
      <c r="J860" s="77"/>
      <c r="K860" s="92"/>
    </row>
    <row r="861" spans="1:11" ht="13">
      <c r="A861" s="14"/>
      <c r="B861" s="14"/>
      <c r="C861" s="14"/>
      <c r="D861" s="16"/>
      <c r="E861" s="16"/>
      <c r="F861" s="14"/>
      <c r="G861" s="14"/>
      <c r="H861" s="14"/>
      <c r="I861" s="15"/>
      <c r="J861" s="77"/>
      <c r="K861" s="92"/>
    </row>
    <row r="862" spans="1:11" ht="13">
      <c r="A862" s="14"/>
      <c r="B862" s="14"/>
      <c r="C862" s="14"/>
      <c r="D862" s="16"/>
      <c r="E862" s="16"/>
      <c r="F862" s="14"/>
      <c r="G862" s="14"/>
      <c r="H862" s="14"/>
      <c r="I862" s="15"/>
      <c r="J862" s="77"/>
      <c r="K862" s="92"/>
    </row>
    <row r="863" spans="1:11" ht="13">
      <c r="A863" s="14"/>
      <c r="B863" s="14"/>
      <c r="C863" s="14"/>
      <c r="D863" s="16"/>
      <c r="E863" s="16"/>
      <c r="F863" s="14"/>
      <c r="G863" s="14"/>
      <c r="H863" s="14"/>
      <c r="I863" s="15"/>
      <c r="J863" s="77"/>
      <c r="K863" s="92"/>
    </row>
    <row r="864" spans="1:11" ht="13">
      <c r="A864" s="14"/>
      <c r="B864" s="14"/>
      <c r="C864" s="14"/>
      <c r="D864" s="16"/>
      <c r="E864" s="16"/>
      <c r="F864" s="14"/>
      <c r="G864" s="14"/>
      <c r="H864" s="14"/>
      <c r="I864" s="15"/>
      <c r="J864" s="77"/>
      <c r="K864" s="92"/>
    </row>
    <row r="865" spans="1:11" ht="13">
      <c r="A865" s="14"/>
      <c r="B865" s="14"/>
      <c r="C865" s="14"/>
      <c r="D865" s="16"/>
      <c r="E865" s="16"/>
      <c r="F865" s="14"/>
      <c r="G865" s="14"/>
      <c r="H865" s="14"/>
      <c r="I865" s="15"/>
      <c r="J865" s="77"/>
      <c r="K865" s="92"/>
    </row>
    <row r="866" spans="1:11" ht="13">
      <c r="A866" s="14"/>
      <c r="B866" s="14"/>
      <c r="C866" s="14"/>
      <c r="D866" s="16"/>
      <c r="E866" s="16"/>
      <c r="F866" s="14"/>
      <c r="G866" s="14"/>
      <c r="H866" s="14"/>
      <c r="I866" s="15"/>
      <c r="J866" s="77"/>
      <c r="K866" s="92"/>
    </row>
    <row r="867" spans="1:11" ht="13">
      <c r="A867" s="14"/>
      <c r="B867" s="14"/>
      <c r="C867" s="14"/>
      <c r="D867" s="16"/>
      <c r="E867" s="16"/>
      <c r="F867" s="14"/>
      <c r="G867" s="14"/>
      <c r="H867" s="14"/>
      <c r="I867" s="15"/>
      <c r="J867" s="77"/>
      <c r="K867" s="92"/>
    </row>
    <row r="868" spans="1:11" ht="13">
      <c r="A868" s="14"/>
      <c r="B868" s="14"/>
      <c r="C868" s="14"/>
      <c r="D868" s="16"/>
      <c r="E868" s="16"/>
      <c r="F868" s="14"/>
      <c r="G868" s="14"/>
      <c r="H868" s="14"/>
      <c r="I868" s="15"/>
      <c r="J868" s="77"/>
      <c r="K868" s="92"/>
    </row>
    <row r="869" spans="1:11" ht="13">
      <c r="A869" s="14"/>
      <c r="B869" s="14"/>
      <c r="C869" s="14"/>
      <c r="D869" s="16"/>
      <c r="E869" s="16"/>
      <c r="F869" s="14"/>
      <c r="G869" s="14"/>
      <c r="H869" s="14"/>
      <c r="I869" s="15"/>
      <c r="J869" s="77"/>
      <c r="K869" s="92"/>
    </row>
    <row r="870" spans="1:11" ht="13">
      <c r="A870" s="14"/>
      <c r="B870" s="14"/>
      <c r="C870" s="14"/>
      <c r="D870" s="16"/>
      <c r="E870" s="16"/>
      <c r="F870" s="14"/>
      <c r="G870" s="14"/>
      <c r="H870" s="14"/>
      <c r="I870" s="15"/>
      <c r="J870" s="77"/>
      <c r="K870" s="92"/>
    </row>
    <row r="871" spans="1:11" ht="13">
      <c r="A871" s="14"/>
      <c r="B871" s="14"/>
      <c r="C871" s="14"/>
      <c r="D871" s="16"/>
      <c r="E871" s="16"/>
      <c r="F871" s="14"/>
      <c r="G871" s="14"/>
      <c r="H871" s="14"/>
      <c r="I871" s="15"/>
      <c r="J871" s="77"/>
      <c r="K871" s="92"/>
    </row>
    <row r="872" spans="1:11" ht="13">
      <c r="A872" s="14"/>
      <c r="B872" s="14"/>
      <c r="C872" s="14"/>
      <c r="D872" s="16"/>
      <c r="E872" s="16"/>
      <c r="F872" s="14"/>
      <c r="G872" s="14"/>
      <c r="H872" s="14"/>
      <c r="I872" s="15"/>
      <c r="J872" s="77"/>
      <c r="K872" s="92"/>
    </row>
    <row r="873" spans="1:11" ht="13">
      <c r="A873" s="14"/>
      <c r="B873" s="14"/>
      <c r="C873" s="14"/>
      <c r="D873" s="16"/>
      <c r="E873" s="16"/>
      <c r="F873" s="14"/>
      <c r="G873" s="14"/>
      <c r="H873" s="14"/>
      <c r="I873" s="15"/>
      <c r="J873" s="77"/>
      <c r="K873" s="92"/>
    </row>
    <row r="874" spans="1:11" ht="13">
      <c r="A874" s="14"/>
      <c r="B874" s="14"/>
      <c r="C874" s="14"/>
      <c r="D874" s="16"/>
      <c r="E874" s="16"/>
      <c r="F874" s="14"/>
      <c r="G874" s="14"/>
      <c r="H874" s="14"/>
      <c r="I874" s="15"/>
      <c r="J874" s="77"/>
      <c r="K874" s="92"/>
    </row>
    <row r="875" spans="1:11" ht="13">
      <c r="A875" s="14"/>
      <c r="B875" s="14"/>
      <c r="C875" s="14"/>
      <c r="D875" s="16"/>
      <c r="E875" s="16"/>
      <c r="F875" s="14"/>
      <c r="G875" s="14"/>
      <c r="H875" s="14"/>
      <c r="I875" s="15"/>
      <c r="J875" s="77"/>
      <c r="K875" s="92"/>
    </row>
    <row r="876" spans="1:11" ht="13">
      <c r="A876" s="14"/>
      <c r="B876" s="14"/>
      <c r="C876" s="14"/>
      <c r="D876" s="16"/>
      <c r="E876" s="16"/>
      <c r="F876" s="14"/>
      <c r="G876" s="14"/>
      <c r="H876" s="14"/>
      <c r="I876" s="15"/>
      <c r="J876" s="77"/>
      <c r="K876" s="92"/>
    </row>
    <row r="877" spans="1:11" ht="13">
      <c r="A877" s="14"/>
      <c r="B877" s="14"/>
      <c r="C877" s="14"/>
      <c r="D877" s="16"/>
      <c r="E877" s="16"/>
      <c r="F877" s="14"/>
      <c r="G877" s="14"/>
      <c r="H877" s="14"/>
      <c r="I877" s="15"/>
      <c r="J877" s="77"/>
      <c r="K877" s="92"/>
    </row>
    <row r="878" spans="1:11" ht="13">
      <c r="A878" s="14"/>
      <c r="B878" s="14"/>
      <c r="C878" s="14"/>
      <c r="D878" s="16"/>
      <c r="E878" s="16"/>
      <c r="F878" s="14"/>
      <c r="G878" s="14"/>
      <c r="H878" s="14"/>
      <c r="I878" s="15"/>
      <c r="J878" s="77"/>
      <c r="K878" s="92"/>
    </row>
    <row r="879" spans="1:11" ht="13">
      <c r="A879" s="14"/>
      <c r="B879" s="14"/>
      <c r="C879" s="14"/>
      <c r="D879" s="16"/>
      <c r="E879" s="16"/>
      <c r="F879" s="14"/>
      <c r="G879" s="14"/>
      <c r="H879" s="14"/>
      <c r="I879" s="15"/>
      <c r="J879" s="77"/>
      <c r="K879" s="92"/>
    </row>
    <row r="880" spans="1:11" ht="13">
      <c r="A880" s="14"/>
      <c r="B880" s="14"/>
      <c r="C880" s="14"/>
      <c r="D880" s="16"/>
      <c r="E880" s="16"/>
      <c r="F880" s="14"/>
      <c r="G880" s="14"/>
      <c r="H880" s="14"/>
      <c r="I880" s="15"/>
      <c r="J880" s="77"/>
      <c r="K880" s="92"/>
    </row>
    <row r="881" spans="1:11" ht="13">
      <c r="A881" s="14"/>
      <c r="B881" s="14"/>
      <c r="C881" s="14"/>
      <c r="D881" s="16"/>
      <c r="E881" s="16"/>
      <c r="F881" s="14"/>
      <c r="G881" s="14"/>
      <c r="H881" s="14"/>
      <c r="I881" s="15"/>
      <c r="J881" s="77"/>
      <c r="K881" s="92"/>
    </row>
    <row r="882" spans="1:11" ht="13">
      <c r="A882" s="14"/>
      <c r="B882" s="14"/>
      <c r="C882" s="14"/>
      <c r="D882" s="16"/>
      <c r="E882" s="16"/>
      <c r="F882" s="14"/>
      <c r="G882" s="14"/>
      <c r="H882" s="14"/>
      <c r="I882" s="15"/>
      <c r="J882" s="77"/>
      <c r="K882" s="92"/>
    </row>
    <row r="883" spans="1:11" ht="13">
      <c r="A883" s="14"/>
      <c r="B883" s="14"/>
      <c r="C883" s="14"/>
      <c r="D883" s="16"/>
      <c r="E883" s="16"/>
      <c r="F883" s="14"/>
      <c r="G883" s="14"/>
      <c r="H883" s="14"/>
      <c r="I883" s="15"/>
      <c r="J883" s="77"/>
      <c r="K883" s="92"/>
    </row>
    <row r="884" spans="1:11" ht="13">
      <c r="A884" s="14"/>
      <c r="B884" s="14"/>
      <c r="C884" s="14"/>
      <c r="D884" s="16"/>
      <c r="E884" s="16"/>
      <c r="F884" s="14"/>
      <c r="G884" s="14"/>
      <c r="H884" s="14"/>
      <c r="I884" s="15"/>
      <c r="J884" s="77"/>
      <c r="K884" s="92"/>
    </row>
    <row r="885" spans="1:11" ht="13">
      <c r="A885" s="14"/>
      <c r="B885" s="14"/>
      <c r="C885" s="14"/>
      <c r="D885" s="16"/>
      <c r="E885" s="16"/>
      <c r="F885" s="14"/>
      <c r="G885" s="14"/>
      <c r="H885" s="14"/>
      <c r="I885" s="15"/>
      <c r="J885" s="77"/>
      <c r="K885" s="92"/>
    </row>
    <row r="886" spans="1:11" ht="13">
      <c r="A886" s="14"/>
      <c r="B886" s="14"/>
      <c r="C886" s="14"/>
      <c r="D886" s="16"/>
      <c r="E886" s="16"/>
      <c r="F886" s="14"/>
      <c r="G886" s="14"/>
      <c r="H886" s="14"/>
      <c r="I886" s="15"/>
      <c r="J886" s="77"/>
      <c r="K886" s="92"/>
    </row>
    <row r="887" spans="1:11" ht="13">
      <c r="A887" s="14"/>
      <c r="B887" s="14"/>
      <c r="C887" s="14"/>
      <c r="D887" s="16"/>
      <c r="E887" s="16"/>
      <c r="F887" s="14"/>
      <c r="G887" s="14"/>
      <c r="H887" s="14"/>
      <c r="I887" s="15"/>
      <c r="J887" s="77"/>
      <c r="K887" s="92"/>
    </row>
    <row r="888" spans="1:11" ht="13">
      <c r="A888" s="14"/>
      <c r="B888" s="14"/>
      <c r="C888" s="14"/>
      <c r="D888" s="16"/>
      <c r="E888" s="16"/>
      <c r="F888" s="14"/>
      <c r="G888" s="14"/>
      <c r="H888" s="14"/>
      <c r="I888" s="15"/>
      <c r="J888" s="77"/>
      <c r="K888" s="92"/>
    </row>
    <row r="889" spans="1:11" ht="13">
      <c r="A889" s="14"/>
      <c r="B889" s="14"/>
      <c r="C889" s="14"/>
      <c r="D889" s="16"/>
      <c r="E889" s="16"/>
      <c r="F889" s="14"/>
      <c r="G889" s="14"/>
      <c r="H889" s="14"/>
      <c r="I889" s="15"/>
      <c r="J889" s="77"/>
      <c r="K889" s="92"/>
    </row>
    <row r="890" spans="1:11" ht="13">
      <c r="A890" s="14"/>
      <c r="B890" s="14"/>
      <c r="C890" s="14"/>
      <c r="D890" s="16"/>
      <c r="E890" s="16"/>
      <c r="F890" s="14"/>
      <c r="G890" s="14"/>
      <c r="H890" s="14"/>
      <c r="I890" s="15"/>
      <c r="J890" s="77"/>
      <c r="K890" s="92"/>
    </row>
    <row r="891" spans="1:11" ht="13">
      <c r="A891" s="14"/>
      <c r="B891" s="14"/>
      <c r="C891" s="14"/>
      <c r="D891" s="16"/>
      <c r="E891" s="16"/>
      <c r="F891" s="14"/>
      <c r="G891" s="14"/>
      <c r="H891" s="14"/>
      <c r="I891" s="15"/>
      <c r="J891" s="77"/>
      <c r="K891" s="92"/>
    </row>
    <row r="892" spans="1:11" ht="13">
      <c r="A892" s="14"/>
      <c r="B892" s="14"/>
      <c r="C892" s="14"/>
      <c r="D892" s="16"/>
      <c r="E892" s="16"/>
      <c r="F892" s="14"/>
      <c r="G892" s="14"/>
      <c r="H892" s="14"/>
      <c r="I892" s="15"/>
      <c r="J892" s="77"/>
      <c r="K892" s="92"/>
    </row>
    <row r="893" spans="1:11" ht="13">
      <c r="A893" s="14"/>
      <c r="B893" s="14"/>
      <c r="C893" s="14"/>
      <c r="D893" s="16"/>
      <c r="E893" s="16"/>
      <c r="F893" s="14"/>
      <c r="G893" s="14"/>
      <c r="H893" s="14"/>
      <c r="I893" s="15"/>
      <c r="J893" s="77"/>
      <c r="K893" s="92"/>
    </row>
    <row r="894" spans="1:11" ht="13">
      <c r="A894" s="14"/>
      <c r="B894" s="14"/>
      <c r="C894" s="14"/>
      <c r="D894" s="16"/>
      <c r="E894" s="16"/>
      <c r="F894" s="14"/>
      <c r="G894" s="14"/>
      <c r="H894" s="14"/>
      <c r="I894" s="15"/>
      <c r="J894" s="77"/>
      <c r="K894" s="92"/>
    </row>
    <row r="895" spans="1:11" ht="13">
      <c r="A895" s="14"/>
      <c r="B895" s="14"/>
      <c r="C895" s="14"/>
      <c r="D895" s="16"/>
      <c r="E895" s="16"/>
      <c r="F895" s="14"/>
      <c r="G895" s="14"/>
      <c r="H895" s="14"/>
      <c r="I895" s="15"/>
      <c r="J895" s="77"/>
      <c r="K895" s="92"/>
    </row>
    <row r="896" spans="1:11" ht="13">
      <c r="A896" s="14"/>
      <c r="B896" s="14"/>
      <c r="C896" s="14"/>
      <c r="D896" s="16"/>
      <c r="E896" s="16"/>
      <c r="F896" s="14"/>
      <c r="G896" s="14"/>
      <c r="H896" s="14"/>
      <c r="I896" s="15"/>
      <c r="J896" s="77"/>
      <c r="K896" s="92"/>
    </row>
    <row r="897" spans="1:11" ht="13">
      <c r="A897" s="14"/>
      <c r="B897" s="14"/>
      <c r="C897" s="14"/>
      <c r="D897" s="16"/>
      <c r="E897" s="16"/>
      <c r="F897" s="14"/>
      <c r="G897" s="14"/>
      <c r="H897" s="14"/>
      <c r="I897" s="15"/>
      <c r="J897" s="77"/>
      <c r="K897" s="92"/>
    </row>
    <row r="898" spans="1:11" ht="13">
      <c r="A898" s="14"/>
      <c r="B898" s="14"/>
      <c r="C898" s="14"/>
      <c r="D898" s="16"/>
      <c r="E898" s="16"/>
      <c r="F898" s="14"/>
      <c r="G898" s="14"/>
      <c r="H898" s="14"/>
      <c r="I898" s="15"/>
      <c r="J898" s="77"/>
      <c r="K898" s="92"/>
    </row>
    <row r="899" spans="1:11" ht="13">
      <c r="A899" s="14"/>
      <c r="B899" s="14"/>
      <c r="C899" s="14"/>
      <c r="D899" s="16"/>
      <c r="E899" s="16"/>
      <c r="F899" s="14"/>
      <c r="G899" s="14"/>
      <c r="H899" s="14"/>
      <c r="I899" s="15"/>
      <c r="J899" s="77"/>
      <c r="K899" s="92"/>
    </row>
    <row r="900" spans="1:11" ht="13">
      <c r="A900" s="14"/>
      <c r="B900" s="14"/>
      <c r="C900" s="14"/>
      <c r="D900" s="16"/>
      <c r="E900" s="16"/>
      <c r="F900" s="14"/>
      <c r="G900" s="14"/>
      <c r="H900" s="14"/>
      <c r="I900" s="15"/>
      <c r="J900" s="77"/>
      <c r="K900" s="92"/>
    </row>
    <row r="901" spans="1:11" ht="13">
      <c r="A901" s="14"/>
      <c r="B901" s="14"/>
      <c r="C901" s="14"/>
      <c r="D901" s="16"/>
      <c r="E901" s="16"/>
      <c r="F901" s="14"/>
      <c r="G901" s="14"/>
      <c r="H901" s="14"/>
      <c r="I901" s="15"/>
      <c r="J901" s="77"/>
      <c r="K901" s="92"/>
    </row>
    <row r="902" spans="1:11" ht="13">
      <c r="A902" s="14"/>
      <c r="B902" s="14"/>
      <c r="C902" s="14"/>
      <c r="D902" s="16"/>
      <c r="E902" s="16"/>
      <c r="F902" s="14"/>
      <c r="G902" s="14"/>
      <c r="H902" s="14"/>
      <c r="I902" s="15"/>
      <c r="J902" s="77"/>
      <c r="K902" s="92"/>
    </row>
    <row r="903" spans="1:11" ht="13">
      <c r="A903" s="14"/>
      <c r="B903" s="14"/>
      <c r="C903" s="14"/>
      <c r="D903" s="16"/>
      <c r="E903" s="16"/>
      <c r="F903" s="14"/>
      <c r="G903" s="14"/>
      <c r="H903" s="14"/>
      <c r="I903" s="15"/>
      <c r="J903" s="77"/>
      <c r="K903" s="92"/>
    </row>
    <row r="904" spans="1:11" ht="13">
      <c r="A904" s="14"/>
      <c r="B904" s="14"/>
      <c r="C904" s="14"/>
      <c r="D904" s="16"/>
      <c r="E904" s="16"/>
      <c r="F904" s="14"/>
      <c r="G904" s="14"/>
      <c r="H904" s="14"/>
      <c r="I904" s="15"/>
      <c r="J904" s="77"/>
      <c r="K904" s="92"/>
    </row>
    <row r="905" spans="1:11" ht="13">
      <c r="A905" s="14"/>
      <c r="B905" s="14"/>
      <c r="C905" s="14"/>
      <c r="D905" s="16"/>
      <c r="E905" s="16"/>
      <c r="F905" s="14"/>
      <c r="G905" s="14"/>
      <c r="H905" s="14"/>
      <c r="I905" s="15"/>
      <c r="J905" s="77"/>
      <c r="K905" s="92"/>
    </row>
    <row r="906" spans="1:11" ht="13">
      <c r="A906" s="14"/>
      <c r="B906" s="14"/>
      <c r="C906" s="14"/>
      <c r="D906" s="16"/>
      <c r="E906" s="16"/>
      <c r="F906" s="14"/>
      <c r="G906" s="14"/>
      <c r="H906" s="14"/>
      <c r="I906" s="15"/>
      <c r="J906" s="77"/>
      <c r="K906" s="92"/>
    </row>
    <row r="907" spans="1:11" ht="13">
      <c r="A907" s="14"/>
      <c r="B907" s="14"/>
      <c r="C907" s="14"/>
      <c r="D907" s="16"/>
      <c r="E907" s="16"/>
      <c r="F907" s="14"/>
      <c r="G907" s="14"/>
      <c r="H907" s="14"/>
      <c r="I907" s="15"/>
      <c r="J907" s="77"/>
      <c r="K907" s="92"/>
    </row>
    <row r="908" spans="1:11" ht="13">
      <c r="A908" s="14"/>
      <c r="B908" s="14"/>
      <c r="C908" s="14"/>
      <c r="D908" s="16"/>
      <c r="E908" s="16"/>
      <c r="F908" s="14"/>
      <c r="G908" s="14"/>
      <c r="H908" s="14"/>
      <c r="I908" s="15"/>
      <c r="J908" s="77"/>
      <c r="K908" s="92"/>
    </row>
    <row r="909" spans="1:11" ht="13">
      <c r="A909" s="14"/>
      <c r="B909" s="14"/>
      <c r="C909" s="14"/>
      <c r="D909" s="16"/>
      <c r="E909" s="16"/>
      <c r="F909" s="14"/>
      <c r="G909" s="14"/>
      <c r="H909" s="14"/>
      <c r="I909" s="15"/>
      <c r="J909" s="77"/>
      <c r="K909" s="92"/>
    </row>
    <row r="910" spans="1:11" ht="13">
      <c r="A910" s="14"/>
      <c r="B910" s="14"/>
      <c r="C910" s="14"/>
      <c r="D910" s="16"/>
      <c r="E910" s="16"/>
      <c r="F910" s="14"/>
      <c r="G910" s="14"/>
      <c r="H910" s="14"/>
      <c r="I910" s="15"/>
      <c r="J910" s="77"/>
      <c r="K910" s="92"/>
    </row>
    <row r="911" spans="1:11" ht="13">
      <c r="A911" s="14"/>
      <c r="B911" s="14"/>
      <c r="C911" s="14"/>
      <c r="D911" s="16"/>
      <c r="E911" s="16"/>
      <c r="F911" s="14"/>
      <c r="G911" s="14"/>
      <c r="H911" s="14"/>
      <c r="I911" s="15"/>
      <c r="J911" s="77"/>
      <c r="K911" s="92"/>
    </row>
    <row r="912" spans="1:11" ht="13">
      <c r="A912" s="14"/>
      <c r="B912" s="14"/>
      <c r="C912" s="14"/>
      <c r="D912" s="16"/>
      <c r="E912" s="16"/>
      <c r="F912" s="14"/>
      <c r="G912" s="14"/>
      <c r="H912" s="14"/>
      <c r="I912" s="15"/>
      <c r="J912" s="77"/>
      <c r="K912" s="92"/>
    </row>
    <row r="913" spans="1:11" ht="13">
      <c r="A913" s="14"/>
      <c r="B913" s="14"/>
      <c r="C913" s="14"/>
      <c r="D913" s="16"/>
      <c r="E913" s="16"/>
      <c r="F913" s="14"/>
      <c r="G913" s="14"/>
      <c r="H913" s="14"/>
      <c r="I913" s="15"/>
      <c r="J913" s="77"/>
      <c r="K913" s="92"/>
    </row>
    <row r="914" spans="1:11" ht="13">
      <c r="A914" s="14"/>
      <c r="B914" s="14"/>
      <c r="C914" s="14"/>
      <c r="D914" s="16"/>
      <c r="E914" s="16"/>
      <c r="F914" s="14"/>
      <c r="G914" s="14"/>
      <c r="H914" s="14"/>
      <c r="I914" s="15"/>
      <c r="J914" s="77"/>
      <c r="K914" s="92"/>
    </row>
    <row r="915" spans="1:11" ht="13">
      <c r="A915" s="14"/>
      <c r="B915" s="14"/>
      <c r="C915" s="14"/>
      <c r="D915" s="16"/>
      <c r="E915" s="16"/>
      <c r="F915" s="14"/>
      <c r="G915" s="14"/>
      <c r="H915" s="14"/>
      <c r="I915" s="15"/>
      <c r="J915" s="77"/>
      <c r="K915" s="92"/>
    </row>
    <row r="916" spans="1:11" ht="13">
      <c r="A916" s="14"/>
      <c r="B916" s="14"/>
      <c r="C916" s="14"/>
      <c r="D916" s="16"/>
      <c r="E916" s="16"/>
      <c r="F916" s="14"/>
      <c r="G916" s="14"/>
      <c r="H916" s="14"/>
      <c r="I916" s="15"/>
      <c r="J916" s="77"/>
      <c r="K916" s="92"/>
    </row>
    <row r="917" spans="1:11" ht="13">
      <c r="A917" s="14"/>
      <c r="B917" s="14"/>
      <c r="C917" s="14"/>
      <c r="D917" s="16"/>
      <c r="E917" s="16"/>
      <c r="F917" s="14"/>
      <c r="G917" s="14"/>
      <c r="H917" s="14"/>
      <c r="I917" s="15"/>
      <c r="J917" s="77"/>
      <c r="K917" s="92"/>
    </row>
    <row r="918" spans="1:11" ht="13">
      <c r="A918" s="14"/>
      <c r="B918" s="14"/>
      <c r="C918" s="14"/>
      <c r="D918" s="16"/>
      <c r="E918" s="16"/>
      <c r="F918" s="14"/>
      <c r="G918" s="14"/>
      <c r="H918" s="14"/>
      <c r="I918" s="15"/>
      <c r="J918" s="77"/>
      <c r="K918" s="92"/>
    </row>
    <row r="919" spans="1:11" ht="13">
      <c r="A919" s="14"/>
      <c r="B919" s="14"/>
      <c r="C919" s="14"/>
      <c r="D919" s="16"/>
      <c r="E919" s="16"/>
      <c r="F919" s="14"/>
      <c r="G919" s="14"/>
      <c r="H919" s="14"/>
      <c r="I919" s="15"/>
      <c r="J919" s="77"/>
      <c r="K919" s="92"/>
    </row>
    <row r="920" spans="1:11" ht="13">
      <c r="A920" s="14"/>
      <c r="B920" s="14"/>
      <c r="C920" s="14"/>
      <c r="D920" s="16"/>
      <c r="E920" s="16"/>
      <c r="F920" s="14"/>
      <c r="G920" s="14"/>
      <c r="H920" s="14"/>
      <c r="I920" s="15"/>
      <c r="J920" s="77"/>
      <c r="K920" s="92"/>
    </row>
    <row r="921" spans="1:11" ht="13">
      <c r="A921" s="14"/>
      <c r="B921" s="14"/>
      <c r="C921" s="14"/>
      <c r="D921" s="16"/>
      <c r="E921" s="16"/>
      <c r="F921" s="14"/>
      <c r="G921" s="14"/>
      <c r="H921" s="14"/>
      <c r="I921" s="15"/>
      <c r="J921" s="77"/>
      <c r="K921" s="92"/>
    </row>
    <row r="922" spans="1:11" ht="13">
      <c r="A922" s="14"/>
      <c r="B922" s="14"/>
      <c r="C922" s="14"/>
      <c r="D922" s="16"/>
      <c r="E922" s="16"/>
      <c r="F922" s="14"/>
      <c r="G922" s="14"/>
      <c r="H922" s="14"/>
      <c r="I922" s="15"/>
      <c r="J922" s="77"/>
      <c r="K922" s="92"/>
    </row>
    <row r="923" spans="1:11" ht="13">
      <c r="A923" s="14"/>
      <c r="B923" s="14"/>
      <c r="C923" s="14"/>
      <c r="D923" s="16"/>
      <c r="E923" s="16"/>
      <c r="F923" s="14"/>
      <c r="G923" s="14"/>
      <c r="H923" s="14"/>
      <c r="I923" s="15"/>
      <c r="J923" s="77"/>
      <c r="K923" s="92"/>
    </row>
    <row r="924" spans="1:11" ht="13">
      <c r="A924" s="14"/>
      <c r="B924" s="14"/>
      <c r="C924" s="14"/>
      <c r="D924" s="16"/>
      <c r="E924" s="16"/>
      <c r="F924" s="14"/>
      <c r="G924" s="14"/>
      <c r="H924" s="14"/>
      <c r="I924" s="15"/>
      <c r="J924" s="77"/>
      <c r="K924" s="92"/>
    </row>
    <row r="925" spans="1:11" ht="13">
      <c r="A925" s="14"/>
      <c r="B925" s="14"/>
      <c r="C925" s="14"/>
      <c r="D925" s="16"/>
      <c r="E925" s="16"/>
      <c r="F925" s="14"/>
      <c r="G925" s="14"/>
      <c r="H925" s="14"/>
      <c r="I925" s="15"/>
      <c r="J925" s="77"/>
      <c r="K925" s="92"/>
    </row>
    <row r="926" spans="1:11" ht="13">
      <c r="A926" s="14"/>
      <c r="B926" s="14"/>
      <c r="C926" s="14"/>
      <c r="D926" s="16"/>
      <c r="E926" s="16"/>
      <c r="F926" s="14"/>
      <c r="G926" s="14"/>
      <c r="H926" s="14"/>
      <c r="I926" s="15"/>
      <c r="J926" s="77"/>
      <c r="K926" s="92"/>
    </row>
    <row r="927" spans="1:11" ht="13">
      <c r="A927" s="14"/>
      <c r="B927" s="14"/>
      <c r="C927" s="14"/>
      <c r="D927" s="16"/>
      <c r="E927" s="16"/>
      <c r="F927" s="14"/>
      <c r="G927" s="14"/>
      <c r="H927" s="14"/>
      <c r="I927" s="15"/>
      <c r="J927" s="77"/>
      <c r="K927" s="92"/>
    </row>
    <row r="928" spans="1:11" ht="13">
      <c r="A928" s="14"/>
      <c r="B928" s="14"/>
      <c r="C928" s="14"/>
      <c r="D928" s="16"/>
      <c r="E928" s="16"/>
      <c r="F928" s="14"/>
      <c r="G928" s="14"/>
      <c r="H928" s="14"/>
      <c r="I928" s="15"/>
      <c r="J928" s="77"/>
      <c r="K928" s="92"/>
    </row>
    <row r="929" spans="1:11" ht="13">
      <c r="A929" s="14"/>
      <c r="B929" s="14"/>
      <c r="C929" s="14"/>
      <c r="D929" s="16"/>
      <c r="E929" s="16"/>
      <c r="F929" s="14"/>
      <c r="G929" s="14"/>
      <c r="H929" s="14"/>
      <c r="I929" s="15"/>
      <c r="J929" s="77"/>
      <c r="K929" s="92"/>
    </row>
    <row r="930" spans="1:11" ht="13">
      <c r="A930" s="14"/>
      <c r="B930" s="14"/>
      <c r="C930" s="14"/>
      <c r="D930" s="16"/>
      <c r="E930" s="16"/>
      <c r="F930" s="14"/>
      <c r="G930" s="14"/>
      <c r="H930" s="14"/>
      <c r="I930" s="15"/>
      <c r="J930" s="77"/>
      <c r="K930" s="92"/>
    </row>
    <row r="931" spans="1:11" ht="13">
      <c r="A931" s="14"/>
      <c r="B931" s="14"/>
      <c r="C931" s="14"/>
      <c r="D931" s="16"/>
      <c r="E931" s="16"/>
      <c r="F931" s="14"/>
      <c r="G931" s="14"/>
      <c r="H931" s="14"/>
      <c r="I931" s="15"/>
      <c r="J931" s="77"/>
      <c r="K931" s="92"/>
    </row>
    <row r="932" spans="1:11" ht="13">
      <c r="A932" s="14"/>
      <c r="B932" s="14"/>
      <c r="C932" s="14"/>
      <c r="D932" s="16"/>
      <c r="E932" s="16"/>
      <c r="F932" s="14"/>
      <c r="G932" s="14"/>
      <c r="H932" s="14"/>
      <c r="I932" s="15"/>
      <c r="J932" s="77"/>
      <c r="K932" s="92"/>
    </row>
    <row r="933" spans="1:11" ht="13">
      <c r="A933" s="14"/>
      <c r="B933" s="14"/>
      <c r="C933" s="14"/>
      <c r="D933" s="16"/>
      <c r="E933" s="16"/>
      <c r="F933" s="14"/>
      <c r="G933" s="14"/>
      <c r="H933" s="14"/>
      <c r="I933" s="15"/>
      <c r="J933" s="77"/>
      <c r="K933" s="92"/>
    </row>
    <row r="934" spans="1:11" ht="13">
      <c r="A934" s="14"/>
      <c r="B934" s="14"/>
      <c r="C934" s="14"/>
      <c r="D934" s="16"/>
      <c r="E934" s="16"/>
      <c r="F934" s="14"/>
      <c r="G934" s="14"/>
      <c r="H934" s="14"/>
      <c r="I934" s="15"/>
      <c r="J934" s="77"/>
      <c r="K934" s="92"/>
    </row>
    <row r="935" spans="1:11" ht="13">
      <c r="A935" s="14"/>
      <c r="B935" s="14"/>
      <c r="C935" s="14"/>
      <c r="D935" s="16"/>
      <c r="E935" s="16"/>
      <c r="F935" s="14"/>
      <c r="G935" s="14"/>
      <c r="H935" s="14"/>
      <c r="I935" s="15"/>
      <c r="J935" s="77"/>
      <c r="K935" s="92"/>
    </row>
    <row r="936" spans="1:11" ht="13">
      <c r="A936" s="14"/>
      <c r="B936" s="14"/>
      <c r="C936" s="14"/>
      <c r="D936" s="16"/>
      <c r="E936" s="16"/>
      <c r="F936" s="14"/>
      <c r="G936" s="14"/>
      <c r="H936" s="14"/>
      <c r="I936" s="15"/>
      <c r="J936" s="77"/>
      <c r="K936" s="92"/>
    </row>
    <row r="937" spans="1:11" ht="13">
      <c r="A937" s="14"/>
      <c r="B937" s="14"/>
      <c r="C937" s="14"/>
      <c r="D937" s="16"/>
      <c r="E937" s="16"/>
      <c r="F937" s="14"/>
      <c r="G937" s="14"/>
      <c r="H937" s="14"/>
      <c r="I937" s="15"/>
      <c r="J937" s="77"/>
      <c r="K937" s="92"/>
    </row>
    <row r="938" spans="1:11" ht="13">
      <c r="A938" s="14"/>
      <c r="B938" s="14"/>
      <c r="C938" s="14"/>
      <c r="D938" s="16"/>
      <c r="E938" s="16"/>
      <c r="F938" s="14"/>
      <c r="G938" s="14"/>
      <c r="H938" s="14"/>
      <c r="I938" s="15"/>
      <c r="J938" s="77"/>
      <c r="K938" s="92"/>
    </row>
    <row r="939" spans="1:11" ht="13">
      <c r="A939" s="14"/>
      <c r="B939" s="14"/>
      <c r="C939" s="14"/>
      <c r="D939" s="16"/>
      <c r="E939" s="16"/>
      <c r="F939" s="14"/>
      <c r="G939" s="14"/>
      <c r="H939" s="14"/>
      <c r="I939" s="15"/>
      <c r="J939" s="77"/>
      <c r="K939" s="92"/>
    </row>
    <row r="940" spans="1:11" ht="13">
      <c r="A940" s="14"/>
      <c r="B940" s="14"/>
      <c r="C940" s="14"/>
      <c r="D940" s="16"/>
      <c r="E940" s="16"/>
      <c r="F940" s="14"/>
      <c r="G940" s="14"/>
      <c r="H940" s="14"/>
      <c r="I940" s="15"/>
      <c r="J940" s="77"/>
      <c r="K940" s="92"/>
    </row>
    <row r="941" spans="1:11" ht="13">
      <c r="A941" s="14"/>
      <c r="B941" s="14"/>
      <c r="C941" s="14"/>
      <c r="D941" s="16"/>
      <c r="E941" s="16"/>
      <c r="F941" s="14"/>
      <c r="G941" s="14"/>
      <c r="H941" s="14"/>
      <c r="I941" s="15"/>
      <c r="J941" s="77"/>
      <c r="K941" s="92"/>
    </row>
    <row r="942" spans="1:11" ht="13">
      <c r="A942" s="14"/>
      <c r="B942" s="14"/>
      <c r="C942" s="14"/>
      <c r="D942" s="16"/>
      <c r="E942" s="16"/>
      <c r="F942" s="14"/>
      <c r="G942" s="14"/>
      <c r="H942" s="14"/>
      <c r="I942" s="15"/>
      <c r="J942" s="77"/>
      <c r="K942" s="92"/>
    </row>
    <row r="943" spans="1:11" ht="13">
      <c r="A943" s="14"/>
      <c r="B943" s="14"/>
      <c r="C943" s="14"/>
      <c r="D943" s="16"/>
      <c r="E943" s="16"/>
      <c r="F943" s="14"/>
      <c r="G943" s="14"/>
      <c r="H943" s="14"/>
      <c r="I943" s="15"/>
      <c r="J943" s="77"/>
      <c r="K943" s="92"/>
    </row>
    <row r="944" spans="1:11" ht="13">
      <c r="A944" s="14"/>
      <c r="B944" s="14"/>
      <c r="C944" s="14"/>
      <c r="D944" s="16"/>
      <c r="E944" s="16"/>
      <c r="F944" s="14"/>
      <c r="G944" s="14"/>
      <c r="H944" s="14"/>
      <c r="I944" s="15"/>
      <c r="J944" s="77"/>
      <c r="K944" s="92"/>
    </row>
    <row r="945" spans="1:11" ht="13">
      <c r="A945" s="14"/>
      <c r="B945" s="14"/>
      <c r="C945" s="14"/>
      <c r="D945" s="16"/>
      <c r="E945" s="16"/>
      <c r="F945" s="14"/>
      <c r="G945" s="14"/>
      <c r="H945" s="14"/>
      <c r="I945" s="15"/>
      <c r="J945" s="77"/>
      <c r="K945" s="92"/>
    </row>
    <row r="946" spans="1:11" ht="13">
      <c r="A946" s="14"/>
      <c r="B946" s="14"/>
      <c r="C946" s="14"/>
      <c r="D946" s="16"/>
      <c r="E946" s="16"/>
      <c r="F946" s="14"/>
      <c r="G946" s="14"/>
      <c r="H946" s="14"/>
      <c r="I946" s="15"/>
      <c r="J946" s="77"/>
      <c r="K946" s="92"/>
    </row>
    <row r="947" spans="1:11" ht="13">
      <c r="A947" s="14"/>
      <c r="B947" s="14"/>
      <c r="C947" s="14"/>
      <c r="D947" s="16"/>
      <c r="E947" s="16"/>
      <c r="F947" s="14"/>
      <c r="G947" s="14"/>
      <c r="H947" s="14"/>
      <c r="I947" s="15"/>
      <c r="J947" s="77"/>
      <c r="K947" s="92"/>
    </row>
    <row r="948" spans="1:11" ht="13">
      <c r="A948" s="14"/>
      <c r="B948" s="14"/>
      <c r="C948" s="14"/>
      <c r="D948" s="16"/>
      <c r="E948" s="16"/>
      <c r="F948" s="14"/>
      <c r="G948" s="14"/>
      <c r="H948" s="14"/>
      <c r="I948" s="15"/>
      <c r="J948" s="77"/>
      <c r="K948" s="92"/>
    </row>
    <row r="949" spans="1:11" ht="13">
      <c r="A949" s="14"/>
      <c r="B949" s="14"/>
      <c r="C949" s="14"/>
      <c r="D949" s="16"/>
      <c r="E949" s="16"/>
      <c r="F949" s="14"/>
      <c r="G949" s="14"/>
      <c r="H949" s="14"/>
      <c r="I949" s="15"/>
      <c r="J949" s="77"/>
      <c r="K949" s="92"/>
    </row>
    <row r="950" spans="1:11" ht="13">
      <c r="A950" s="14"/>
      <c r="B950" s="14"/>
      <c r="C950" s="14"/>
      <c r="D950" s="16"/>
      <c r="E950" s="16"/>
      <c r="F950" s="14"/>
      <c r="G950" s="14"/>
      <c r="H950" s="14"/>
      <c r="I950" s="15"/>
      <c r="J950" s="77"/>
      <c r="K950" s="92"/>
    </row>
    <row r="951" spans="1:11" ht="13">
      <c r="A951" s="14"/>
      <c r="B951" s="14"/>
      <c r="C951" s="14"/>
      <c r="D951" s="16"/>
      <c r="E951" s="16"/>
      <c r="F951" s="14"/>
      <c r="G951" s="14"/>
      <c r="H951" s="14"/>
      <c r="I951" s="15"/>
      <c r="J951" s="77"/>
      <c r="K951" s="92"/>
    </row>
    <row r="952" spans="1:11" ht="13">
      <c r="A952" s="14"/>
      <c r="B952" s="14"/>
      <c r="C952" s="14"/>
      <c r="D952" s="16"/>
      <c r="E952" s="16"/>
      <c r="F952" s="14"/>
      <c r="G952" s="14"/>
      <c r="H952" s="14"/>
      <c r="I952" s="15"/>
      <c r="J952" s="77"/>
      <c r="K952" s="92"/>
    </row>
    <row r="953" spans="1:11" ht="13">
      <c r="A953" s="14"/>
      <c r="B953" s="14"/>
      <c r="C953" s="14"/>
      <c r="D953" s="16"/>
      <c r="E953" s="16"/>
      <c r="F953" s="14"/>
      <c r="G953" s="14"/>
      <c r="H953" s="14"/>
      <c r="I953" s="15"/>
      <c r="J953" s="77"/>
      <c r="K953" s="92"/>
    </row>
    <row r="954" spans="1:11" ht="13">
      <c r="A954" s="14"/>
      <c r="B954" s="14"/>
      <c r="C954" s="14"/>
      <c r="D954" s="16"/>
      <c r="E954" s="16"/>
      <c r="F954" s="14"/>
      <c r="G954" s="14"/>
      <c r="H954" s="14"/>
      <c r="I954" s="15"/>
      <c r="J954" s="77"/>
      <c r="K954" s="92"/>
    </row>
    <row r="955" spans="1:11" ht="13">
      <c r="A955" s="14"/>
      <c r="B955" s="14"/>
      <c r="C955" s="14"/>
      <c r="D955" s="16"/>
      <c r="E955" s="16"/>
      <c r="F955" s="14"/>
      <c r="G955" s="14"/>
      <c r="H955" s="14"/>
      <c r="I955" s="15"/>
      <c r="J955" s="77"/>
      <c r="K955" s="92"/>
    </row>
    <row r="956" spans="1:11" ht="13">
      <c r="A956" s="14"/>
      <c r="B956" s="14"/>
      <c r="C956" s="14"/>
      <c r="D956" s="16"/>
      <c r="E956" s="16"/>
      <c r="F956" s="14"/>
      <c r="G956" s="14"/>
      <c r="H956" s="14"/>
      <c r="I956" s="15"/>
      <c r="J956" s="77"/>
      <c r="K956" s="92"/>
    </row>
    <row r="957" spans="1:11" ht="13">
      <c r="A957" s="14"/>
      <c r="B957" s="14"/>
      <c r="C957" s="14"/>
      <c r="D957" s="16"/>
      <c r="E957" s="16"/>
      <c r="F957" s="14"/>
      <c r="G957" s="14"/>
      <c r="H957" s="14"/>
      <c r="I957" s="15"/>
      <c r="J957" s="77"/>
      <c r="K957" s="92"/>
    </row>
    <row r="958" spans="1:11" ht="13">
      <c r="A958" s="14"/>
      <c r="B958" s="14"/>
      <c r="C958" s="14"/>
      <c r="D958" s="16"/>
      <c r="E958" s="16"/>
      <c r="F958" s="14"/>
      <c r="G958" s="14"/>
      <c r="H958" s="14"/>
      <c r="I958" s="15"/>
      <c r="J958" s="77"/>
      <c r="K958" s="92"/>
    </row>
    <row r="959" spans="1:11" ht="13">
      <c r="A959" s="14"/>
      <c r="B959" s="14"/>
      <c r="C959" s="14"/>
      <c r="D959" s="16"/>
      <c r="E959" s="16"/>
      <c r="F959" s="14"/>
      <c r="G959" s="14"/>
      <c r="H959" s="14"/>
      <c r="I959" s="15"/>
      <c r="J959" s="77"/>
      <c r="K959" s="92"/>
    </row>
    <row r="960" spans="1:11" ht="13">
      <c r="A960" s="14"/>
      <c r="B960" s="14"/>
      <c r="C960" s="14"/>
      <c r="D960" s="16"/>
      <c r="E960" s="16"/>
      <c r="F960" s="14"/>
      <c r="G960" s="14"/>
      <c r="H960" s="14"/>
      <c r="I960" s="15"/>
      <c r="J960" s="77"/>
      <c r="K960" s="92"/>
    </row>
    <row r="961" spans="1:11" ht="13">
      <c r="A961" s="14"/>
      <c r="B961" s="14"/>
      <c r="C961" s="14"/>
      <c r="D961" s="16"/>
      <c r="E961" s="16"/>
      <c r="F961" s="14"/>
      <c r="G961" s="14"/>
      <c r="H961" s="14"/>
      <c r="I961" s="15"/>
      <c r="J961" s="77"/>
      <c r="K961" s="92"/>
    </row>
    <row r="962" spans="1:11" ht="13">
      <c r="A962" s="14"/>
      <c r="B962" s="14"/>
      <c r="C962" s="14"/>
      <c r="D962" s="16"/>
      <c r="E962" s="16"/>
      <c r="F962" s="14"/>
      <c r="G962" s="14"/>
      <c r="H962" s="14"/>
      <c r="I962" s="15"/>
      <c r="J962" s="77"/>
      <c r="K962" s="92"/>
    </row>
    <row r="963" spans="1:11" ht="13">
      <c r="A963" s="14"/>
      <c r="B963" s="14"/>
      <c r="C963" s="14"/>
      <c r="D963" s="16"/>
      <c r="E963" s="16"/>
      <c r="F963" s="14"/>
      <c r="G963" s="14"/>
      <c r="H963" s="14"/>
      <c r="I963" s="15"/>
      <c r="J963" s="77"/>
      <c r="K963" s="92"/>
    </row>
    <row r="964" spans="1:11" ht="13">
      <c r="A964" s="14"/>
      <c r="B964" s="14"/>
      <c r="C964" s="14"/>
      <c r="D964" s="16"/>
      <c r="E964" s="16"/>
      <c r="F964" s="14"/>
      <c r="G964" s="14"/>
      <c r="H964" s="14"/>
      <c r="I964" s="15"/>
      <c r="J964" s="77"/>
      <c r="K964" s="92"/>
    </row>
    <row r="965" spans="1:11" ht="13">
      <c r="A965" s="14"/>
      <c r="B965" s="14"/>
      <c r="C965" s="14"/>
      <c r="D965" s="16"/>
      <c r="E965" s="16"/>
      <c r="F965" s="14"/>
      <c r="G965" s="14"/>
      <c r="H965" s="14"/>
      <c r="I965" s="15"/>
      <c r="J965" s="77"/>
      <c r="K965" s="92"/>
    </row>
    <row r="966" spans="1:11" ht="13">
      <c r="A966" s="14"/>
      <c r="B966" s="14"/>
      <c r="C966" s="14"/>
      <c r="D966" s="16"/>
      <c r="E966" s="16"/>
      <c r="F966" s="14"/>
      <c r="G966" s="14"/>
      <c r="H966" s="14"/>
      <c r="I966" s="15"/>
      <c r="J966" s="77"/>
      <c r="K966" s="92"/>
    </row>
    <row r="967" spans="1:11" ht="13">
      <c r="A967" s="14"/>
      <c r="B967" s="14"/>
      <c r="C967" s="14"/>
      <c r="D967" s="16"/>
      <c r="E967" s="16"/>
      <c r="F967" s="14"/>
      <c r="G967" s="14"/>
      <c r="H967" s="14"/>
      <c r="I967" s="15"/>
      <c r="J967" s="77"/>
      <c r="K967" s="92"/>
    </row>
    <row r="968" spans="1:11" ht="13">
      <c r="A968" s="14"/>
      <c r="B968" s="14"/>
      <c r="C968" s="14"/>
      <c r="D968" s="16"/>
      <c r="E968" s="16"/>
      <c r="F968" s="14"/>
      <c r="G968" s="14"/>
      <c r="H968" s="14"/>
      <c r="I968" s="15"/>
      <c r="J968" s="77"/>
      <c r="K968" s="92"/>
    </row>
    <row r="969" spans="1:11" ht="13">
      <c r="A969" s="14"/>
      <c r="B969" s="14"/>
      <c r="C969" s="14"/>
      <c r="D969" s="16"/>
      <c r="E969" s="16"/>
      <c r="F969" s="14"/>
      <c r="G969" s="14"/>
      <c r="H969" s="14"/>
      <c r="I969" s="15"/>
      <c r="J969" s="77"/>
      <c r="K969" s="92"/>
    </row>
    <row r="970" spans="1:11" ht="13">
      <c r="A970" s="14"/>
      <c r="B970" s="14"/>
      <c r="C970" s="14"/>
      <c r="D970" s="16"/>
      <c r="E970" s="16"/>
      <c r="F970" s="14"/>
      <c r="G970" s="14"/>
      <c r="H970" s="14"/>
      <c r="I970" s="15"/>
      <c r="J970" s="77"/>
      <c r="K970" s="92"/>
    </row>
    <row r="971" spans="1:11" ht="13">
      <c r="A971" s="14"/>
      <c r="B971" s="14"/>
      <c r="C971" s="14"/>
      <c r="D971" s="16"/>
      <c r="E971" s="16"/>
      <c r="F971" s="14"/>
      <c r="G971" s="14"/>
      <c r="H971" s="14"/>
      <c r="I971" s="15"/>
      <c r="J971" s="77"/>
      <c r="K971" s="92"/>
    </row>
    <row r="972" spans="1:11" ht="13">
      <c r="A972" s="14"/>
      <c r="B972" s="14"/>
      <c r="C972" s="14"/>
      <c r="D972" s="16"/>
      <c r="E972" s="16"/>
      <c r="F972" s="14"/>
      <c r="G972" s="14"/>
      <c r="H972" s="14"/>
      <c r="I972" s="15"/>
      <c r="J972" s="77"/>
      <c r="K972" s="92"/>
    </row>
    <row r="973" spans="1:11" ht="13">
      <c r="A973" s="14"/>
      <c r="B973" s="14"/>
      <c r="C973" s="14"/>
      <c r="D973" s="16"/>
      <c r="E973" s="16"/>
      <c r="F973" s="14"/>
      <c r="G973" s="14"/>
      <c r="H973" s="14"/>
      <c r="I973" s="15"/>
      <c r="J973" s="77"/>
      <c r="K973" s="92"/>
    </row>
    <row r="974" spans="1:11" ht="13">
      <c r="A974" s="14"/>
      <c r="B974" s="14"/>
      <c r="C974" s="14"/>
      <c r="D974" s="16"/>
      <c r="E974" s="16"/>
      <c r="F974" s="14"/>
      <c r="G974" s="14"/>
      <c r="H974" s="14"/>
      <c r="I974" s="15"/>
      <c r="J974" s="77"/>
      <c r="K974" s="92"/>
    </row>
    <row r="975" spans="1:11" ht="13">
      <c r="A975" s="14"/>
      <c r="B975" s="14"/>
      <c r="C975" s="14"/>
      <c r="D975" s="16"/>
      <c r="E975" s="16"/>
      <c r="F975" s="14"/>
      <c r="G975" s="14"/>
      <c r="H975" s="14"/>
      <c r="I975" s="15"/>
      <c r="J975" s="77"/>
      <c r="K975" s="92"/>
    </row>
    <row r="976" spans="1:11" ht="13">
      <c r="A976" s="14"/>
      <c r="B976" s="14"/>
      <c r="C976" s="14"/>
      <c r="D976" s="16"/>
      <c r="E976" s="16"/>
      <c r="F976" s="14"/>
      <c r="G976" s="14"/>
      <c r="H976" s="14"/>
      <c r="I976" s="15"/>
      <c r="J976" s="77"/>
      <c r="K976" s="92"/>
    </row>
    <row r="977" spans="1:11" ht="13">
      <c r="A977" s="14"/>
      <c r="B977" s="14"/>
      <c r="C977" s="14"/>
      <c r="D977" s="16"/>
      <c r="E977" s="16"/>
      <c r="F977" s="14"/>
      <c r="G977" s="14"/>
      <c r="H977" s="14"/>
      <c r="I977" s="15"/>
      <c r="J977" s="77"/>
      <c r="K977" s="92"/>
    </row>
    <row r="978" spans="1:11" ht="13">
      <c r="A978" s="14"/>
      <c r="B978" s="14"/>
      <c r="C978" s="14"/>
      <c r="D978" s="16"/>
      <c r="E978" s="16"/>
      <c r="F978" s="14"/>
      <c r="G978" s="14"/>
      <c r="H978" s="14"/>
      <c r="I978" s="15"/>
      <c r="J978" s="77"/>
      <c r="K978" s="92"/>
    </row>
    <row r="979" spans="1:11" ht="13">
      <c r="A979" s="14"/>
      <c r="B979" s="14"/>
      <c r="C979" s="14"/>
      <c r="D979" s="16"/>
      <c r="E979" s="16"/>
      <c r="F979" s="14"/>
      <c r="G979" s="14"/>
      <c r="H979" s="14"/>
      <c r="I979" s="15"/>
      <c r="J979" s="77"/>
      <c r="K979" s="92"/>
    </row>
    <row r="980" spans="1:11" ht="13">
      <c r="A980" s="14"/>
      <c r="B980" s="14"/>
      <c r="C980" s="14"/>
      <c r="D980" s="16"/>
      <c r="E980" s="16"/>
      <c r="F980" s="14"/>
      <c r="G980" s="14"/>
      <c r="H980" s="14"/>
      <c r="I980" s="15"/>
      <c r="J980" s="77"/>
      <c r="K980" s="92"/>
    </row>
    <row r="981" spans="1:11" ht="13">
      <c r="A981" s="14"/>
      <c r="B981" s="14"/>
      <c r="C981" s="14"/>
      <c r="D981" s="16"/>
      <c r="E981" s="16"/>
      <c r="F981" s="14"/>
      <c r="G981" s="14"/>
      <c r="H981" s="14"/>
      <c r="I981" s="15"/>
      <c r="J981" s="77"/>
      <c r="K981" s="92"/>
    </row>
    <row r="982" spans="1:11" ht="13">
      <c r="A982" s="14"/>
      <c r="B982" s="14"/>
      <c r="C982" s="14"/>
      <c r="D982" s="16"/>
      <c r="E982" s="16"/>
      <c r="F982" s="14"/>
      <c r="G982" s="14"/>
      <c r="H982" s="14"/>
      <c r="I982" s="15"/>
      <c r="J982" s="77"/>
      <c r="K982" s="92"/>
    </row>
    <row r="983" spans="1:11" ht="13">
      <c r="A983" s="14"/>
      <c r="B983" s="14"/>
      <c r="C983" s="14"/>
      <c r="D983" s="16"/>
      <c r="E983" s="16"/>
      <c r="F983" s="14"/>
      <c r="G983" s="14"/>
      <c r="H983" s="14"/>
      <c r="I983" s="15"/>
      <c r="J983" s="77"/>
      <c r="K983" s="92"/>
    </row>
    <row r="984" spans="1:11" ht="13">
      <c r="A984" s="14"/>
      <c r="B984" s="14"/>
      <c r="C984" s="14"/>
      <c r="D984" s="16"/>
      <c r="E984" s="16"/>
      <c r="F984" s="14"/>
      <c r="G984" s="14"/>
      <c r="H984" s="14"/>
      <c r="I984" s="15"/>
      <c r="J984" s="77"/>
      <c r="K984" s="92"/>
    </row>
    <row r="985" spans="1:11" ht="13">
      <c r="A985" s="14"/>
      <c r="B985" s="14"/>
      <c r="C985" s="14"/>
      <c r="D985" s="16"/>
      <c r="E985" s="16"/>
      <c r="F985" s="14"/>
      <c r="G985" s="14"/>
      <c r="H985" s="14"/>
      <c r="I985" s="15"/>
      <c r="J985" s="77"/>
      <c r="K985" s="92"/>
    </row>
    <row r="986" spans="1:11" ht="13">
      <c r="A986" s="14"/>
      <c r="B986" s="14"/>
      <c r="C986" s="14"/>
      <c r="D986" s="16"/>
      <c r="E986" s="16"/>
      <c r="F986" s="14"/>
      <c r="G986" s="14"/>
      <c r="H986" s="14"/>
      <c r="I986" s="15"/>
      <c r="J986" s="77"/>
      <c r="K986" s="92"/>
    </row>
    <row r="987" spans="1:11" ht="13">
      <c r="A987" s="14"/>
      <c r="B987" s="14"/>
      <c r="C987" s="14"/>
      <c r="D987" s="16"/>
      <c r="E987" s="16"/>
      <c r="F987" s="14"/>
      <c r="G987" s="14"/>
      <c r="H987" s="14"/>
      <c r="I987" s="15"/>
      <c r="J987" s="77"/>
      <c r="K987" s="92"/>
    </row>
    <row r="988" spans="1:11" ht="13">
      <c r="A988" s="14"/>
      <c r="B988" s="14"/>
      <c r="C988" s="14"/>
      <c r="D988" s="16"/>
      <c r="E988" s="16"/>
      <c r="F988" s="14"/>
      <c r="G988" s="14"/>
      <c r="H988" s="14"/>
      <c r="I988" s="15"/>
      <c r="J988" s="77"/>
      <c r="K988" s="92"/>
    </row>
    <row r="989" spans="1:11" ht="13">
      <c r="A989" s="14"/>
      <c r="B989" s="14"/>
      <c r="C989" s="14"/>
      <c r="D989" s="16"/>
      <c r="E989" s="16"/>
      <c r="F989" s="14"/>
      <c r="G989" s="14"/>
      <c r="H989" s="14"/>
      <c r="I989" s="15"/>
      <c r="J989" s="77"/>
      <c r="K989" s="92"/>
    </row>
    <row r="990" spans="1:11" ht="13">
      <c r="A990" s="14"/>
      <c r="B990" s="14"/>
      <c r="C990" s="14"/>
      <c r="D990" s="16"/>
      <c r="E990" s="16"/>
      <c r="F990" s="14"/>
      <c r="G990" s="14"/>
      <c r="H990" s="14"/>
      <c r="I990" s="15"/>
      <c r="J990" s="77"/>
      <c r="K990" s="92"/>
    </row>
    <row r="991" spans="1:11" ht="13">
      <c r="A991" s="14"/>
      <c r="B991" s="14"/>
      <c r="C991" s="14"/>
      <c r="D991" s="16"/>
      <c r="E991" s="16"/>
      <c r="F991" s="14"/>
      <c r="G991" s="14"/>
      <c r="H991" s="14"/>
      <c r="I991" s="15"/>
      <c r="J991" s="77"/>
      <c r="K991" s="92"/>
    </row>
    <row r="992" spans="1:11" ht="13">
      <c r="A992" s="14"/>
      <c r="B992" s="14"/>
      <c r="C992" s="14"/>
      <c r="D992" s="16"/>
      <c r="E992" s="16"/>
      <c r="F992" s="14"/>
      <c r="G992" s="14"/>
      <c r="H992" s="14"/>
      <c r="I992" s="15"/>
      <c r="J992" s="77"/>
      <c r="K992" s="92"/>
    </row>
    <row r="993" spans="1:11" ht="13">
      <c r="A993" s="14"/>
      <c r="B993" s="14"/>
      <c r="C993" s="14"/>
      <c r="D993" s="16"/>
      <c r="E993" s="16"/>
      <c r="F993" s="14"/>
      <c r="G993" s="14"/>
      <c r="H993" s="14"/>
      <c r="I993" s="15"/>
      <c r="J993" s="77"/>
      <c r="K993" s="92"/>
    </row>
    <row r="994" spans="1:11" ht="13">
      <c r="A994" s="14"/>
      <c r="B994" s="14"/>
      <c r="C994" s="14"/>
      <c r="D994" s="16"/>
      <c r="E994" s="16"/>
      <c r="F994" s="14"/>
      <c r="G994" s="14"/>
      <c r="H994" s="14"/>
      <c r="I994" s="15"/>
      <c r="J994" s="77"/>
      <c r="K994" s="92"/>
    </row>
    <row r="995" spans="1:11" ht="13">
      <c r="A995" s="14"/>
      <c r="B995" s="14"/>
      <c r="C995" s="14"/>
      <c r="D995" s="16"/>
      <c r="E995" s="16"/>
      <c r="F995" s="14"/>
      <c r="G995" s="14"/>
      <c r="H995" s="14"/>
      <c r="I995" s="15"/>
      <c r="J995" s="77"/>
      <c r="K995" s="92"/>
    </row>
    <row r="996" spans="1:11" ht="13">
      <c r="A996" s="14"/>
      <c r="B996" s="14"/>
      <c r="C996" s="14"/>
      <c r="D996" s="16"/>
      <c r="E996" s="16"/>
      <c r="F996" s="14"/>
      <c r="G996" s="14"/>
      <c r="H996" s="14"/>
      <c r="I996" s="15"/>
      <c r="J996" s="77"/>
      <c r="K996" s="92"/>
    </row>
    <row r="997" spans="1:11" ht="13">
      <c r="A997" s="14"/>
      <c r="B997" s="14"/>
      <c r="C997" s="14"/>
      <c r="D997" s="16"/>
      <c r="E997" s="16"/>
      <c r="F997" s="14"/>
      <c r="G997" s="14"/>
      <c r="H997" s="14"/>
      <c r="I997" s="15"/>
      <c r="J997" s="77"/>
      <c r="K997" s="92"/>
    </row>
    <row r="998" spans="1:11" ht="13">
      <c r="A998" s="14"/>
      <c r="B998" s="14"/>
      <c r="C998" s="14"/>
      <c r="D998" s="16"/>
      <c r="E998" s="16"/>
      <c r="F998" s="14"/>
      <c r="G998" s="14"/>
      <c r="H998" s="14"/>
      <c r="I998" s="15"/>
      <c r="J998" s="77"/>
      <c r="K998" s="92"/>
    </row>
    <row r="999" spans="1:11" ht="13">
      <c r="A999" s="14"/>
      <c r="B999" s="14"/>
      <c r="C999" s="14"/>
      <c r="D999" s="16"/>
      <c r="E999" s="16"/>
      <c r="F999" s="14"/>
      <c r="G999" s="14"/>
      <c r="H999" s="14"/>
      <c r="I999" s="15"/>
      <c r="J999" s="77"/>
      <c r="K999" s="92"/>
    </row>
    <row r="1000" spans="1:11" ht="13">
      <c r="A1000" s="14"/>
      <c r="B1000" s="14"/>
      <c r="C1000" s="14"/>
      <c r="D1000" s="16"/>
      <c r="E1000" s="16"/>
      <c r="F1000" s="14"/>
      <c r="G1000" s="14"/>
      <c r="H1000" s="14"/>
      <c r="I1000" s="15"/>
      <c r="J1000" s="77"/>
      <c r="K1000" s="92"/>
    </row>
    <row r="1001" spans="1:11" ht="13">
      <c r="A1001" s="14"/>
      <c r="B1001" s="14"/>
      <c r="C1001" s="14"/>
      <c r="D1001" s="16"/>
      <c r="E1001" s="16"/>
      <c r="F1001" s="14"/>
      <c r="G1001" s="14"/>
      <c r="H1001" s="14"/>
      <c r="I1001" s="15"/>
      <c r="J1001" s="77"/>
      <c r="K1001" s="92"/>
    </row>
    <row r="1002" spans="1:11" ht="13">
      <c r="A1002" s="14"/>
      <c r="B1002" s="14"/>
      <c r="C1002" s="14"/>
      <c r="D1002" s="16"/>
      <c r="E1002" s="16"/>
      <c r="F1002" s="14"/>
      <c r="G1002" s="14"/>
      <c r="H1002" s="14"/>
      <c r="I1002" s="15"/>
      <c r="J1002" s="77"/>
      <c r="K1002" s="92"/>
    </row>
    <row r="1003" spans="1:11" ht="13">
      <c r="A1003" s="14"/>
      <c r="B1003" s="14"/>
      <c r="C1003" s="14"/>
      <c r="D1003" s="16"/>
      <c r="E1003" s="16"/>
      <c r="F1003" s="14"/>
      <c r="G1003" s="14"/>
      <c r="H1003" s="14"/>
      <c r="I1003" s="15"/>
      <c r="J1003" s="77"/>
      <c r="K1003" s="92"/>
    </row>
    <row r="1004" spans="1:11" ht="13">
      <c r="A1004" s="14"/>
      <c r="B1004" s="14"/>
      <c r="C1004" s="14"/>
      <c r="D1004" s="16"/>
      <c r="E1004" s="16"/>
      <c r="F1004" s="14"/>
      <c r="G1004" s="14"/>
      <c r="H1004" s="14"/>
      <c r="I1004" s="15"/>
      <c r="J1004" s="77"/>
      <c r="K1004" s="92"/>
    </row>
    <row r="1005" spans="1:11" ht="13">
      <c r="A1005" s="14"/>
      <c r="B1005" s="14"/>
      <c r="C1005" s="14"/>
      <c r="D1005" s="16"/>
      <c r="E1005" s="16"/>
      <c r="F1005" s="14"/>
      <c r="G1005" s="14"/>
      <c r="H1005" s="14"/>
      <c r="I1005" s="15"/>
      <c r="J1005" s="77"/>
      <c r="K1005" s="92"/>
    </row>
    <row r="1006" spans="1:11" ht="13">
      <c r="A1006" s="14"/>
      <c r="B1006" s="14"/>
      <c r="C1006" s="14"/>
      <c r="D1006" s="16"/>
      <c r="E1006" s="16"/>
      <c r="F1006" s="14"/>
      <c r="G1006" s="14"/>
      <c r="H1006" s="14"/>
      <c r="I1006" s="15"/>
      <c r="J1006" s="77"/>
      <c r="K1006" s="92"/>
    </row>
    <row r="1007" spans="1:11" ht="13">
      <c r="A1007" s="14"/>
      <c r="B1007" s="14"/>
      <c r="C1007" s="14"/>
      <c r="D1007" s="16"/>
      <c r="E1007" s="16"/>
      <c r="F1007" s="14"/>
      <c r="G1007" s="14"/>
      <c r="H1007" s="14"/>
      <c r="I1007" s="15"/>
      <c r="J1007" s="77"/>
      <c r="K1007" s="92"/>
    </row>
    <row r="1008" spans="1:11" ht="13">
      <c r="A1008" s="14"/>
      <c r="B1008" s="14"/>
      <c r="C1008" s="14"/>
      <c r="D1008" s="16"/>
      <c r="E1008" s="16"/>
      <c r="F1008" s="14"/>
      <c r="G1008" s="14"/>
      <c r="H1008" s="14"/>
      <c r="I1008" s="15"/>
      <c r="J1008" s="77"/>
      <c r="K1008" s="92"/>
    </row>
    <row r="1009" spans="1:11" ht="13">
      <c r="A1009" s="14"/>
      <c r="B1009" s="14"/>
      <c r="C1009" s="14"/>
      <c r="D1009" s="16"/>
      <c r="E1009" s="16"/>
      <c r="F1009" s="14"/>
      <c r="G1009" s="14"/>
      <c r="H1009" s="14"/>
      <c r="I1009" s="15"/>
      <c r="J1009" s="77"/>
      <c r="K1009" s="92"/>
    </row>
    <row r="1010" spans="1:11" ht="13">
      <c r="A1010" s="14"/>
      <c r="B1010" s="14"/>
      <c r="C1010" s="14"/>
      <c r="D1010" s="16"/>
      <c r="E1010" s="16"/>
      <c r="F1010" s="14"/>
      <c r="G1010" s="14"/>
      <c r="H1010" s="14"/>
      <c r="I1010" s="15"/>
      <c r="J1010" s="77"/>
      <c r="K1010" s="92"/>
    </row>
    <row r="1011" spans="1:11" ht="13">
      <c r="A1011" s="14"/>
      <c r="B1011" s="14"/>
      <c r="C1011" s="14"/>
      <c r="D1011" s="16"/>
      <c r="E1011" s="16"/>
      <c r="F1011" s="14"/>
      <c r="G1011" s="14"/>
      <c r="H1011" s="14"/>
      <c r="I1011" s="15"/>
      <c r="J1011" s="77"/>
      <c r="K1011" s="92"/>
    </row>
    <row r="1012" spans="1:11" ht="13">
      <c r="A1012" s="14"/>
      <c r="B1012" s="14"/>
      <c r="C1012" s="14"/>
      <c r="D1012" s="16"/>
      <c r="E1012" s="16"/>
      <c r="F1012" s="14"/>
      <c r="G1012" s="14"/>
      <c r="H1012" s="14"/>
      <c r="I1012" s="15"/>
      <c r="J1012" s="77"/>
      <c r="K1012" s="92"/>
    </row>
    <row r="1013" spans="1:11" ht="13">
      <c r="A1013" s="14"/>
      <c r="B1013" s="14"/>
      <c r="C1013" s="14"/>
      <c r="D1013" s="16"/>
      <c r="E1013" s="16"/>
      <c r="F1013" s="14"/>
      <c r="G1013" s="14"/>
      <c r="H1013" s="14"/>
      <c r="I1013" s="15"/>
      <c r="J1013" s="77"/>
      <c r="K1013" s="92"/>
    </row>
    <row r="1014" spans="1:11" ht="13">
      <c r="A1014" s="14"/>
      <c r="B1014" s="14"/>
      <c r="C1014" s="14"/>
      <c r="D1014" s="16"/>
      <c r="E1014" s="16"/>
      <c r="F1014" s="14"/>
      <c r="G1014" s="14"/>
      <c r="H1014" s="14"/>
      <c r="I1014" s="15"/>
      <c r="J1014" s="77"/>
      <c r="K1014" s="92"/>
    </row>
    <row r="1015" spans="1:11" ht="13">
      <c r="A1015" s="14"/>
      <c r="B1015" s="14"/>
      <c r="C1015" s="14"/>
      <c r="D1015" s="16"/>
      <c r="E1015" s="16"/>
      <c r="F1015" s="14"/>
      <c r="G1015" s="14"/>
      <c r="H1015" s="14"/>
      <c r="I1015" s="15"/>
      <c r="J1015" s="77"/>
      <c r="K1015" s="92"/>
    </row>
    <row r="1016" spans="1:11" ht="13">
      <c r="A1016" s="14"/>
      <c r="B1016" s="14"/>
      <c r="C1016" s="14"/>
      <c r="D1016" s="16"/>
      <c r="E1016" s="16"/>
      <c r="F1016" s="14"/>
      <c r="G1016" s="14"/>
      <c r="H1016" s="14"/>
      <c r="I1016" s="15"/>
      <c r="J1016" s="77"/>
      <c r="K1016" s="92"/>
    </row>
    <row r="1017" spans="1:11" ht="13">
      <c r="A1017" s="14"/>
      <c r="B1017" s="14"/>
      <c r="C1017" s="14"/>
      <c r="D1017" s="16"/>
      <c r="E1017" s="16"/>
      <c r="F1017" s="14"/>
      <c r="G1017" s="14"/>
      <c r="H1017" s="14"/>
      <c r="I1017" s="15"/>
      <c r="J1017" s="77"/>
      <c r="K1017" s="92"/>
    </row>
    <row r="1018" spans="1:11" ht="13">
      <c r="A1018" s="14"/>
      <c r="B1018" s="14"/>
      <c r="C1018" s="14"/>
      <c r="D1018" s="16"/>
      <c r="E1018" s="16"/>
      <c r="F1018" s="14"/>
      <c r="G1018" s="14"/>
      <c r="H1018" s="14"/>
      <c r="I1018" s="15"/>
      <c r="J1018" s="77"/>
      <c r="K1018" s="92"/>
    </row>
    <row r="1019" spans="1:11" ht="13">
      <c r="A1019" s="14"/>
      <c r="B1019" s="14"/>
      <c r="C1019" s="14"/>
      <c r="D1019" s="16"/>
      <c r="E1019" s="16"/>
      <c r="F1019" s="14"/>
      <c r="G1019" s="14"/>
      <c r="H1019" s="14"/>
      <c r="I1019" s="15"/>
      <c r="J1019" s="77"/>
      <c r="K1019" s="92"/>
    </row>
    <row r="1020" spans="1:11" ht="13">
      <c r="A1020" s="14"/>
      <c r="B1020" s="14"/>
      <c r="C1020" s="14"/>
      <c r="D1020" s="16"/>
      <c r="E1020" s="16"/>
      <c r="F1020" s="14"/>
      <c r="G1020" s="14"/>
      <c r="H1020" s="14"/>
      <c r="I1020" s="15"/>
      <c r="J1020" s="77"/>
      <c r="K1020" s="92"/>
    </row>
    <row r="1021" spans="1:11" ht="13">
      <c r="A1021" s="14"/>
      <c r="B1021" s="14"/>
      <c r="C1021" s="14"/>
      <c r="D1021" s="16"/>
      <c r="E1021" s="16"/>
      <c r="F1021" s="14"/>
      <c r="G1021" s="14"/>
      <c r="H1021" s="14"/>
      <c r="I1021" s="15"/>
      <c r="J1021" s="77"/>
      <c r="K1021" s="92"/>
    </row>
    <row r="1022" spans="1:11" ht="13">
      <c r="A1022" s="14"/>
      <c r="B1022" s="14"/>
      <c r="C1022" s="14"/>
      <c r="D1022" s="16"/>
      <c r="E1022" s="16"/>
      <c r="F1022" s="14"/>
      <c r="G1022" s="14"/>
      <c r="H1022" s="14"/>
      <c r="I1022" s="15"/>
      <c r="J1022" s="77"/>
      <c r="K1022" s="92"/>
    </row>
    <row r="1023" spans="1:11" ht="13">
      <c r="A1023" s="14"/>
      <c r="B1023" s="14"/>
      <c r="C1023" s="14"/>
      <c r="D1023" s="16"/>
      <c r="E1023" s="16"/>
      <c r="F1023" s="14"/>
      <c r="G1023" s="14"/>
      <c r="H1023" s="14"/>
      <c r="I1023" s="15"/>
      <c r="J1023" s="77"/>
      <c r="K1023" s="92"/>
    </row>
    <row r="1024" spans="1:11" ht="13">
      <c r="A1024" s="14"/>
      <c r="B1024" s="14"/>
      <c r="C1024" s="14"/>
      <c r="D1024" s="16"/>
      <c r="E1024" s="16"/>
      <c r="F1024" s="14"/>
      <c r="G1024" s="14"/>
      <c r="H1024" s="14"/>
      <c r="I1024" s="15"/>
      <c r="J1024" s="77"/>
      <c r="K1024" s="92"/>
    </row>
    <row r="1025" spans="1:11" ht="13">
      <c r="A1025" s="14"/>
      <c r="B1025" s="14"/>
      <c r="C1025" s="14"/>
      <c r="D1025" s="16"/>
      <c r="E1025" s="16"/>
      <c r="F1025" s="14"/>
      <c r="G1025" s="14"/>
      <c r="H1025" s="14"/>
      <c r="I1025" s="15"/>
      <c r="J1025" s="77"/>
      <c r="K1025" s="92"/>
    </row>
    <row r="1026" spans="1:11" ht="13">
      <c r="A1026" s="14"/>
      <c r="B1026" s="14"/>
      <c r="C1026" s="14"/>
      <c r="D1026" s="16"/>
      <c r="E1026" s="16"/>
      <c r="F1026" s="14"/>
      <c r="G1026" s="14"/>
      <c r="H1026" s="14"/>
      <c r="I1026" s="15"/>
      <c r="J1026" s="77"/>
      <c r="K1026" s="92"/>
    </row>
    <row r="1027" spans="1:11" ht="13">
      <c r="A1027" s="14"/>
      <c r="B1027" s="14"/>
      <c r="C1027" s="14"/>
      <c r="D1027" s="16"/>
      <c r="E1027" s="16"/>
      <c r="F1027" s="14"/>
      <c r="G1027" s="14"/>
      <c r="H1027" s="14"/>
      <c r="I1027" s="15"/>
      <c r="J1027" s="77"/>
      <c r="K1027" s="92"/>
    </row>
    <row r="1028" spans="1:11" ht="13">
      <c r="A1028" s="14"/>
      <c r="B1028" s="14"/>
      <c r="C1028" s="14"/>
      <c r="D1028" s="16"/>
      <c r="E1028" s="16"/>
      <c r="F1028" s="14"/>
      <c r="G1028" s="14"/>
      <c r="H1028" s="14"/>
      <c r="I1028" s="15"/>
      <c r="J1028" s="77"/>
      <c r="K1028" s="92"/>
    </row>
    <row r="1029" spans="1:11" ht="13">
      <c r="A1029" s="14"/>
      <c r="B1029" s="14"/>
      <c r="C1029" s="14"/>
      <c r="D1029" s="16"/>
      <c r="E1029" s="16"/>
      <c r="F1029" s="14"/>
      <c r="G1029" s="14"/>
      <c r="H1029" s="14"/>
      <c r="I1029" s="15"/>
      <c r="J1029" s="77"/>
      <c r="K1029" s="92"/>
    </row>
    <row r="1030" spans="1:11" ht="13">
      <c r="A1030" s="14"/>
      <c r="B1030" s="14"/>
      <c r="C1030" s="14"/>
      <c r="D1030" s="16"/>
      <c r="E1030" s="16"/>
      <c r="F1030" s="14"/>
      <c r="G1030" s="14"/>
      <c r="H1030" s="14"/>
      <c r="I1030" s="15"/>
      <c r="J1030" s="77"/>
      <c r="K1030" s="92"/>
    </row>
    <row r="1031" spans="1:11" ht="13">
      <c r="A1031" s="14"/>
      <c r="B1031" s="14"/>
      <c r="C1031" s="14"/>
      <c r="D1031" s="16"/>
      <c r="E1031" s="16"/>
      <c r="F1031" s="14"/>
      <c r="G1031" s="14"/>
      <c r="H1031" s="14"/>
      <c r="I1031" s="15"/>
      <c r="J1031" s="77"/>
      <c r="K1031" s="92"/>
    </row>
    <row r="1032" spans="1:11" ht="13">
      <c r="A1032" s="14"/>
      <c r="B1032" s="14"/>
      <c r="C1032" s="14"/>
      <c r="D1032" s="16"/>
      <c r="E1032" s="16"/>
      <c r="F1032" s="14"/>
      <c r="G1032" s="14"/>
      <c r="H1032" s="14"/>
      <c r="I1032" s="15"/>
      <c r="J1032" s="77"/>
      <c r="K1032" s="92"/>
    </row>
    <row r="1033" spans="1:11" ht="13">
      <c r="A1033" s="14"/>
      <c r="B1033" s="14"/>
      <c r="C1033" s="14"/>
      <c r="D1033" s="16"/>
      <c r="E1033" s="16"/>
      <c r="F1033" s="14"/>
      <c r="G1033" s="14"/>
      <c r="H1033" s="14"/>
      <c r="I1033" s="15"/>
      <c r="J1033" s="77"/>
      <c r="K1033" s="92"/>
    </row>
    <row r="1034" spans="1:11" ht="13">
      <c r="A1034" s="14"/>
      <c r="B1034" s="14"/>
      <c r="C1034" s="14"/>
      <c r="D1034" s="16"/>
      <c r="E1034" s="16"/>
      <c r="F1034" s="14"/>
      <c r="G1034" s="14"/>
      <c r="H1034" s="14"/>
      <c r="I1034" s="15"/>
      <c r="J1034" s="77"/>
      <c r="K1034" s="92"/>
    </row>
    <row r="1035" spans="1:11" ht="13">
      <c r="A1035" s="14"/>
      <c r="B1035" s="14"/>
      <c r="C1035" s="14"/>
      <c r="D1035" s="16"/>
      <c r="E1035" s="16"/>
      <c r="F1035" s="14"/>
      <c r="G1035" s="14"/>
      <c r="H1035" s="14"/>
      <c r="I1035" s="15"/>
      <c r="J1035" s="77"/>
      <c r="K1035" s="92"/>
    </row>
    <row r="1036" spans="1:11" ht="13">
      <c r="A1036" s="14"/>
      <c r="B1036" s="14"/>
      <c r="C1036" s="14"/>
      <c r="D1036" s="16"/>
      <c r="E1036" s="16"/>
      <c r="F1036" s="14"/>
      <c r="G1036" s="14"/>
      <c r="H1036" s="14"/>
      <c r="I1036" s="15"/>
      <c r="J1036" s="77"/>
      <c r="K1036" s="92"/>
    </row>
    <row r="1037" spans="1:11" ht="13">
      <c r="A1037" s="14"/>
      <c r="B1037" s="14"/>
      <c r="C1037" s="14"/>
      <c r="D1037" s="16"/>
      <c r="E1037" s="16"/>
      <c r="F1037" s="14"/>
      <c r="G1037" s="14"/>
      <c r="H1037" s="14"/>
      <c r="I1037" s="15"/>
      <c r="J1037" s="77"/>
      <c r="K1037" s="92"/>
    </row>
    <row r="1038" spans="1:11" ht="13">
      <c r="A1038" s="14"/>
      <c r="B1038" s="14"/>
      <c r="C1038" s="14"/>
      <c r="D1038" s="16"/>
      <c r="E1038" s="16"/>
      <c r="F1038" s="14"/>
      <c r="G1038" s="14"/>
      <c r="H1038" s="14"/>
      <c r="I1038" s="15"/>
      <c r="J1038" s="77"/>
      <c r="K1038" s="92"/>
    </row>
    <row r="1039" spans="1:11" ht="13">
      <c r="A1039" s="14"/>
      <c r="B1039" s="14"/>
      <c r="C1039" s="14"/>
      <c r="D1039" s="16"/>
      <c r="E1039" s="16"/>
      <c r="F1039" s="14"/>
      <c r="G1039" s="14"/>
      <c r="H1039" s="14"/>
      <c r="I1039" s="15"/>
      <c r="J1039" s="77"/>
      <c r="K1039" s="92"/>
    </row>
    <row r="1040" spans="1:11" ht="13">
      <c r="A1040" s="14"/>
      <c r="B1040" s="14"/>
      <c r="C1040" s="14"/>
      <c r="D1040" s="16"/>
      <c r="E1040" s="16"/>
      <c r="F1040" s="14"/>
      <c r="G1040" s="14"/>
      <c r="H1040" s="14"/>
      <c r="I1040" s="15"/>
      <c r="J1040" s="77"/>
      <c r="K1040" s="92"/>
    </row>
    <row r="1041" spans="1:11" ht="13">
      <c r="A1041" s="14"/>
      <c r="B1041" s="14"/>
      <c r="C1041" s="14"/>
      <c r="D1041" s="16"/>
      <c r="E1041" s="16"/>
      <c r="F1041" s="14"/>
      <c r="G1041" s="14"/>
      <c r="H1041" s="14"/>
      <c r="I1041" s="15"/>
      <c r="J1041" s="77"/>
      <c r="K1041" s="92"/>
    </row>
    <row r="1042" spans="1:11" ht="13">
      <c r="A1042" s="14"/>
      <c r="B1042" s="14"/>
      <c r="C1042" s="14"/>
      <c r="D1042" s="16"/>
      <c r="E1042" s="16"/>
      <c r="F1042" s="14"/>
      <c r="G1042" s="14"/>
      <c r="H1042" s="14"/>
      <c r="I1042" s="15"/>
      <c r="J1042" s="77"/>
      <c r="K1042" s="92"/>
    </row>
    <row r="1043" spans="1:11" ht="13">
      <c r="A1043" s="14"/>
      <c r="B1043" s="14"/>
      <c r="C1043" s="14"/>
      <c r="D1043" s="16"/>
      <c r="E1043" s="16"/>
      <c r="F1043" s="14"/>
      <c r="G1043" s="14"/>
      <c r="H1043" s="14"/>
      <c r="I1043" s="15"/>
      <c r="J1043" s="77"/>
      <c r="K1043" s="92"/>
    </row>
    <row r="1044" spans="1:11" ht="13">
      <c r="A1044" s="14"/>
      <c r="B1044" s="14"/>
      <c r="C1044" s="14"/>
      <c r="D1044" s="16"/>
      <c r="E1044" s="16"/>
      <c r="F1044" s="14"/>
      <c r="G1044" s="14"/>
      <c r="H1044" s="14"/>
      <c r="I1044" s="15"/>
      <c r="J1044" s="77"/>
      <c r="K1044" s="92"/>
    </row>
    <row r="1045" spans="1:11" ht="13">
      <c r="A1045" s="14"/>
      <c r="B1045" s="14"/>
      <c r="C1045" s="14"/>
      <c r="D1045" s="16"/>
      <c r="E1045" s="16"/>
      <c r="F1045" s="14"/>
      <c r="G1045" s="14"/>
      <c r="H1045" s="14"/>
      <c r="I1045" s="15"/>
      <c r="J1045" s="77"/>
      <c r="K1045" s="92"/>
    </row>
    <row r="1046" spans="1:11" ht="13">
      <c r="A1046" s="14"/>
      <c r="B1046" s="14"/>
      <c r="C1046" s="14"/>
      <c r="D1046" s="16"/>
      <c r="E1046" s="16"/>
      <c r="F1046" s="14"/>
      <c r="G1046" s="14"/>
      <c r="H1046" s="14"/>
      <c r="I1046" s="15"/>
      <c r="J1046" s="77"/>
      <c r="K1046" s="92"/>
    </row>
    <row r="1047" spans="1:11" ht="13">
      <c r="A1047" s="14"/>
      <c r="B1047" s="14"/>
      <c r="C1047" s="14"/>
      <c r="D1047" s="16"/>
      <c r="E1047" s="16"/>
      <c r="F1047" s="14"/>
      <c r="G1047" s="14"/>
      <c r="H1047" s="14"/>
      <c r="I1047" s="15"/>
      <c r="J1047" s="77"/>
      <c r="K1047" s="92"/>
    </row>
    <row r="1048" spans="1:11" ht="13">
      <c r="A1048" s="14"/>
      <c r="B1048" s="14"/>
      <c r="C1048" s="14"/>
      <c r="D1048" s="16"/>
      <c r="E1048" s="16"/>
      <c r="F1048" s="14"/>
      <c r="G1048" s="14"/>
      <c r="H1048" s="14"/>
      <c r="I1048" s="15"/>
      <c r="J1048" s="77"/>
      <c r="K1048" s="92"/>
    </row>
    <row r="1049" spans="1:11" ht="13">
      <c r="A1049" s="14"/>
      <c r="B1049" s="14"/>
      <c r="C1049" s="14"/>
      <c r="D1049" s="16"/>
      <c r="E1049" s="16"/>
      <c r="F1049" s="14"/>
      <c r="G1049" s="14"/>
      <c r="H1049" s="14"/>
      <c r="I1049" s="15"/>
      <c r="J1049" s="77"/>
      <c r="K1049" s="92"/>
    </row>
    <row r="1050" spans="1:11" ht="13">
      <c r="A1050" s="14"/>
      <c r="B1050" s="14"/>
      <c r="C1050" s="14"/>
      <c r="D1050" s="16"/>
      <c r="E1050" s="16"/>
      <c r="F1050" s="14"/>
      <c r="G1050" s="14"/>
      <c r="H1050" s="14"/>
      <c r="I1050" s="15"/>
      <c r="J1050" s="77"/>
      <c r="K1050" s="92"/>
    </row>
    <row r="1051" spans="1:11" ht="13">
      <c r="A1051" s="14"/>
      <c r="B1051" s="14"/>
      <c r="C1051" s="14"/>
      <c r="D1051" s="16"/>
      <c r="E1051" s="16"/>
      <c r="F1051" s="14"/>
      <c r="G1051" s="14"/>
      <c r="H1051" s="14"/>
      <c r="I1051" s="15"/>
      <c r="J1051" s="77"/>
      <c r="K1051" s="92"/>
    </row>
    <row r="1052" spans="1:11" ht="13">
      <c r="A1052" s="14"/>
      <c r="B1052" s="14"/>
      <c r="C1052" s="14"/>
      <c r="D1052" s="16"/>
      <c r="E1052" s="16"/>
      <c r="F1052" s="14"/>
      <c r="G1052" s="14"/>
      <c r="H1052" s="14"/>
      <c r="I1052" s="15"/>
      <c r="J1052" s="77"/>
      <c r="K1052" s="92"/>
    </row>
    <row r="1053" spans="1:11" ht="13">
      <c r="A1053" s="14"/>
      <c r="B1053" s="14"/>
      <c r="C1053" s="14"/>
      <c r="D1053" s="16"/>
      <c r="E1053" s="16"/>
      <c r="F1053" s="14"/>
      <c r="G1053" s="14"/>
      <c r="H1053" s="14"/>
      <c r="I1053" s="15"/>
      <c r="J1053" s="77"/>
      <c r="K1053" s="92"/>
    </row>
    <row r="1054" spans="1:11" ht="13">
      <c r="A1054" s="14"/>
      <c r="B1054" s="14"/>
      <c r="C1054" s="14"/>
      <c r="D1054" s="16"/>
      <c r="E1054" s="16"/>
      <c r="F1054" s="14"/>
      <c r="G1054" s="14"/>
      <c r="H1054" s="14"/>
      <c r="I1054" s="15"/>
      <c r="J1054" s="77"/>
      <c r="K1054" s="92"/>
    </row>
    <row r="1055" spans="1:11" ht="13">
      <c r="A1055" s="14"/>
      <c r="B1055" s="14"/>
      <c r="C1055" s="14"/>
      <c r="D1055" s="16"/>
      <c r="E1055" s="16"/>
      <c r="F1055" s="14"/>
      <c r="G1055" s="14"/>
      <c r="H1055" s="14"/>
      <c r="I1055" s="15"/>
      <c r="J1055" s="77"/>
      <c r="K1055" s="92"/>
    </row>
    <row r="1056" spans="1:11" ht="13">
      <c r="A1056" s="14"/>
      <c r="B1056" s="14"/>
      <c r="C1056" s="14"/>
      <c r="D1056" s="16"/>
      <c r="E1056" s="16"/>
      <c r="F1056" s="14"/>
      <c r="G1056" s="14"/>
      <c r="H1056" s="14"/>
      <c r="I1056" s="15"/>
      <c r="J1056" s="77"/>
      <c r="K1056" s="92"/>
    </row>
    <row r="1057" spans="1:11" ht="13">
      <c r="A1057" s="14"/>
      <c r="B1057" s="14"/>
      <c r="C1057" s="14"/>
      <c r="D1057" s="16"/>
      <c r="E1057" s="16"/>
      <c r="F1057" s="14"/>
      <c r="G1057" s="14"/>
      <c r="H1057" s="14"/>
      <c r="I1057" s="15"/>
      <c r="J1057" s="77"/>
      <c r="K1057" s="92"/>
    </row>
    <row r="1058" spans="1:11" ht="13">
      <c r="A1058" s="14"/>
      <c r="B1058" s="14"/>
      <c r="C1058" s="14"/>
      <c r="D1058" s="16"/>
      <c r="E1058" s="16"/>
      <c r="F1058" s="14"/>
      <c r="G1058" s="14"/>
      <c r="H1058" s="14"/>
      <c r="I1058" s="15"/>
      <c r="J1058" s="77"/>
      <c r="K1058" s="92"/>
    </row>
    <row r="1059" spans="1:11" ht="13">
      <c r="A1059" s="14"/>
      <c r="B1059" s="14"/>
      <c r="C1059" s="14"/>
      <c r="D1059" s="16"/>
      <c r="E1059" s="16"/>
      <c r="F1059" s="14"/>
      <c r="G1059" s="14"/>
      <c r="H1059" s="14"/>
      <c r="I1059" s="15"/>
      <c r="J1059" s="77"/>
      <c r="K1059" s="92"/>
    </row>
    <row r="1060" spans="1:11" ht="13">
      <c r="A1060" s="14"/>
      <c r="B1060" s="14"/>
      <c r="C1060" s="14"/>
      <c r="D1060" s="16"/>
      <c r="E1060" s="16"/>
      <c r="F1060" s="14"/>
      <c r="G1060" s="14"/>
      <c r="H1060" s="14"/>
      <c r="I1060" s="15"/>
      <c r="J1060" s="77"/>
      <c r="K1060" s="92"/>
    </row>
    <row r="1061" spans="1:11" ht="13">
      <c r="A1061" s="14"/>
      <c r="B1061" s="14"/>
      <c r="C1061" s="14"/>
      <c r="D1061" s="16"/>
      <c r="E1061" s="16"/>
      <c r="F1061" s="14"/>
      <c r="G1061" s="14"/>
      <c r="H1061" s="14"/>
      <c r="I1061" s="15"/>
      <c r="J1061" s="77"/>
      <c r="K1061" s="92"/>
    </row>
    <row r="1062" spans="1:11" ht="13">
      <c r="A1062" s="14"/>
      <c r="B1062" s="14"/>
      <c r="C1062" s="14"/>
      <c r="D1062" s="16"/>
      <c r="E1062" s="16"/>
      <c r="F1062" s="14"/>
      <c r="G1062" s="14"/>
      <c r="H1062" s="14"/>
      <c r="I1062" s="15"/>
      <c r="J1062" s="77"/>
      <c r="K1062" s="92"/>
    </row>
    <row r="1063" spans="1:11" ht="13">
      <c r="A1063" s="14"/>
      <c r="B1063" s="14"/>
      <c r="C1063" s="14"/>
      <c r="D1063" s="16"/>
      <c r="E1063" s="16"/>
      <c r="F1063" s="14"/>
      <c r="G1063" s="14"/>
      <c r="H1063" s="14"/>
      <c r="I1063" s="15"/>
      <c r="J1063" s="77"/>
      <c r="K1063" s="92"/>
    </row>
    <row r="1064" spans="1:11" ht="13">
      <c r="A1064" s="14"/>
      <c r="B1064" s="14"/>
      <c r="C1064" s="14"/>
      <c r="D1064" s="16"/>
      <c r="E1064" s="16"/>
      <c r="F1064" s="14"/>
      <c r="G1064" s="14"/>
      <c r="H1064" s="14"/>
      <c r="I1064" s="15"/>
      <c r="J1064" s="77"/>
      <c r="K1064" s="92"/>
    </row>
    <row r="1065" spans="1:11" ht="13">
      <c r="A1065" s="14"/>
      <c r="B1065" s="14"/>
      <c r="C1065" s="14"/>
      <c r="D1065" s="16"/>
      <c r="E1065" s="16"/>
      <c r="F1065" s="14"/>
      <c r="G1065" s="14"/>
      <c r="H1065" s="14"/>
      <c r="I1065" s="15"/>
      <c r="J1065" s="77"/>
      <c r="K1065" s="92"/>
    </row>
    <row r="1066" spans="1:11" ht="13">
      <c r="A1066" s="14"/>
      <c r="B1066" s="14"/>
      <c r="C1066" s="14"/>
      <c r="D1066" s="16"/>
      <c r="E1066" s="16"/>
      <c r="F1066" s="14"/>
      <c r="G1066" s="14"/>
      <c r="H1066" s="14"/>
      <c r="I1066" s="15"/>
      <c r="J1066" s="77"/>
      <c r="K1066" s="92"/>
    </row>
    <row r="1067" spans="1:11" ht="13">
      <c r="A1067" s="14"/>
      <c r="B1067" s="14"/>
      <c r="C1067" s="14"/>
      <c r="D1067" s="16"/>
      <c r="E1067" s="16"/>
      <c r="F1067" s="14"/>
      <c r="G1067" s="14"/>
      <c r="H1067" s="14"/>
      <c r="I1067" s="15"/>
      <c r="J1067" s="77"/>
      <c r="K1067" s="92"/>
    </row>
    <row r="1068" spans="1:11" ht="13">
      <c r="A1068" s="14"/>
      <c r="B1068" s="14"/>
      <c r="C1068" s="14"/>
      <c r="D1068" s="16"/>
      <c r="E1068" s="16"/>
      <c r="F1068" s="14"/>
      <c r="G1068" s="14"/>
      <c r="H1068" s="14"/>
      <c r="I1068" s="15"/>
      <c r="J1068" s="77"/>
      <c r="K1068" s="92"/>
    </row>
    <row r="1069" spans="1:11" ht="13">
      <c r="A1069" s="14"/>
      <c r="B1069" s="14"/>
      <c r="C1069" s="14"/>
      <c r="D1069" s="16"/>
      <c r="E1069" s="16"/>
      <c r="F1069" s="14"/>
      <c r="G1069" s="14"/>
      <c r="H1069" s="14"/>
      <c r="I1069" s="15"/>
      <c r="J1069" s="77"/>
      <c r="K1069" s="92"/>
    </row>
    <row r="1070" spans="1:11" ht="13">
      <c r="A1070" s="14"/>
      <c r="B1070" s="14"/>
      <c r="C1070" s="14"/>
      <c r="D1070" s="16"/>
      <c r="E1070" s="16"/>
      <c r="F1070" s="14"/>
      <c r="G1070" s="14"/>
      <c r="H1070" s="14"/>
      <c r="I1070" s="15"/>
      <c r="J1070" s="77"/>
      <c r="K1070" s="92"/>
    </row>
    <row r="1071" spans="1:11" ht="13">
      <c r="A1071" s="14"/>
      <c r="B1071" s="14"/>
      <c r="C1071" s="14"/>
      <c r="D1071" s="16"/>
      <c r="E1071" s="16"/>
      <c r="F1071" s="14"/>
      <c r="G1071" s="14"/>
      <c r="H1071" s="14"/>
      <c r="I1071" s="15"/>
      <c r="J1071" s="77"/>
      <c r="K1071" s="92"/>
    </row>
    <row r="1072" spans="1:11" ht="13">
      <c r="A1072" s="14"/>
      <c r="B1072" s="14"/>
      <c r="C1072" s="14"/>
      <c r="D1072" s="16"/>
      <c r="E1072" s="16"/>
      <c r="F1072" s="14"/>
      <c r="G1072" s="14"/>
      <c r="H1072" s="14"/>
      <c r="I1072" s="15"/>
      <c r="J1072" s="77"/>
      <c r="K1072" s="92"/>
    </row>
    <row r="1073" spans="1:11" ht="13">
      <c r="A1073" s="14"/>
      <c r="B1073" s="14"/>
      <c r="C1073" s="14"/>
      <c r="D1073" s="16"/>
      <c r="E1073" s="16"/>
      <c r="F1073" s="14"/>
      <c r="G1073" s="14"/>
      <c r="H1073" s="14"/>
      <c r="I1073" s="15"/>
      <c r="J1073" s="77"/>
      <c r="K1073" s="92"/>
    </row>
    <row r="1074" spans="1:11" ht="13">
      <c r="A1074" s="14"/>
      <c r="B1074" s="14"/>
      <c r="C1074" s="14"/>
      <c r="D1074" s="16"/>
      <c r="E1074" s="16"/>
      <c r="F1074" s="14"/>
      <c r="G1074" s="14"/>
      <c r="H1074" s="14"/>
      <c r="I1074" s="15"/>
      <c r="J1074" s="77"/>
      <c r="K1074" s="92"/>
    </row>
    <row r="1075" spans="1:11" ht="13">
      <c r="A1075" s="14"/>
      <c r="B1075" s="14"/>
      <c r="C1075" s="14"/>
      <c r="D1075" s="16"/>
      <c r="E1075" s="16"/>
      <c r="F1075" s="14"/>
      <c r="G1075" s="14"/>
      <c r="H1075" s="14"/>
      <c r="I1075" s="15"/>
      <c r="J1075" s="77"/>
      <c r="K1075" s="92"/>
    </row>
    <row r="1076" spans="1:11" ht="13">
      <c r="A1076" s="14"/>
      <c r="B1076" s="14"/>
      <c r="C1076" s="14"/>
      <c r="D1076" s="16"/>
      <c r="E1076" s="16"/>
      <c r="F1076" s="14"/>
      <c r="G1076" s="14"/>
      <c r="H1076" s="14"/>
      <c r="I1076" s="15"/>
      <c r="J1076" s="77"/>
      <c r="K1076" s="92"/>
    </row>
    <row r="1077" spans="1:11" ht="13">
      <c r="A1077" s="14"/>
      <c r="B1077" s="14"/>
      <c r="C1077" s="14"/>
      <c r="D1077" s="16"/>
      <c r="E1077" s="16"/>
      <c r="F1077" s="14"/>
      <c r="G1077" s="14"/>
      <c r="H1077" s="14"/>
      <c r="I1077" s="15"/>
      <c r="J1077" s="77"/>
      <c r="K1077" s="92"/>
    </row>
    <row r="1078" spans="1:11" ht="13">
      <c r="A1078" s="14"/>
      <c r="B1078" s="14"/>
      <c r="C1078" s="14"/>
      <c r="D1078" s="16"/>
      <c r="E1078" s="16"/>
      <c r="F1078" s="14"/>
      <c r="G1078" s="14"/>
      <c r="H1078" s="14"/>
      <c r="I1078" s="15"/>
      <c r="J1078" s="77"/>
      <c r="K1078" s="92"/>
    </row>
    <row r="1079" spans="1:11" ht="13">
      <c r="A1079" s="14"/>
      <c r="B1079" s="14"/>
      <c r="C1079" s="14"/>
      <c r="D1079" s="16"/>
      <c r="E1079" s="16"/>
      <c r="F1079" s="14"/>
      <c r="G1079" s="14"/>
      <c r="H1079" s="14"/>
      <c r="I1079" s="15"/>
      <c r="J1079" s="77"/>
      <c r="K1079" s="92"/>
    </row>
    <row r="1080" spans="1:11" ht="13">
      <c r="A1080" s="14"/>
      <c r="B1080" s="14"/>
      <c r="C1080" s="14"/>
      <c r="D1080" s="16"/>
      <c r="E1080" s="16"/>
      <c r="F1080" s="14"/>
      <c r="G1080" s="14"/>
      <c r="H1080" s="14"/>
      <c r="I1080" s="15"/>
      <c r="J1080" s="77"/>
      <c r="K1080" s="92"/>
    </row>
    <row r="1081" spans="1:11" ht="13">
      <c r="A1081" s="14"/>
      <c r="B1081" s="14"/>
      <c r="C1081" s="14"/>
      <c r="D1081" s="16"/>
      <c r="E1081" s="16"/>
      <c r="F1081" s="14"/>
      <c r="G1081" s="14"/>
      <c r="H1081" s="14"/>
      <c r="I1081" s="15"/>
      <c r="J1081" s="77"/>
      <c r="K1081" s="92"/>
    </row>
    <row r="1082" spans="1:11" ht="13">
      <c r="A1082" s="14"/>
      <c r="B1082" s="14"/>
      <c r="C1082" s="14"/>
      <c r="D1082" s="16"/>
      <c r="E1082" s="16"/>
      <c r="F1082" s="14"/>
      <c r="G1082" s="14"/>
      <c r="H1082" s="14"/>
      <c r="I1082" s="15"/>
      <c r="J1082" s="77"/>
      <c r="K1082" s="92"/>
    </row>
    <row r="1083" spans="1:11" ht="13">
      <c r="A1083" s="14"/>
      <c r="B1083" s="14"/>
      <c r="C1083" s="14"/>
      <c r="D1083" s="16"/>
      <c r="E1083" s="16"/>
      <c r="F1083" s="14"/>
      <c r="G1083" s="14"/>
      <c r="H1083" s="14"/>
      <c r="I1083" s="15"/>
      <c r="J1083" s="77"/>
      <c r="K1083" s="92"/>
    </row>
    <row r="1084" spans="1:11" ht="13">
      <c r="A1084" s="14"/>
      <c r="B1084" s="14"/>
      <c r="C1084" s="14"/>
      <c r="D1084" s="16"/>
      <c r="E1084" s="16"/>
      <c r="F1084" s="14"/>
      <c r="G1084" s="14"/>
      <c r="H1084" s="14"/>
      <c r="I1084" s="15"/>
      <c r="J1084" s="77"/>
      <c r="K1084" s="92"/>
    </row>
    <row r="1085" spans="1:11" ht="13">
      <c r="A1085" s="14"/>
      <c r="B1085" s="14"/>
      <c r="C1085" s="14"/>
      <c r="D1085" s="16"/>
      <c r="E1085" s="16"/>
      <c r="F1085" s="14"/>
      <c r="G1085" s="14"/>
      <c r="H1085" s="14"/>
      <c r="I1085" s="15"/>
      <c r="J1085" s="77"/>
      <c r="K1085" s="92"/>
    </row>
    <row r="1086" spans="1:11" ht="13">
      <c r="A1086" s="14"/>
      <c r="B1086" s="14"/>
      <c r="C1086" s="14"/>
      <c r="D1086" s="16"/>
      <c r="E1086" s="16"/>
      <c r="F1086" s="14"/>
      <c r="G1086" s="14"/>
      <c r="H1086" s="14"/>
      <c r="I1086" s="15"/>
      <c r="J1086" s="77"/>
      <c r="K1086" s="92"/>
    </row>
    <row r="1087" spans="1:11" ht="13">
      <c r="A1087" s="14"/>
      <c r="B1087" s="14"/>
      <c r="C1087" s="14"/>
      <c r="D1087" s="16"/>
      <c r="E1087" s="16"/>
      <c r="F1087" s="14"/>
      <c r="G1087" s="14"/>
      <c r="H1087" s="14"/>
      <c r="I1087" s="15"/>
      <c r="J1087" s="77"/>
      <c r="K1087" s="92"/>
    </row>
    <row r="1088" spans="1:11" ht="13">
      <c r="A1088" s="14"/>
      <c r="B1088" s="14"/>
      <c r="C1088" s="14"/>
      <c r="D1088" s="16"/>
      <c r="E1088" s="16"/>
      <c r="F1088" s="14"/>
      <c r="G1088" s="14"/>
      <c r="H1088" s="14"/>
      <c r="I1088" s="15"/>
      <c r="J1088" s="77"/>
      <c r="K1088" s="92"/>
    </row>
    <row r="1089" spans="1:11" ht="13">
      <c r="A1089" s="14"/>
      <c r="B1089" s="14"/>
      <c r="C1089" s="14"/>
      <c r="D1089" s="16"/>
      <c r="E1089" s="16"/>
      <c r="F1089" s="14"/>
      <c r="G1089" s="14"/>
      <c r="H1089" s="14"/>
      <c r="I1089" s="15"/>
      <c r="J1089" s="77"/>
      <c r="K1089" s="92"/>
    </row>
    <row r="1090" spans="1:11" ht="13">
      <c r="A1090" s="14"/>
      <c r="B1090" s="14"/>
      <c r="C1090" s="14"/>
      <c r="D1090" s="16"/>
      <c r="E1090" s="16"/>
      <c r="F1090" s="14"/>
      <c r="G1090" s="14"/>
      <c r="H1090" s="14"/>
      <c r="I1090" s="15"/>
      <c r="J1090" s="77"/>
      <c r="K1090" s="92"/>
    </row>
    <row r="1091" spans="1:11" ht="13">
      <c r="A1091" s="14"/>
      <c r="B1091" s="14"/>
      <c r="C1091" s="14"/>
      <c r="D1091" s="16"/>
      <c r="E1091" s="16"/>
      <c r="F1091" s="14"/>
      <c r="G1091" s="14"/>
      <c r="H1091" s="14"/>
      <c r="I1091" s="15"/>
      <c r="J1091" s="77"/>
      <c r="K1091" s="92"/>
    </row>
    <row r="1092" spans="1:11" ht="13">
      <c r="A1092" s="14"/>
      <c r="B1092" s="14"/>
      <c r="C1092" s="14"/>
      <c r="D1092" s="16"/>
      <c r="E1092" s="16"/>
      <c r="F1092" s="14"/>
      <c r="G1092" s="14"/>
      <c r="H1092" s="14"/>
      <c r="I1092" s="15"/>
      <c r="J1092" s="77"/>
      <c r="K1092" s="92"/>
    </row>
    <row r="1093" spans="1:11" ht="13">
      <c r="A1093" s="14"/>
      <c r="B1093" s="14"/>
      <c r="C1093" s="14"/>
      <c r="D1093" s="16"/>
      <c r="E1093" s="16"/>
      <c r="F1093" s="14"/>
      <c r="G1093" s="14"/>
      <c r="H1093" s="14"/>
      <c r="I1093" s="15"/>
      <c r="J1093" s="77"/>
      <c r="K1093" s="92"/>
    </row>
    <row r="1094" spans="1:11" ht="13">
      <c r="A1094" s="14"/>
      <c r="B1094" s="14"/>
      <c r="C1094" s="14"/>
      <c r="D1094" s="16"/>
      <c r="E1094" s="16"/>
      <c r="F1094" s="14"/>
      <c r="G1094" s="14"/>
      <c r="H1094" s="14"/>
      <c r="I1094" s="15"/>
      <c r="J1094" s="77"/>
      <c r="K1094" s="92"/>
    </row>
    <row r="1095" spans="1:11" ht="13">
      <c r="A1095" s="14"/>
      <c r="B1095" s="14"/>
      <c r="C1095" s="14"/>
      <c r="D1095" s="16"/>
      <c r="E1095" s="16"/>
      <c r="F1095" s="14"/>
      <c r="G1095" s="14"/>
      <c r="H1095" s="14"/>
      <c r="I1095" s="15"/>
      <c r="J1095" s="77"/>
      <c r="K1095" s="92"/>
    </row>
    <row r="1096" spans="1:11" ht="13">
      <c r="A1096" s="14"/>
      <c r="B1096" s="14"/>
      <c r="C1096" s="14"/>
      <c r="D1096" s="16"/>
      <c r="E1096" s="16"/>
      <c r="F1096" s="14"/>
      <c r="G1096" s="14"/>
      <c r="H1096" s="14"/>
      <c r="I1096" s="15"/>
      <c r="J1096" s="77"/>
      <c r="K1096" s="92"/>
    </row>
    <row r="1097" spans="1:11" ht="13">
      <c r="A1097" s="14"/>
      <c r="B1097" s="14"/>
      <c r="C1097" s="14"/>
      <c r="D1097" s="16"/>
      <c r="E1097" s="16"/>
      <c r="F1097" s="14"/>
      <c r="G1097" s="14"/>
      <c r="H1097" s="14"/>
      <c r="I1097" s="15"/>
      <c r="J1097" s="77"/>
      <c r="K1097" s="92"/>
    </row>
    <row r="1098" spans="1:11" ht="13">
      <c r="A1098" s="14"/>
      <c r="B1098" s="14"/>
      <c r="C1098" s="14"/>
      <c r="D1098" s="16"/>
      <c r="E1098" s="16"/>
      <c r="F1098" s="14"/>
      <c r="G1098" s="14"/>
      <c r="H1098" s="14"/>
      <c r="I1098" s="15"/>
      <c r="J1098" s="77"/>
      <c r="K1098" s="92"/>
    </row>
    <row r="1099" spans="1:11" ht="13">
      <c r="A1099" s="14"/>
      <c r="B1099" s="14"/>
      <c r="C1099" s="14"/>
      <c r="D1099" s="16"/>
      <c r="E1099" s="16"/>
      <c r="F1099" s="14"/>
      <c r="G1099" s="14"/>
      <c r="H1099" s="14"/>
      <c r="I1099" s="15"/>
      <c r="J1099" s="77"/>
      <c r="K1099" s="92"/>
    </row>
    <row r="1100" spans="1:11" ht="13">
      <c r="A1100" s="14"/>
      <c r="B1100" s="14"/>
      <c r="C1100" s="14"/>
      <c r="D1100" s="16"/>
      <c r="E1100" s="16"/>
      <c r="F1100" s="14"/>
      <c r="G1100" s="14"/>
      <c r="H1100" s="14"/>
      <c r="I1100" s="15"/>
      <c r="J1100" s="77"/>
      <c r="K1100" s="92"/>
    </row>
    <row r="1101" spans="1:11" ht="13">
      <c r="A1101" s="14"/>
      <c r="B1101" s="14"/>
      <c r="C1101" s="14"/>
      <c r="D1101" s="16"/>
      <c r="E1101" s="16"/>
      <c r="F1101" s="14"/>
      <c r="G1101" s="14"/>
      <c r="H1101" s="14"/>
      <c r="I1101" s="15"/>
      <c r="J1101" s="77"/>
      <c r="K1101" s="92"/>
    </row>
    <row r="1102" spans="1:11" ht="13">
      <c r="A1102" s="14"/>
      <c r="B1102" s="14"/>
      <c r="C1102" s="14"/>
      <c r="D1102" s="16"/>
      <c r="E1102" s="16"/>
      <c r="F1102" s="14"/>
      <c r="G1102" s="14"/>
      <c r="H1102" s="14"/>
      <c r="I1102" s="15"/>
      <c r="J1102" s="77"/>
      <c r="K1102" s="92"/>
    </row>
    <row r="1103" spans="1:11" ht="13">
      <c r="A1103" s="14"/>
      <c r="B1103" s="14"/>
      <c r="C1103" s="14"/>
      <c r="D1103" s="16"/>
      <c r="E1103" s="16"/>
      <c r="F1103" s="14"/>
      <c r="G1103" s="14"/>
      <c r="H1103" s="14"/>
      <c r="I1103" s="15"/>
      <c r="J1103" s="77"/>
      <c r="K1103" s="92"/>
    </row>
    <row r="1104" spans="1:11" ht="13">
      <c r="A1104" s="14"/>
      <c r="B1104" s="14"/>
      <c r="C1104" s="14"/>
      <c r="D1104" s="16"/>
      <c r="E1104" s="16"/>
      <c r="F1104" s="14"/>
      <c r="G1104" s="14"/>
      <c r="H1104" s="14"/>
      <c r="I1104" s="15"/>
      <c r="J1104" s="77"/>
      <c r="K1104" s="92"/>
    </row>
    <row r="1105" spans="1:11" ht="13">
      <c r="A1105" s="14"/>
      <c r="B1105" s="14"/>
      <c r="C1105" s="14"/>
      <c r="D1105" s="16"/>
      <c r="E1105" s="16"/>
      <c r="F1105" s="14"/>
      <c r="G1105" s="14"/>
      <c r="H1105" s="14"/>
      <c r="I1105" s="15"/>
      <c r="J1105" s="77"/>
      <c r="K1105" s="92"/>
    </row>
    <row r="1106" spans="1:11" ht="13">
      <c r="A1106" s="14"/>
      <c r="B1106" s="14"/>
      <c r="C1106" s="14"/>
      <c r="D1106" s="16"/>
      <c r="E1106" s="16"/>
      <c r="F1106" s="14"/>
      <c r="G1106" s="14"/>
      <c r="H1106" s="14"/>
      <c r="I1106" s="15"/>
      <c r="J1106" s="77"/>
      <c r="K1106" s="92"/>
    </row>
    <row r="1107" spans="1:11" ht="13">
      <c r="A1107" s="14"/>
      <c r="B1107" s="14"/>
      <c r="C1107" s="14"/>
      <c r="D1107" s="16"/>
      <c r="E1107" s="16"/>
      <c r="F1107" s="14"/>
      <c r="G1107" s="14"/>
      <c r="H1107" s="14"/>
      <c r="I1107" s="15"/>
      <c r="J1107" s="77"/>
      <c r="K1107" s="92"/>
    </row>
    <row r="1108" spans="1:11" ht="13">
      <c r="A1108" s="14"/>
      <c r="B1108" s="14"/>
      <c r="C1108" s="14"/>
      <c r="D1108" s="16"/>
      <c r="E1108" s="16"/>
      <c r="F1108" s="14"/>
      <c r="G1108" s="14"/>
      <c r="H1108" s="14"/>
      <c r="I1108" s="15"/>
      <c r="J1108" s="77"/>
      <c r="K1108" s="92"/>
    </row>
    <row r="1109" spans="1:11" ht="13">
      <c r="A1109" s="14"/>
      <c r="B1109" s="14"/>
      <c r="C1109" s="14"/>
      <c r="D1109" s="16"/>
      <c r="E1109" s="16"/>
      <c r="F1109" s="14"/>
      <c r="G1109" s="14"/>
      <c r="H1109" s="14"/>
      <c r="I1109" s="15"/>
      <c r="J1109" s="77"/>
      <c r="K1109" s="92"/>
    </row>
    <row r="1110" spans="1:11" ht="13">
      <c r="A1110" s="14"/>
      <c r="B1110" s="14"/>
      <c r="C1110" s="14"/>
      <c r="D1110" s="16"/>
      <c r="E1110" s="16"/>
      <c r="F1110" s="14"/>
      <c r="G1110" s="14"/>
      <c r="H1110" s="14"/>
      <c r="I1110" s="15"/>
      <c r="J1110" s="77"/>
      <c r="K1110" s="92"/>
    </row>
    <row r="1111" spans="1:11" ht="13">
      <c r="A1111" s="14"/>
      <c r="B1111" s="14"/>
      <c r="C1111" s="14"/>
      <c r="D1111" s="16"/>
      <c r="E1111" s="16"/>
      <c r="F1111" s="14"/>
      <c r="G1111" s="14"/>
      <c r="H1111" s="14"/>
      <c r="I1111" s="15"/>
      <c r="J1111" s="77"/>
      <c r="K1111" s="92"/>
    </row>
    <row r="1112" spans="1:11" ht="13">
      <c r="A1112" s="14"/>
      <c r="B1112" s="14"/>
      <c r="C1112" s="14"/>
      <c r="D1112" s="16"/>
      <c r="E1112" s="16"/>
      <c r="F1112" s="14"/>
      <c r="G1112" s="14"/>
      <c r="H1112" s="14"/>
      <c r="I1112" s="15"/>
      <c r="J1112" s="77"/>
      <c r="K1112" s="92"/>
    </row>
    <row r="1113" spans="1:11" ht="13">
      <c r="A1113" s="14"/>
      <c r="B1113" s="14"/>
      <c r="C1113" s="14"/>
      <c r="D1113" s="16"/>
      <c r="E1113" s="16"/>
      <c r="F1113" s="14"/>
      <c r="G1113" s="14"/>
      <c r="H1113" s="14"/>
      <c r="I1113" s="15"/>
      <c r="J1113" s="77"/>
      <c r="K1113" s="92"/>
    </row>
    <row r="1114" spans="1:11" ht="13">
      <c r="A1114" s="14"/>
      <c r="B1114" s="14"/>
      <c r="C1114" s="14"/>
      <c r="D1114" s="16"/>
      <c r="E1114" s="16"/>
      <c r="F1114" s="14"/>
      <c r="G1114" s="14"/>
      <c r="H1114" s="14"/>
      <c r="I1114" s="15"/>
      <c r="J1114" s="77"/>
      <c r="K1114" s="92"/>
    </row>
    <row r="1115" spans="1:11" ht="13">
      <c r="A1115" s="14"/>
      <c r="B1115" s="14"/>
      <c r="C1115" s="14"/>
      <c r="D1115" s="16"/>
      <c r="E1115" s="16"/>
      <c r="F1115" s="14"/>
      <c r="G1115" s="14"/>
      <c r="H1115" s="14"/>
      <c r="I1115" s="15"/>
      <c r="J1115" s="77"/>
      <c r="K1115" s="92"/>
    </row>
    <row r="1116" spans="1:11" ht="13">
      <c r="A1116" s="14"/>
      <c r="B1116" s="14"/>
      <c r="C1116" s="14"/>
      <c r="D1116" s="16"/>
      <c r="E1116" s="16"/>
      <c r="F1116" s="14"/>
      <c r="G1116" s="14"/>
      <c r="H1116" s="14"/>
      <c r="I1116" s="15"/>
      <c r="J1116" s="77"/>
      <c r="K1116" s="92"/>
    </row>
    <row r="1117" spans="1:11" ht="13">
      <c r="A1117" s="14"/>
      <c r="B1117" s="14"/>
      <c r="C1117" s="14"/>
      <c r="D1117" s="16"/>
      <c r="E1117" s="16"/>
      <c r="F1117" s="14"/>
      <c r="G1117" s="14"/>
      <c r="H1117" s="14"/>
      <c r="I1117" s="15"/>
      <c r="J1117" s="77"/>
      <c r="K1117" s="92"/>
    </row>
    <row r="1118" spans="1:11" ht="13">
      <c r="A1118" s="14"/>
      <c r="B1118" s="14"/>
      <c r="C1118" s="14"/>
      <c r="D1118" s="16"/>
      <c r="E1118" s="16"/>
      <c r="F1118" s="14"/>
      <c r="G1118" s="14"/>
      <c r="H1118" s="14"/>
      <c r="I1118" s="15"/>
      <c r="J1118" s="77"/>
      <c r="K1118" s="92"/>
    </row>
    <row r="1119" spans="1:11" ht="13">
      <c r="A1119" s="14"/>
      <c r="B1119" s="14"/>
      <c r="C1119" s="14"/>
      <c r="D1119" s="16"/>
      <c r="E1119" s="16"/>
      <c r="F1119" s="14"/>
      <c r="G1119" s="14"/>
      <c r="H1119" s="14"/>
      <c r="I1119" s="15"/>
      <c r="J1119" s="77"/>
      <c r="K1119" s="92"/>
    </row>
    <row r="1120" spans="1:11" ht="13">
      <c r="A1120" s="14"/>
      <c r="B1120" s="14"/>
      <c r="C1120" s="14"/>
      <c r="D1120" s="16"/>
      <c r="E1120" s="16"/>
      <c r="F1120" s="14"/>
      <c r="G1120" s="14"/>
      <c r="H1120" s="14"/>
      <c r="I1120" s="15"/>
      <c r="J1120" s="77"/>
      <c r="K1120" s="92"/>
    </row>
    <row r="1121" spans="1:11" ht="13">
      <c r="A1121" s="14"/>
      <c r="B1121" s="14"/>
      <c r="C1121" s="14"/>
      <c r="D1121" s="16"/>
      <c r="E1121" s="16"/>
      <c r="F1121" s="14"/>
      <c r="G1121" s="14"/>
      <c r="H1121" s="14"/>
      <c r="I1121" s="15"/>
      <c r="J1121" s="77"/>
      <c r="K1121" s="92"/>
    </row>
    <row r="1122" spans="1:11" ht="13">
      <c r="A1122" s="14"/>
      <c r="B1122" s="14"/>
      <c r="C1122" s="14"/>
      <c r="D1122" s="16"/>
      <c r="E1122" s="16"/>
      <c r="F1122" s="14"/>
      <c r="G1122" s="14"/>
      <c r="H1122" s="14"/>
      <c r="I1122" s="15"/>
      <c r="J1122" s="77"/>
      <c r="K1122" s="92"/>
    </row>
    <row r="1123" spans="1:11" ht="13">
      <c r="A1123" s="14"/>
      <c r="B1123" s="14"/>
      <c r="C1123" s="14"/>
      <c r="D1123" s="16"/>
      <c r="E1123" s="16"/>
      <c r="F1123" s="14"/>
      <c r="G1123" s="14"/>
      <c r="H1123" s="14"/>
      <c r="I1123" s="15"/>
      <c r="J1123" s="77"/>
      <c r="K1123" s="92"/>
    </row>
    <row r="1124" spans="1:11" ht="13">
      <c r="A1124" s="14"/>
      <c r="B1124" s="14"/>
      <c r="C1124" s="14"/>
      <c r="D1124" s="16"/>
      <c r="E1124" s="16"/>
      <c r="F1124" s="14"/>
      <c r="G1124" s="14"/>
      <c r="H1124" s="14"/>
      <c r="I1124" s="15"/>
      <c r="J1124" s="77"/>
      <c r="K1124" s="92"/>
    </row>
    <row r="1125" spans="1:11" ht="13">
      <c r="A1125" s="14"/>
      <c r="B1125" s="14"/>
      <c r="C1125" s="14"/>
      <c r="D1125" s="16"/>
      <c r="E1125" s="16"/>
      <c r="F1125" s="14"/>
      <c r="G1125" s="14"/>
      <c r="H1125" s="14"/>
      <c r="I1125" s="15"/>
      <c r="J1125" s="77"/>
      <c r="K1125" s="92"/>
    </row>
    <row r="1126" spans="1:11" ht="13">
      <c r="A1126" s="14"/>
      <c r="B1126" s="14"/>
      <c r="C1126" s="14"/>
      <c r="D1126" s="16"/>
      <c r="E1126" s="16"/>
      <c r="F1126" s="14"/>
      <c r="G1126" s="14"/>
      <c r="H1126" s="14"/>
      <c r="I1126" s="15"/>
      <c r="J1126" s="77"/>
      <c r="K1126" s="92"/>
    </row>
    <row r="1127" spans="1:11" ht="13">
      <c r="A1127" s="14"/>
      <c r="B1127" s="14"/>
      <c r="C1127" s="14"/>
      <c r="D1127" s="16"/>
      <c r="E1127" s="16"/>
      <c r="F1127" s="14"/>
      <c r="G1127" s="14"/>
      <c r="H1127" s="14"/>
      <c r="I1127" s="15"/>
      <c r="J1127" s="77"/>
      <c r="K1127" s="92"/>
    </row>
    <row r="1128" spans="1:11" ht="13">
      <c r="A1128" s="14"/>
      <c r="B1128" s="14"/>
      <c r="C1128" s="14"/>
      <c r="D1128" s="16"/>
      <c r="E1128" s="16"/>
      <c r="F1128" s="14"/>
      <c r="G1128" s="14"/>
      <c r="H1128" s="14"/>
      <c r="I1128" s="15"/>
      <c r="J1128" s="77"/>
      <c r="K1128" s="92"/>
    </row>
    <row r="1129" spans="1:11" ht="13">
      <c r="A1129" s="14"/>
      <c r="B1129" s="14"/>
      <c r="C1129" s="14"/>
      <c r="D1129" s="16"/>
      <c r="E1129" s="16"/>
      <c r="F1129" s="14"/>
      <c r="G1129" s="14"/>
      <c r="H1129" s="14"/>
      <c r="I1129" s="15"/>
      <c r="J1129" s="77"/>
      <c r="K1129" s="92"/>
    </row>
    <row r="1130" spans="1:11" ht="13">
      <c r="A1130" s="14"/>
      <c r="B1130" s="14"/>
      <c r="C1130" s="14"/>
      <c r="D1130" s="16"/>
      <c r="E1130" s="16"/>
      <c r="F1130" s="14"/>
      <c r="G1130" s="14"/>
      <c r="H1130" s="14"/>
      <c r="I1130" s="15"/>
      <c r="J1130" s="77"/>
      <c r="K1130" s="92"/>
    </row>
    <row r="1131" spans="1:11" ht="13">
      <c r="A1131" s="14"/>
      <c r="B1131" s="14"/>
      <c r="C1131" s="14"/>
      <c r="D1131" s="16"/>
      <c r="E1131" s="16"/>
      <c r="F1131" s="14"/>
      <c r="G1131" s="14"/>
      <c r="H1131" s="14"/>
      <c r="I1131" s="15"/>
      <c r="J1131" s="77"/>
      <c r="K1131" s="92"/>
    </row>
    <row r="1132" spans="1:11" ht="13">
      <c r="A1132" s="14"/>
      <c r="B1132" s="14"/>
      <c r="C1132" s="14"/>
      <c r="D1132" s="16"/>
      <c r="E1132" s="16"/>
      <c r="F1132" s="14"/>
      <c r="G1132" s="14"/>
      <c r="H1132" s="14"/>
      <c r="I1132" s="15"/>
      <c r="J1132" s="77"/>
      <c r="K1132" s="92"/>
    </row>
    <row r="1133" spans="1:11" ht="13">
      <c r="A1133" s="14"/>
      <c r="B1133" s="14"/>
      <c r="C1133" s="14"/>
      <c r="D1133" s="16"/>
      <c r="E1133" s="16"/>
      <c r="F1133" s="14"/>
      <c r="G1133" s="14"/>
      <c r="H1133" s="14"/>
      <c r="I1133" s="15"/>
      <c r="J1133" s="77"/>
      <c r="K1133" s="92"/>
    </row>
    <row r="1134" spans="1:11" ht="13">
      <c r="A1134" s="14"/>
      <c r="B1134" s="14"/>
      <c r="C1134" s="14"/>
      <c r="D1134" s="16"/>
      <c r="E1134" s="16"/>
      <c r="F1134" s="14"/>
      <c r="G1134" s="14"/>
      <c r="H1134" s="14"/>
      <c r="I1134" s="15"/>
      <c r="J1134" s="77"/>
      <c r="K1134" s="92"/>
    </row>
    <row r="1135" spans="1:11" ht="13">
      <c r="A1135" s="14"/>
      <c r="B1135" s="14"/>
      <c r="C1135" s="14"/>
      <c r="D1135" s="16"/>
      <c r="E1135" s="16"/>
      <c r="F1135" s="14"/>
      <c r="G1135" s="14"/>
      <c r="H1135" s="14"/>
      <c r="I1135" s="15"/>
      <c r="J1135" s="77"/>
      <c r="K1135" s="92"/>
    </row>
    <row r="1136" spans="1:11" ht="13">
      <c r="A1136" s="14"/>
      <c r="B1136" s="14"/>
      <c r="C1136" s="14"/>
      <c r="D1136" s="16"/>
      <c r="E1136" s="16"/>
      <c r="F1136" s="14"/>
      <c r="G1136" s="14"/>
      <c r="H1136" s="14"/>
      <c r="I1136" s="15"/>
      <c r="J1136" s="77"/>
      <c r="K1136" s="92"/>
    </row>
    <row r="1137" spans="1:11" ht="13">
      <c r="A1137" s="14"/>
      <c r="B1137" s="14"/>
      <c r="C1137" s="14"/>
      <c r="D1137" s="16"/>
      <c r="E1137" s="16"/>
      <c r="F1137" s="14"/>
      <c r="G1137" s="14"/>
      <c r="H1137" s="14"/>
      <c r="I1137" s="15"/>
      <c r="J1137" s="77"/>
      <c r="K1137" s="92"/>
    </row>
    <row r="1138" spans="1:11" ht="13">
      <c r="A1138" s="14"/>
      <c r="B1138" s="14"/>
      <c r="C1138" s="14"/>
      <c r="D1138" s="16"/>
      <c r="E1138" s="16"/>
      <c r="F1138" s="14"/>
      <c r="G1138" s="14"/>
      <c r="H1138" s="14"/>
      <c r="I1138" s="15"/>
      <c r="J1138" s="77"/>
      <c r="K1138" s="92"/>
    </row>
    <row r="1139" spans="1:11" ht="13">
      <c r="A1139" s="14"/>
      <c r="B1139" s="14"/>
      <c r="C1139" s="14"/>
      <c r="D1139" s="16"/>
      <c r="E1139" s="16"/>
      <c r="F1139" s="14"/>
      <c r="G1139" s="14"/>
      <c r="H1139" s="14"/>
      <c r="I1139" s="15"/>
      <c r="J1139" s="77"/>
      <c r="K1139" s="92"/>
    </row>
    <row r="1140" spans="1:11" ht="13">
      <c r="A1140" s="14"/>
      <c r="B1140" s="14"/>
      <c r="C1140" s="14"/>
      <c r="D1140" s="16"/>
      <c r="E1140" s="16"/>
      <c r="F1140" s="14"/>
      <c r="G1140" s="14"/>
      <c r="H1140" s="14"/>
      <c r="I1140" s="15"/>
      <c r="J1140" s="77"/>
      <c r="K1140" s="92"/>
    </row>
    <row r="1141" spans="1:11" ht="13">
      <c r="A1141" s="14"/>
      <c r="B1141" s="14"/>
      <c r="C1141" s="14"/>
      <c r="D1141" s="16"/>
      <c r="E1141" s="16"/>
      <c r="F1141" s="14"/>
      <c r="G1141" s="14"/>
      <c r="H1141" s="14"/>
      <c r="I1141" s="15"/>
      <c r="J1141" s="77"/>
      <c r="K1141" s="92"/>
    </row>
    <row r="1142" spans="1:11" ht="13">
      <c r="A1142" s="14"/>
      <c r="B1142" s="14"/>
      <c r="C1142" s="14"/>
      <c r="D1142" s="16"/>
      <c r="E1142" s="16"/>
      <c r="F1142" s="14"/>
      <c r="G1142" s="14"/>
      <c r="H1142" s="14"/>
      <c r="I1142" s="15"/>
      <c r="J1142" s="77"/>
      <c r="K1142" s="92"/>
    </row>
    <row r="1143" spans="1:11" ht="13">
      <c r="A1143" s="14"/>
      <c r="B1143" s="14"/>
      <c r="C1143" s="14"/>
      <c r="D1143" s="16"/>
      <c r="E1143" s="16"/>
      <c r="F1143" s="14"/>
      <c r="G1143" s="14"/>
      <c r="H1143" s="14"/>
      <c r="I1143" s="15"/>
      <c r="J1143" s="77"/>
      <c r="K1143" s="92"/>
    </row>
    <row r="1144" spans="1:11" ht="13">
      <c r="A1144" s="14"/>
      <c r="B1144" s="14"/>
      <c r="C1144" s="14"/>
      <c r="D1144" s="16"/>
      <c r="E1144" s="16"/>
      <c r="F1144" s="14"/>
      <c r="G1144" s="14"/>
      <c r="H1144" s="14"/>
      <c r="I1144" s="15"/>
      <c r="J1144" s="77"/>
      <c r="K1144" s="92"/>
    </row>
    <row r="1145" spans="1:11" ht="13">
      <c r="A1145" s="14"/>
      <c r="B1145" s="14"/>
      <c r="C1145" s="14"/>
      <c r="D1145" s="16"/>
      <c r="E1145" s="16"/>
      <c r="F1145" s="14"/>
      <c r="G1145" s="14"/>
      <c r="H1145" s="14"/>
      <c r="I1145" s="15"/>
      <c r="J1145" s="77"/>
      <c r="K1145" s="92"/>
    </row>
    <row r="1146" spans="1:11" ht="13">
      <c r="A1146" s="14"/>
      <c r="B1146" s="14"/>
      <c r="C1146" s="14"/>
      <c r="D1146" s="16"/>
      <c r="E1146" s="16"/>
      <c r="F1146" s="14"/>
      <c r="G1146" s="14"/>
      <c r="H1146" s="14"/>
      <c r="I1146" s="15"/>
      <c r="J1146" s="77"/>
      <c r="K1146" s="92"/>
    </row>
    <row r="1147" spans="1:11" ht="13">
      <c r="A1147" s="14"/>
      <c r="B1147" s="14"/>
      <c r="C1147" s="14"/>
      <c r="D1147" s="16"/>
      <c r="E1147" s="16"/>
      <c r="F1147" s="14"/>
      <c r="G1147" s="14"/>
      <c r="H1147" s="14"/>
      <c r="I1147" s="15"/>
      <c r="J1147" s="77"/>
      <c r="K1147" s="92"/>
    </row>
    <row r="1148" spans="1:11" ht="13">
      <c r="A1148" s="14"/>
      <c r="B1148" s="14"/>
      <c r="C1148" s="14"/>
      <c r="D1148" s="16"/>
      <c r="E1148" s="16"/>
      <c r="F1148" s="14"/>
      <c r="G1148" s="14"/>
      <c r="H1148" s="14"/>
      <c r="I1148" s="15"/>
      <c r="J1148" s="77"/>
      <c r="K1148" s="92"/>
    </row>
    <row r="1149" spans="1:11" ht="13">
      <c r="A1149" s="14"/>
      <c r="B1149" s="14"/>
      <c r="C1149" s="14"/>
      <c r="D1149" s="16"/>
      <c r="E1149" s="16"/>
      <c r="F1149" s="14"/>
      <c r="G1149" s="14"/>
      <c r="H1149" s="14"/>
      <c r="I1149" s="15"/>
      <c r="J1149" s="77"/>
      <c r="K1149" s="92"/>
    </row>
    <row r="1150" spans="1:11" ht="13">
      <c r="A1150" s="14"/>
      <c r="B1150" s="14"/>
      <c r="C1150" s="14"/>
      <c r="D1150" s="16"/>
      <c r="E1150" s="16"/>
      <c r="F1150" s="14"/>
      <c r="G1150" s="14"/>
      <c r="H1150" s="14"/>
      <c r="I1150" s="15"/>
      <c r="J1150" s="77"/>
      <c r="K1150" s="92"/>
    </row>
    <row r="1151" spans="1:11" ht="13">
      <c r="A1151" s="14"/>
      <c r="B1151" s="14"/>
      <c r="C1151" s="14"/>
      <c r="D1151" s="16"/>
      <c r="E1151" s="16"/>
      <c r="F1151" s="14"/>
      <c r="G1151" s="14"/>
      <c r="H1151" s="14"/>
      <c r="I1151" s="15"/>
      <c r="J1151" s="77"/>
      <c r="K1151" s="92"/>
    </row>
    <row r="1152" spans="1:11" ht="13">
      <c r="A1152" s="14"/>
      <c r="B1152" s="14"/>
      <c r="C1152" s="14"/>
      <c r="D1152" s="16"/>
      <c r="E1152" s="16"/>
      <c r="F1152" s="14"/>
      <c r="G1152" s="14"/>
      <c r="H1152" s="14"/>
      <c r="I1152" s="15"/>
      <c r="J1152" s="77"/>
      <c r="K1152" s="92"/>
    </row>
    <row r="1153" spans="1:11" ht="13">
      <c r="A1153" s="14"/>
      <c r="B1153" s="14"/>
      <c r="C1153" s="14"/>
      <c r="D1153" s="16"/>
      <c r="E1153" s="16"/>
      <c r="F1153" s="14"/>
      <c r="G1153" s="14"/>
      <c r="H1153" s="14"/>
      <c r="I1153" s="15"/>
      <c r="J1153" s="77"/>
      <c r="K1153" s="92"/>
    </row>
    <row r="1154" spans="1:11" ht="13">
      <c r="A1154" s="14"/>
      <c r="B1154" s="14"/>
      <c r="C1154" s="14"/>
      <c r="D1154" s="16"/>
      <c r="E1154" s="16"/>
      <c r="F1154" s="14"/>
      <c r="G1154" s="14"/>
      <c r="H1154" s="14"/>
      <c r="I1154" s="15"/>
      <c r="J1154" s="77"/>
      <c r="K1154" s="92"/>
    </row>
    <row r="1155" spans="1:11" ht="13">
      <c r="A1155" s="14"/>
      <c r="B1155" s="14"/>
      <c r="C1155" s="14"/>
      <c r="D1155" s="16"/>
      <c r="E1155" s="16"/>
      <c r="F1155" s="14"/>
      <c r="G1155" s="14"/>
      <c r="H1155" s="14"/>
      <c r="I1155" s="15"/>
      <c r="J1155" s="77"/>
      <c r="K1155" s="92"/>
    </row>
    <row r="1156" spans="1:11" ht="13">
      <c r="A1156" s="14"/>
      <c r="B1156" s="14"/>
      <c r="C1156" s="14"/>
      <c r="D1156" s="16"/>
      <c r="E1156" s="16"/>
      <c r="F1156" s="14"/>
      <c r="G1156" s="14"/>
      <c r="H1156" s="14"/>
      <c r="I1156" s="15"/>
      <c r="J1156" s="77"/>
      <c r="K1156" s="92"/>
    </row>
    <row r="1157" spans="1:11" ht="13">
      <c r="A1157" s="14"/>
      <c r="B1157" s="14"/>
      <c r="C1157" s="14"/>
      <c r="D1157" s="16"/>
      <c r="E1157" s="16"/>
      <c r="F1157" s="14"/>
      <c r="G1157" s="14"/>
      <c r="H1157" s="14"/>
      <c r="I1157" s="15"/>
      <c r="J1157" s="77"/>
      <c r="K1157" s="92"/>
    </row>
    <row r="1158" spans="1:11" ht="13">
      <c r="A1158" s="14"/>
      <c r="B1158" s="14"/>
      <c r="C1158" s="14"/>
      <c r="D1158" s="16"/>
      <c r="E1158" s="16"/>
      <c r="F1158" s="14"/>
      <c r="G1158" s="14"/>
      <c r="H1158" s="14"/>
      <c r="I1158" s="15"/>
      <c r="J1158" s="77"/>
      <c r="K1158" s="92"/>
    </row>
    <row r="1159" spans="1:11" ht="13">
      <c r="A1159" s="14"/>
      <c r="B1159" s="14"/>
      <c r="C1159" s="14"/>
      <c r="D1159" s="16"/>
      <c r="E1159" s="16"/>
      <c r="F1159" s="14"/>
      <c r="G1159" s="14"/>
      <c r="H1159" s="14"/>
      <c r="I1159" s="15"/>
      <c r="J1159" s="77"/>
      <c r="K1159" s="92"/>
    </row>
    <row r="1160" spans="1:11" ht="13">
      <c r="A1160" s="14"/>
      <c r="B1160" s="14"/>
      <c r="C1160" s="14"/>
      <c r="D1160" s="16"/>
      <c r="E1160" s="16"/>
      <c r="F1160" s="14"/>
      <c r="G1160" s="14"/>
      <c r="H1160" s="14"/>
      <c r="I1160" s="15"/>
      <c r="J1160" s="77"/>
      <c r="K1160" s="92"/>
    </row>
    <row r="1161" spans="1:11" ht="13">
      <c r="A1161" s="14"/>
      <c r="B1161" s="14"/>
      <c r="C1161" s="14"/>
      <c r="D1161" s="16"/>
      <c r="E1161" s="16"/>
      <c r="F1161" s="14"/>
      <c r="G1161" s="14"/>
      <c r="H1161" s="14"/>
      <c r="I1161" s="15"/>
      <c r="J1161" s="77"/>
      <c r="K1161" s="92"/>
    </row>
    <row r="1162" spans="1:11" ht="13">
      <c r="A1162" s="14"/>
      <c r="B1162" s="14"/>
      <c r="C1162" s="14"/>
      <c r="D1162" s="16"/>
      <c r="E1162" s="16"/>
      <c r="F1162" s="14"/>
      <c r="G1162" s="14"/>
      <c r="H1162" s="14"/>
      <c r="I1162" s="15"/>
      <c r="J1162" s="77"/>
      <c r="K1162" s="92"/>
    </row>
    <row r="1163" spans="1:11" ht="13">
      <c r="A1163" s="14"/>
      <c r="B1163" s="14"/>
      <c r="C1163" s="14"/>
      <c r="D1163" s="16"/>
      <c r="E1163" s="16"/>
      <c r="F1163" s="14"/>
      <c r="G1163" s="14"/>
      <c r="H1163" s="14"/>
      <c r="I1163" s="15"/>
      <c r="J1163" s="77"/>
      <c r="K1163" s="92"/>
    </row>
    <row r="1164" spans="1:11" ht="13">
      <c r="A1164" s="14"/>
      <c r="B1164" s="14"/>
      <c r="C1164" s="14"/>
      <c r="D1164" s="16"/>
      <c r="E1164" s="16"/>
      <c r="F1164" s="14"/>
      <c r="G1164" s="14"/>
      <c r="H1164" s="14"/>
      <c r="I1164" s="15"/>
      <c r="J1164" s="77"/>
      <c r="K1164" s="92"/>
    </row>
    <row r="1165" spans="1:11" ht="13">
      <c r="A1165" s="14"/>
      <c r="B1165" s="14"/>
      <c r="C1165" s="14"/>
      <c r="D1165" s="16"/>
      <c r="E1165" s="16"/>
      <c r="F1165" s="14"/>
      <c r="G1165" s="14"/>
      <c r="H1165" s="14"/>
      <c r="I1165" s="15"/>
      <c r="J1165" s="77"/>
      <c r="K1165" s="92"/>
    </row>
    <row r="1166" spans="1:11" ht="13">
      <c r="A1166" s="14"/>
      <c r="B1166" s="14"/>
      <c r="C1166" s="14"/>
      <c r="D1166" s="16"/>
      <c r="E1166" s="16"/>
      <c r="F1166" s="14"/>
      <c r="G1166" s="14"/>
      <c r="H1166" s="14"/>
      <c r="I1166" s="15"/>
      <c r="J1166" s="77"/>
      <c r="K1166" s="92"/>
    </row>
    <row r="1167" spans="1:11" ht="13">
      <c r="A1167" s="14"/>
      <c r="B1167" s="14"/>
      <c r="C1167" s="14"/>
      <c r="D1167" s="16"/>
      <c r="E1167" s="16"/>
      <c r="F1167" s="14"/>
      <c r="G1167" s="14"/>
      <c r="H1167" s="14"/>
      <c r="I1167" s="15"/>
      <c r="J1167" s="77"/>
      <c r="K1167" s="92"/>
    </row>
    <row r="1168" spans="1:11" ht="13">
      <c r="A1168" s="14"/>
      <c r="B1168" s="14"/>
      <c r="C1168" s="14"/>
      <c r="D1168" s="16"/>
      <c r="E1168" s="16"/>
      <c r="F1168" s="14"/>
      <c r="G1168" s="14"/>
      <c r="H1168" s="14"/>
      <c r="I1168" s="15"/>
      <c r="J1168" s="77"/>
      <c r="K1168" s="92"/>
    </row>
    <row r="1169" spans="1:11" ht="13">
      <c r="A1169" s="14"/>
      <c r="B1169" s="14"/>
      <c r="C1169" s="14"/>
      <c r="D1169" s="16"/>
      <c r="E1169" s="16"/>
      <c r="F1169" s="14"/>
      <c r="G1169" s="14"/>
      <c r="H1169" s="14"/>
      <c r="I1169" s="15"/>
      <c r="J1169" s="77"/>
      <c r="K1169" s="92"/>
    </row>
    <row r="1170" spans="1:11" ht="13">
      <c r="A1170" s="14"/>
      <c r="B1170" s="14"/>
      <c r="C1170" s="14"/>
      <c r="D1170" s="16"/>
      <c r="E1170" s="16"/>
      <c r="F1170" s="14"/>
      <c r="G1170" s="14"/>
      <c r="H1170" s="14"/>
      <c r="I1170" s="15"/>
      <c r="J1170" s="77"/>
      <c r="K1170" s="92"/>
    </row>
    <row r="1171" spans="1:11" ht="13">
      <c r="A1171" s="14"/>
      <c r="B1171" s="14"/>
      <c r="C1171" s="14"/>
      <c r="D1171" s="16"/>
      <c r="E1171" s="16"/>
      <c r="F1171" s="14"/>
      <c r="G1171" s="14"/>
      <c r="H1171" s="14"/>
      <c r="I1171" s="15"/>
      <c r="J1171" s="77"/>
      <c r="K1171" s="92"/>
    </row>
    <row r="1172" spans="1:11" ht="13">
      <c r="A1172" s="14"/>
      <c r="B1172" s="14"/>
      <c r="C1172" s="14"/>
      <c r="D1172" s="16"/>
      <c r="E1172" s="16"/>
      <c r="F1172" s="14"/>
      <c r="G1172" s="14"/>
      <c r="H1172" s="14"/>
      <c r="I1172" s="15"/>
      <c r="J1172" s="77"/>
      <c r="K1172" s="92"/>
    </row>
    <row r="1173" spans="1:11" ht="13">
      <c r="A1173" s="14"/>
      <c r="B1173" s="14"/>
      <c r="C1173" s="14"/>
      <c r="D1173" s="16"/>
      <c r="E1173" s="16"/>
      <c r="F1173" s="14"/>
      <c r="G1173" s="14"/>
      <c r="H1173" s="14"/>
      <c r="I1173" s="15"/>
      <c r="J1173" s="77"/>
      <c r="K1173" s="92"/>
    </row>
    <row r="1174" spans="1:11" ht="13">
      <c r="A1174" s="14"/>
      <c r="B1174" s="14"/>
      <c r="C1174" s="14"/>
      <c r="D1174" s="16"/>
      <c r="E1174" s="16"/>
      <c r="F1174" s="14"/>
      <c r="G1174" s="14"/>
      <c r="H1174" s="14"/>
      <c r="I1174" s="15"/>
      <c r="J1174" s="77"/>
      <c r="K1174" s="92"/>
    </row>
    <row r="1175" spans="1:11" ht="13">
      <c r="A1175" s="14"/>
      <c r="B1175" s="14"/>
      <c r="C1175" s="14"/>
      <c r="D1175" s="16"/>
      <c r="E1175" s="16"/>
      <c r="F1175" s="14"/>
      <c r="G1175" s="14"/>
      <c r="H1175" s="14"/>
      <c r="I1175" s="15"/>
      <c r="J1175" s="77"/>
      <c r="K1175" s="92"/>
    </row>
    <row r="1176" spans="1:11" ht="13">
      <c r="A1176" s="14"/>
      <c r="B1176" s="14"/>
      <c r="C1176" s="14"/>
      <c r="D1176" s="16"/>
      <c r="E1176" s="16"/>
      <c r="F1176" s="14"/>
      <c r="G1176" s="14"/>
      <c r="H1176" s="14"/>
      <c r="I1176" s="15"/>
      <c r="J1176" s="77"/>
      <c r="K1176" s="92"/>
    </row>
    <row r="1177" spans="1:11" ht="13">
      <c r="A1177" s="14"/>
      <c r="B1177" s="14"/>
      <c r="C1177" s="14"/>
      <c r="D1177" s="16"/>
      <c r="E1177" s="16"/>
      <c r="F1177" s="14"/>
      <c r="G1177" s="14"/>
      <c r="H1177" s="14"/>
      <c r="I1177" s="15"/>
      <c r="J1177" s="77"/>
      <c r="K1177" s="92"/>
    </row>
    <row r="1178" spans="1:11" ht="13">
      <c r="A1178" s="14"/>
      <c r="B1178" s="14"/>
      <c r="C1178" s="14"/>
      <c r="D1178" s="16"/>
      <c r="E1178" s="16"/>
      <c r="F1178" s="14"/>
      <c r="G1178" s="14"/>
      <c r="H1178" s="14"/>
      <c r="I1178" s="15"/>
      <c r="J1178" s="77"/>
      <c r="K1178" s="92"/>
    </row>
    <row r="1179" spans="1:11" ht="13">
      <c r="A1179" s="14"/>
      <c r="B1179" s="14"/>
      <c r="C1179" s="14"/>
      <c r="D1179" s="16"/>
      <c r="E1179" s="16"/>
      <c r="F1179" s="14"/>
      <c r="G1179" s="14"/>
      <c r="H1179" s="14"/>
      <c r="I1179" s="15"/>
      <c r="J1179" s="77"/>
      <c r="K1179" s="92"/>
    </row>
    <row r="1180" spans="1:11" ht="13">
      <c r="A1180" s="14"/>
      <c r="B1180" s="14"/>
      <c r="C1180" s="14"/>
      <c r="D1180" s="16"/>
      <c r="E1180" s="16"/>
      <c r="F1180" s="14"/>
      <c r="G1180" s="14"/>
      <c r="H1180" s="14"/>
      <c r="I1180" s="15"/>
      <c r="J1180" s="77"/>
      <c r="K1180" s="92"/>
    </row>
    <row r="1181" spans="1:11" ht="13">
      <c r="A1181" s="14"/>
      <c r="B1181" s="14"/>
      <c r="C1181" s="14"/>
      <c r="D1181" s="16"/>
      <c r="E1181" s="16"/>
      <c r="F1181" s="14"/>
      <c r="G1181" s="14"/>
      <c r="H1181" s="14"/>
      <c r="I1181" s="15"/>
      <c r="J1181" s="77"/>
      <c r="K1181" s="92"/>
    </row>
    <row r="1182" spans="1:11" ht="13">
      <c r="A1182" s="14"/>
      <c r="B1182" s="14"/>
      <c r="C1182" s="14"/>
      <c r="D1182" s="16"/>
      <c r="E1182" s="16"/>
      <c r="F1182" s="14"/>
      <c r="G1182" s="14"/>
      <c r="H1182" s="14"/>
      <c r="I1182" s="15"/>
      <c r="J1182" s="77"/>
      <c r="K1182" s="92"/>
    </row>
    <row r="1183" spans="1:11" ht="13">
      <c r="A1183" s="14"/>
      <c r="B1183" s="14"/>
      <c r="C1183" s="14"/>
      <c r="D1183" s="16"/>
      <c r="E1183" s="16"/>
      <c r="F1183" s="14"/>
      <c r="G1183" s="14"/>
      <c r="H1183" s="14"/>
      <c r="I1183" s="15"/>
      <c r="J1183" s="77"/>
      <c r="K1183" s="92"/>
    </row>
    <row r="1184" spans="1:11" ht="13">
      <c r="A1184" s="14"/>
      <c r="B1184" s="14"/>
      <c r="C1184" s="14"/>
      <c r="D1184" s="16"/>
      <c r="E1184" s="16"/>
      <c r="F1184" s="14"/>
      <c r="G1184" s="14"/>
      <c r="H1184" s="14"/>
      <c r="I1184" s="15"/>
      <c r="J1184" s="77"/>
      <c r="K1184" s="92"/>
    </row>
    <row r="1185" spans="1:11" ht="13">
      <c r="A1185" s="14"/>
      <c r="B1185" s="14"/>
      <c r="C1185" s="14"/>
      <c r="D1185" s="16"/>
      <c r="E1185" s="16"/>
      <c r="F1185" s="14"/>
      <c r="G1185" s="14"/>
      <c r="H1185" s="14"/>
      <c r="I1185" s="15"/>
      <c r="J1185" s="77"/>
      <c r="K1185" s="92"/>
    </row>
    <row r="1186" spans="1:11" ht="13">
      <c r="A1186" s="14"/>
      <c r="B1186" s="14"/>
      <c r="C1186" s="14"/>
      <c r="D1186" s="16"/>
      <c r="E1186" s="16"/>
      <c r="F1186" s="14"/>
      <c r="G1186" s="14"/>
      <c r="H1186" s="14"/>
      <c r="I1186" s="15"/>
      <c r="J1186" s="77"/>
      <c r="K1186" s="92"/>
    </row>
    <row r="1187" spans="1:11" ht="13">
      <c r="A1187" s="14"/>
      <c r="B1187" s="14"/>
      <c r="C1187" s="14"/>
      <c r="D1187" s="16"/>
      <c r="E1187" s="16"/>
      <c r="F1187" s="14"/>
      <c r="G1187" s="14"/>
      <c r="H1187" s="14"/>
      <c r="I1187" s="15"/>
      <c r="J1187" s="77"/>
      <c r="K1187" s="92"/>
    </row>
    <row r="1188" spans="1:11" ht="13">
      <c r="A1188" s="14"/>
      <c r="B1188" s="14"/>
      <c r="C1188" s="14"/>
      <c r="D1188" s="16"/>
      <c r="E1188" s="16"/>
      <c r="F1188" s="14"/>
      <c r="G1188" s="14"/>
      <c r="H1188" s="14"/>
      <c r="I1188" s="15"/>
      <c r="J1188" s="77"/>
      <c r="K1188" s="92"/>
    </row>
    <row r="1189" spans="1:11" ht="13">
      <c r="A1189" s="14"/>
      <c r="B1189" s="14"/>
      <c r="C1189" s="14"/>
      <c r="D1189" s="16"/>
      <c r="E1189" s="16"/>
      <c r="F1189" s="14"/>
      <c r="G1189" s="14"/>
      <c r="H1189" s="14"/>
      <c r="I1189" s="15"/>
      <c r="J1189" s="77"/>
      <c r="K1189" s="92"/>
    </row>
    <row r="1190" spans="1:11" ht="13">
      <c r="A1190" s="14"/>
      <c r="B1190" s="14"/>
      <c r="C1190" s="14"/>
      <c r="D1190" s="16"/>
      <c r="E1190" s="16"/>
      <c r="F1190" s="14"/>
      <c r="G1190" s="14"/>
      <c r="H1190" s="14"/>
      <c r="I1190" s="15"/>
      <c r="J1190" s="77"/>
      <c r="K1190" s="92"/>
    </row>
    <row r="1191" spans="1:11" ht="13">
      <c r="A1191" s="14"/>
      <c r="B1191" s="14"/>
      <c r="C1191" s="14"/>
      <c r="D1191" s="16"/>
      <c r="E1191" s="16"/>
      <c r="F1191" s="14"/>
      <c r="G1191" s="14"/>
      <c r="H1191" s="14"/>
      <c r="I1191" s="15"/>
      <c r="J1191" s="77"/>
      <c r="K1191" s="92"/>
    </row>
    <row r="1192" spans="1:11" ht="13">
      <c r="A1192" s="14"/>
      <c r="B1192" s="14"/>
      <c r="C1192" s="14"/>
      <c r="D1192" s="16"/>
      <c r="E1192" s="16"/>
      <c r="F1192" s="14"/>
      <c r="G1192" s="14"/>
      <c r="H1192" s="14"/>
      <c r="I1192" s="15"/>
      <c r="J1192" s="77"/>
      <c r="K1192" s="92"/>
    </row>
    <row r="1193" spans="1:11" ht="13">
      <c r="A1193" s="14"/>
      <c r="B1193" s="14"/>
      <c r="C1193" s="14"/>
      <c r="D1193" s="16"/>
      <c r="E1193" s="16"/>
      <c r="F1193" s="14"/>
      <c r="G1193" s="14"/>
      <c r="H1193" s="14"/>
      <c r="I1193" s="15"/>
      <c r="J1193" s="77"/>
      <c r="K1193" s="92"/>
    </row>
    <row r="1194" spans="1:11" ht="13">
      <c r="A1194" s="14"/>
      <c r="B1194" s="14"/>
      <c r="C1194" s="14"/>
      <c r="D1194" s="16"/>
      <c r="E1194" s="16"/>
      <c r="F1194" s="14"/>
      <c r="G1194" s="14"/>
      <c r="H1194" s="14"/>
      <c r="I1194" s="15"/>
      <c r="J1194" s="77"/>
      <c r="K1194" s="92"/>
    </row>
    <row r="1195" spans="1:11" ht="13">
      <c r="A1195" s="14"/>
      <c r="B1195" s="14"/>
      <c r="C1195" s="14"/>
      <c r="D1195" s="16"/>
      <c r="E1195" s="16"/>
      <c r="F1195" s="14"/>
      <c r="G1195" s="14"/>
      <c r="H1195" s="14"/>
      <c r="I1195" s="15"/>
      <c r="J1195" s="77"/>
      <c r="K1195" s="92"/>
    </row>
    <row r="1196" spans="1:11" ht="13">
      <c r="A1196" s="14"/>
      <c r="B1196" s="14"/>
      <c r="C1196" s="14"/>
      <c r="D1196" s="16"/>
      <c r="E1196" s="16"/>
      <c r="F1196" s="14"/>
      <c r="G1196" s="14"/>
      <c r="H1196" s="14"/>
      <c r="I1196" s="15"/>
      <c r="J1196" s="77"/>
      <c r="K1196" s="92"/>
    </row>
    <row r="1197" spans="1:11" ht="13">
      <c r="A1197" s="14"/>
      <c r="B1197" s="14"/>
      <c r="C1197" s="14"/>
      <c r="D1197" s="16"/>
      <c r="E1197" s="16"/>
      <c r="F1197" s="14"/>
      <c r="G1197" s="14"/>
      <c r="H1197" s="14"/>
      <c r="I1197" s="15"/>
      <c r="J1197" s="77"/>
      <c r="K1197" s="92"/>
    </row>
    <row r="1198" spans="1:11" ht="13">
      <c r="A1198" s="14"/>
      <c r="B1198" s="14"/>
      <c r="C1198" s="14"/>
      <c r="D1198" s="16"/>
      <c r="E1198" s="16"/>
      <c r="F1198" s="14"/>
      <c r="G1198" s="14"/>
      <c r="H1198" s="14"/>
      <c r="I1198" s="15"/>
      <c r="J1198" s="77"/>
      <c r="K1198" s="92"/>
    </row>
    <row r="1199" spans="1:11" ht="13">
      <c r="A1199" s="14"/>
      <c r="B1199" s="14"/>
      <c r="C1199" s="14"/>
      <c r="D1199" s="16"/>
      <c r="E1199" s="16"/>
      <c r="F1199" s="14"/>
      <c r="G1199" s="14"/>
      <c r="H1199" s="14"/>
      <c r="I1199" s="15"/>
      <c r="J1199" s="77"/>
      <c r="K1199" s="92"/>
    </row>
    <row r="1200" spans="1:11" ht="13">
      <c r="A1200" s="14"/>
      <c r="B1200" s="14"/>
      <c r="C1200" s="14"/>
      <c r="D1200" s="16"/>
      <c r="E1200" s="16"/>
      <c r="F1200" s="14"/>
      <c r="G1200" s="14"/>
      <c r="H1200" s="14"/>
      <c r="I1200" s="15"/>
      <c r="J1200" s="77"/>
      <c r="K1200" s="92"/>
    </row>
    <row r="1201" spans="1:11" ht="13">
      <c r="A1201" s="14"/>
      <c r="B1201" s="14"/>
      <c r="C1201" s="14"/>
      <c r="D1201" s="16"/>
      <c r="E1201" s="16"/>
      <c r="F1201" s="14"/>
      <c r="G1201" s="14"/>
      <c r="H1201" s="14"/>
      <c r="I1201" s="15"/>
      <c r="J1201" s="77"/>
      <c r="K1201" s="92"/>
    </row>
    <row r="1202" spans="1:11" ht="13">
      <c r="A1202" s="14"/>
      <c r="B1202" s="14"/>
      <c r="C1202" s="14"/>
      <c r="D1202" s="16"/>
      <c r="E1202" s="16"/>
      <c r="F1202" s="14"/>
      <c r="G1202" s="14"/>
      <c r="H1202" s="14"/>
      <c r="I1202" s="15"/>
      <c r="J1202" s="77"/>
      <c r="K1202" s="92"/>
    </row>
    <row r="1203" spans="1:11" ht="13">
      <c r="A1203" s="14"/>
      <c r="B1203" s="14"/>
      <c r="C1203" s="14"/>
      <c r="D1203" s="16"/>
      <c r="E1203" s="16"/>
      <c r="F1203" s="14"/>
      <c r="G1203" s="14"/>
      <c r="H1203" s="14"/>
      <c r="I1203" s="15"/>
      <c r="J1203" s="77"/>
      <c r="K1203" s="92"/>
    </row>
    <row r="1204" spans="1:11" ht="13">
      <c r="A1204" s="14"/>
      <c r="B1204" s="14"/>
      <c r="C1204" s="14"/>
      <c r="D1204" s="16"/>
      <c r="E1204" s="16"/>
      <c r="F1204" s="14"/>
      <c r="G1204" s="14"/>
      <c r="H1204" s="14"/>
      <c r="I1204" s="15"/>
      <c r="J1204" s="77"/>
      <c r="K1204" s="92"/>
    </row>
    <row r="1205" spans="1:11" ht="13">
      <c r="A1205" s="14"/>
      <c r="B1205" s="14"/>
      <c r="C1205" s="14"/>
      <c r="D1205" s="16"/>
      <c r="E1205" s="16"/>
      <c r="F1205" s="14"/>
      <c r="G1205" s="14"/>
      <c r="H1205" s="14"/>
      <c r="I1205" s="15"/>
      <c r="J1205" s="77"/>
      <c r="K1205" s="92"/>
    </row>
    <row r="1206" spans="1:11" ht="13">
      <c r="A1206" s="14"/>
      <c r="B1206" s="14"/>
      <c r="C1206" s="14"/>
      <c r="D1206" s="16"/>
      <c r="E1206" s="16"/>
      <c r="F1206" s="14"/>
      <c r="G1206" s="14"/>
      <c r="H1206" s="14"/>
      <c r="I1206" s="15"/>
      <c r="J1206" s="77"/>
      <c r="K1206" s="92"/>
    </row>
    <row r="1207" spans="1:11" ht="13">
      <c r="A1207" s="14"/>
      <c r="B1207" s="14"/>
      <c r="C1207" s="14"/>
      <c r="D1207" s="16"/>
      <c r="E1207" s="16"/>
      <c r="F1207" s="14"/>
      <c r="G1207" s="14"/>
      <c r="H1207" s="14"/>
      <c r="I1207" s="15"/>
      <c r="J1207" s="77"/>
      <c r="K1207" s="92"/>
    </row>
    <row r="1208" spans="1:11" ht="13">
      <c r="A1208" s="14"/>
      <c r="B1208" s="14"/>
      <c r="C1208" s="14"/>
      <c r="D1208" s="16"/>
      <c r="E1208" s="16"/>
      <c r="F1208" s="14"/>
      <c r="G1208" s="14"/>
      <c r="H1208" s="14"/>
      <c r="I1208" s="15"/>
      <c r="J1208" s="77"/>
      <c r="K1208" s="92"/>
    </row>
    <row r="1209" spans="1:11" ht="13">
      <c r="A1209" s="14"/>
      <c r="B1209" s="14"/>
      <c r="C1209" s="14"/>
      <c r="D1209" s="16"/>
      <c r="E1209" s="16"/>
      <c r="F1209" s="14"/>
      <c r="G1209" s="14"/>
      <c r="H1209" s="14"/>
      <c r="I1209" s="15"/>
      <c r="J1209" s="77"/>
      <c r="K1209" s="92"/>
    </row>
    <row r="1210" spans="1:11" ht="13">
      <c r="A1210" s="14"/>
      <c r="B1210" s="14"/>
      <c r="C1210" s="14"/>
      <c r="D1210" s="16"/>
      <c r="E1210" s="16"/>
      <c r="F1210" s="14"/>
      <c r="G1210" s="14"/>
      <c r="H1210" s="14"/>
      <c r="I1210" s="15"/>
      <c r="J1210" s="77"/>
      <c r="K1210" s="92"/>
    </row>
    <row r="1211" spans="1:11" ht="13">
      <c r="A1211" s="14"/>
      <c r="B1211" s="14"/>
      <c r="C1211" s="14"/>
      <c r="D1211" s="16"/>
      <c r="E1211" s="16"/>
      <c r="F1211" s="14"/>
      <c r="G1211" s="14"/>
      <c r="H1211" s="14"/>
      <c r="I1211" s="15"/>
      <c r="J1211" s="77"/>
      <c r="K1211" s="92"/>
    </row>
    <row r="1212" spans="1:11" ht="13">
      <c r="A1212" s="14"/>
      <c r="B1212" s="14"/>
      <c r="C1212" s="14"/>
      <c r="D1212" s="16"/>
      <c r="E1212" s="16"/>
      <c r="F1212" s="14"/>
      <c r="G1212" s="14"/>
      <c r="H1212" s="14"/>
      <c r="I1212" s="15"/>
      <c r="J1212" s="77"/>
      <c r="K1212" s="92"/>
    </row>
    <row r="1213" spans="1:11" ht="13">
      <c r="A1213" s="14"/>
      <c r="B1213" s="14"/>
      <c r="C1213" s="14"/>
      <c r="D1213" s="16"/>
      <c r="E1213" s="16"/>
      <c r="F1213" s="14"/>
      <c r="G1213" s="14"/>
      <c r="H1213" s="14"/>
      <c r="I1213" s="15"/>
      <c r="J1213" s="77"/>
      <c r="K1213" s="92"/>
    </row>
    <row r="1214" spans="1:11" ht="13">
      <c r="A1214" s="14"/>
      <c r="B1214" s="14"/>
      <c r="C1214" s="14"/>
      <c r="D1214" s="16"/>
      <c r="E1214" s="16"/>
      <c r="F1214" s="14"/>
      <c r="G1214" s="14"/>
      <c r="H1214" s="14"/>
      <c r="I1214" s="15"/>
      <c r="J1214" s="77"/>
      <c r="K1214" s="92"/>
    </row>
    <row r="1215" spans="1:11" ht="13">
      <c r="A1215" s="14"/>
      <c r="B1215" s="14"/>
      <c r="C1215" s="14"/>
      <c r="D1215" s="16"/>
      <c r="E1215" s="16"/>
      <c r="F1215" s="14"/>
      <c r="G1215" s="14"/>
      <c r="H1215" s="14"/>
      <c r="I1215" s="15"/>
      <c r="J1215" s="77"/>
      <c r="K1215" s="92"/>
    </row>
    <row r="1216" spans="1:11" ht="13">
      <c r="A1216" s="14"/>
      <c r="B1216" s="14"/>
      <c r="C1216" s="14"/>
      <c r="D1216" s="16"/>
      <c r="E1216" s="16"/>
      <c r="F1216" s="14"/>
      <c r="G1216" s="14"/>
      <c r="H1216" s="14"/>
      <c r="I1216" s="15"/>
      <c r="J1216" s="77"/>
      <c r="K1216" s="92"/>
    </row>
    <row r="1217" spans="1:11" ht="13">
      <c r="A1217" s="14"/>
      <c r="B1217" s="14"/>
      <c r="C1217" s="14"/>
      <c r="D1217" s="16"/>
      <c r="E1217" s="16"/>
      <c r="F1217" s="14"/>
      <c r="G1217" s="14"/>
      <c r="H1217" s="14"/>
      <c r="I1217" s="15"/>
      <c r="J1217" s="77"/>
      <c r="K1217" s="92"/>
    </row>
    <row r="1218" spans="1:11" ht="13">
      <c r="A1218" s="14"/>
      <c r="B1218" s="14"/>
      <c r="C1218" s="14"/>
      <c r="D1218" s="16"/>
      <c r="E1218" s="16"/>
      <c r="F1218" s="14"/>
      <c r="G1218" s="14"/>
      <c r="H1218" s="14"/>
      <c r="I1218" s="15"/>
      <c r="J1218" s="77"/>
      <c r="K1218" s="92"/>
    </row>
    <row r="1219" spans="1:11" ht="13">
      <c r="A1219" s="14"/>
      <c r="B1219" s="14"/>
      <c r="C1219" s="14"/>
      <c r="D1219" s="16"/>
      <c r="E1219" s="16"/>
      <c r="F1219" s="14"/>
      <c r="G1219" s="14"/>
      <c r="H1219" s="14"/>
      <c r="I1219" s="15"/>
      <c r="J1219" s="77"/>
      <c r="K1219" s="92"/>
    </row>
    <row r="1220" spans="1:11" ht="13">
      <c r="A1220" s="14"/>
      <c r="B1220" s="14"/>
      <c r="C1220" s="14"/>
      <c r="D1220" s="16"/>
      <c r="E1220" s="16"/>
      <c r="F1220" s="14"/>
      <c r="G1220" s="14"/>
      <c r="H1220" s="14"/>
      <c r="I1220" s="15"/>
      <c r="J1220" s="77"/>
      <c r="K1220" s="92"/>
    </row>
    <row r="1221" spans="1:11" ht="13">
      <c r="A1221" s="14"/>
      <c r="B1221" s="14"/>
      <c r="C1221" s="14"/>
      <c r="D1221" s="16"/>
      <c r="E1221" s="16"/>
      <c r="F1221" s="14"/>
      <c r="G1221" s="14"/>
      <c r="H1221" s="14"/>
      <c r="I1221" s="15"/>
      <c r="J1221" s="77"/>
      <c r="K1221" s="92"/>
    </row>
    <row r="1222" spans="1:11" ht="13">
      <c r="A1222" s="14"/>
      <c r="B1222" s="14"/>
      <c r="C1222" s="14"/>
      <c r="D1222" s="16"/>
      <c r="E1222" s="16"/>
      <c r="F1222" s="14"/>
      <c r="G1222" s="14"/>
      <c r="H1222" s="14"/>
      <c r="I1222" s="15"/>
      <c r="J1222" s="77"/>
      <c r="K1222" s="92"/>
    </row>
    <row r="1223" spans="1:11" ht="13">
      <c r="A1223" s="14"/>
      <c r="B1223" s="14"/>
      <c r="C1223" s="14"/>
      <c r="D1223" s="16"/>
      <c r="E1223" s="16"/>
      <c r="F1223" s="14"/>
      <c r="G1223" s="14"/>
      <c r="H1223" s="14"/>
      <c r="I1223" s="15"/>
      <c r="J1223" s="77"/>
      <c r="K1223" s="92"/>
    </row>
    <row r="1224" spans="1:11" ht="13">
      <c r="A1224" s="14"/>
      <c r="B1224" s="14"/>
      <c r="C1224" s="14"/>
      <c r="D1224" s="16"/>
      <c r="E1224" s="16"/>
      <c r="F1224" s="14"/>
      <c r="G1224" s="14"/>
      <c r="H1224" s="14"/>
      <c r="I1224" s="15"/>
      <c r="J1224" s="77"/>
      <c r="K1224" s="92"/>
    </row>
    <row r="1225" spans="1:11" ht="13">
      <c r="A1225" s="14"/>
      <c r="B1225" s="14"/>
      <c r="C1225" s="14"/>
      <c r="D1225" s="16"/>
      <c r="E1225" s="16"/>
      <c r="F1225" s="14"/>
      <c r="G1225" s="14"/>
      <c r="H1225" s="14"/>
      <c r="I1225" s="15"/>
      <c r="J1225" s="77"/>
      <c r="K1225" s="92"/>
    </row>
    <row r="1226" spans="1:11" ht="13">
      <c r="A1226" s="14"/>
      <c r="B1226" s="14"/>
      <c r="C1226" s="14"/>
      <c r="D1226" s="16"/>
      <c r="E1226" s="16"/>
      <c r="F1226" s="14"/>
      <c r="G1226" s="14"/>
      <c r="H1226" s="14"/>
      <c r="I1226" s="15"/>
      <c r="J1226" s="77"/>
      <c r="K1226" s="92"/>
    </row>
    <row r="1227" spans="1:11" ht="13">
      <c r="A1227" s="14"/>
      <c r="B1227" s="14"/>
      <c r="C1227" s="14"/>
      <c r="D1227" s="16"/>
      <c r="E1227" s="16"/>
      <c r="F1227" s="14"/>
      <c r="G1227" s="14"/>
      <c r="H1227" s="14"/>
      <c r="I1227" s="15"/>
      <c r="J1227" s="77"/>
      <c r="K1227" s="92"/>
    </row>
    <row r="1228" spans="1:11" ht="13">
      <c r="A1228" s="14"/>
      <c r="B1228" s="14"/>
      <c r="C1228" s="14"/>
      <c r="D1228" s="16"/>
      <c r="E1228" s="16"/>
      <c r="F1228" s="14"/>
      <c r="G1228" s="14"/>
      <c r="H1228" s="14"/>
      <c r="I1228" s="15"/>
      <c r="J1228" s="77"/>
      <c r="K1228" s="92"/>
    </row>
    <row r="1229" spans="1:11" ht="13">
      <c r="A1229" s="14"/>
      <c r="B1229" s="14"/>
      <c r="C1229" s="14"/>
      <c r="D1229" s="16"/>
      <c r="E1229" s="16"/>
      <c r="F1229" s="14"/>
      <c r="G1229" s="14"/>
      <c r="H1229" s="14"/>
      <c r="I1229" s="15"/>
      <c r="J1229" s="77"/>
      <c r="K1229" s="92"/>
    </row>
    <row r="1230" spans="1:11" ht="13">
      <c r="A1230" s="14"/>
      <c r="B1230" s="14"/>
      <c r="C1230" s="14"/>
      <c r="D1230" s="16"/>
      <c r="E1230" s="16"/>
      <c r="F1230" s="14"/>
      <c r="G1230" s="14"/>
      <c r="H1230" s="14"/>
      <c r="I1230" s="15"/>
      <c r="J1230" s="77"/>
      <c r="K1230" s="92"/>
    </row>
    <row r="1231" spans="1:11" ht="13">
      <c r="A1231" s="14"/>
      <c r="B1231" s="14"/>
      <c r="C1231" s="14"/>
      <c r="D1231" s="16"/>
      <c r="E1231" s="16"/>
      <c r="F1231" s="14"/>
      <c r="G1231" s="14"/>
      <c r="H1231" s="14"/>
      <c r="I1231" s="15"/>
      <c r="J1231" s="77"/>
      <c r="K1231" s="92"/>
    </row>
    <row r="1232" spans="1:11" ht="13">
      <c r="A1232" s="14"/>
      <c r="B1232" s="14"/>
      <c r="C1232" s="14"/>
      <c r="D1232" s="16"/>
      <c r="E1232" s="16"/>
      <c r="F1232" s="14"/>
      <c r="G1232" s="14"/>
      <c r="H1232" s="14"/>
      <c r="I1232" s="15"/>
      <c r="J1232" s="77"/>
      <c r="K1232" s="92"/>
    </row>
    <row r="1233" spans="1:11" ht="13">
      <c r="A1233" s="14"/>
      <c r="B1233" s="14"/>
      <c r="C1233" s="14"/>
      <c r="D1233" s="16"/>
      <c r="E1233" s="16"/>
      <c r="F1233" s="14"/>
      <c r="G1233" s="14"/>
      <c r="H1233" s="14"/>
      <c r="I1233" s="15"/>
      <c r="J1233" s="77"/>
      <c r="K1233" s="92"/>
    </row>
    <row r="1234" spans="1:11" ht="13">
      <c r="A1234" s="14"/>
      <c r="B1234" s="14"/>
      <c r="C1234" s="14"/>
      <c r="D1234" s="16"/>
      <c r="E1234" s="16"/>
      <c r="F1234" s="14"/>
      <c r="G1234" s="14"/>
      <c r="H1234" s="14"/>
      <c r="I1234" s="15"/>
      <c r="J1234" s="77"/>
      <c r="K1234" s="92"/>
    </row>
    <row r="1235" spans="1:11" ht="13">
      <c r="A1235" s="14"/>
      <c r="B1235" s="14"/>
      <c r="C1235" s="14"/>
      <c r="D1235" s="16"/>
      <c r="E1235" s="16"/>
      <c r="F1235" s="14"/>
      <c r="G1235" s="14"/>
      <c r="H1235" s="14"/>
      <c r="I1235" s="15"/>
      <c r="J1235" s="77"/>
      <c r="K1235" s="92"/>
    </row>
    <row r="1236" spans="1:11" ht="13">
      <c r="A1236" s="14"/>
      <c r="B1236" s="14"/>
      <c r="C1236" s="14"/>
      <c r="D1236" s="16"/>
      <c r="E1236" s="16"/>
      <c r="F1236" s="14"/>
      <c r="G1236" s="14"/>
      <c r="H1236" s="14"/>
      <c r="I1236" s="15"/>
      <c r="J1236" s="77"/>
      <c r="K1236" s="92"/>
    </row>
    <row r="1237" spans="1:11" ht="13">
      <c r="A1237" s="14"/>
      <c r="B1237" s="14"/>
      <c r="C1237" s="14"/>
      <c r="D1237" s="16"/>
      <c r="E1237" s="16"/>
      <c r="F1237" s="14"/>
      <c r="G1237" s="14"/>
      <c r="H1237" s="14"/>
      <c r="I1237" s="15"/>
      <c r="J1237" s="77"/>
      <c r="K1237" s="92"/>
    </row>
    <row r="1238" spans="1:11" ht="13">
      <c r="A1238" s="14"/>
      <c r="B1238" s="14"/>
      <c r="C1238" s="14"/>
      <c r="D1238" s="16"/>
      <c r="E1238" s="16"/>
      <c r="F1238" s="14"/>
      <c r="G1238" s="14"/>
      <c r="H1238" s="14"/>
      <c r="I1238" s="15"/>
      <c r="J1238" s="77"/>
      <c r="K1238" s="92"/>
    </row>
    <row r="1239" spans="1:11" ht="13">
      <c r="A1239" s="14"/>
      <c r="B1239" s="14"/>
      <c r="C1239" s="14"/>
      <c r="D1239" s="16"/>
      <c r="E1239" s="16"/>
      <c r="F1239" s="14"/>
      <c r="G1239" s="14"/>
      <c r="H1239" s="14"/>
      <c r="I1239" s="15"/>
      <c r="J1239" s="77"/>
      <c r="K1239" s="92"/>
    </row>
    <row r="1240" spans="1:11" ht="13">
      <c r="A1240" s="14"/>
      <c r="B1240" s="14"/>
      <c r="C1240" s="14"/>
      <c r="D1240" s="16"/>
      <c r="E1240" s="16"/>
      <c r="F1240" s="14"/>
      <c r="G1240" s="14"/>
      <c r="H1240" s="14"/>
      <c r="I1240" s="15"/>
      <c r="J1240" s="77"/>
      <c r="K1240" s="92"/>
    </row>
    <row r="1241" spans="1:11" ht="13">
      <c r="A1241" s="14"/>
      <c r="B1241" s="14"/>
      <c r="C1241" s="14"/>
      <c r="D1241" s="16"/>
      <c r="E1241" s="16"/>
      <c r="F1241" s="14"/>
      <c r="G1241" s="14"/>
      <c r="H1241" s="14"/>
      <c r="I1241" s="15"/>
      <c r="J1241" s="77"/>
      <c r="K1241" s="92"/>
    </row>
    <row r="1242" spans="1:11" ht="13">
      <c r="A1242" s="14"/>
      <c r="B1242" s="14"/>
      <c r="C1242" s="14"/>
      <c r="D1242" s="16"/>
      <c r="E1242" s="16"/>
      <c r="F1242" s="14"/>
      <c r="G1242" s="14"/>
      <c r="H1242" s="14"/>
      <c r="I1242" s="15"/>
      <c r="J1242" s="77"/>
      <c r="K1242" s="92"/>
    </row>
    <row r="1243" spans="1:11" ht="13">
      <c r="A1243" s="14"/>
      <c r="B1243" s="14"/>
      <c r="C1243" s="14"/>
      <c r="D1243" s="16"/>
      <c r="E1243" s="16"/>
      <c r="F1243" s="14"/>
      <c r="G1243" s="14"/>
      <c r="H1243" s="14"/>
      <c r="I1243" s="15"/>
      <c r="J1243" s="77"/>
      <c r="K1243" s="92"/>
    </row>
    <row r="1244" spans="1:11" ht="13">
      <c r="A1244" s="14"/>
      <c r="B1244" s="14"/>
      <c r="C1244" s="14"/>
      <c r="D1244" s="16"/>
      <c r="E1244" s="16"/>
      <c r="F1244" s="14"/>
      <c r="G1244" s="14"/>
      <c r="H1244" s="14"/>
      <c r="I1244" s="15"/>
      <c r="J1244" s="77"/>
      <c r="K1244" s="92"/>
    </row>
    <row r="1245" spans="1:11" ht="13">
      <c r="A1245" s="14"/>
      <c r="B1245" s="14"/>
      <c r="C1245" s="14"/>
      <c r="D1245" s="16"/>
      <c r="E1245" s="16"/>
      <c r="F1245" s="14"/>
      <c r="G1245" s="14"/>
      <c r="H1245" s="14"/>
      <c r="I1245" s="15"/>
      <c r="J1245" s="77"/>
      <c r="K1245" s="92"/>
    </row>
    <row r="1246" spans="1:11" ht="13">
      <c r="A1246" s="14"/>
      <c r="B1246" s="14"/>
      <c r="C1246" s="14"/>
      <c r="D1246" s="16"/>
      <c r="E1246" s="16"/>
      <c r="F1246" s="14"/>
      <c r="G1246" s="14"/>
      <c r="H1246" s="14"/>
      <c r="I1246" s="15"/>
      <c r="J1246" s="77"/>
      <c r="K1246" s="92"/>
    </row>
    <row r="1247" spans="1:11" ht="13">
      <c r="A1247" s="14"/>
      <c r="B1247" s="14"/>
      <c r="C1247" s="14"/>
      <c r="D1247" s="16"/>
      <c r="E1247" s="16"/>
      <c r="F1247" s="14"/>
      <c r="G1247" s="14"/>
      <c r="H1247" s="14"/>
      <c r="I1247" s="15"/>
      <c r="J1247" s="77"/>
      <c r="K1247" s="92"/>
    </row>
    <row r="1248" spans="1:11" ht="13">
      <c r="A1248" s="14"/>
      <c r="B1248" s="14"/>
      <c r="C1248" s="14"/>
      <c r="D1248" s="16"/>
      <c r="E1248" s="16"/>
      <c r="F1248" s="14"/>
      <c r="G1248" s="14"/>
      <c r="H1248" s="14"/>
      <c r="I1248" s="15"/>
      <c r="J1248" s="77"/>
      <c r="K1248" s="92"/>
    </row>
    <row r="1249" spans="1:11" ht="13">
      <c r="A1249" s="14"/>
      <c r="B1249" s="14"/>
      <c r="C1249" s="14"/>
      <c r="D1249" s="16"/>
      <c r="E1249" s="16"/>
      <c r="F1249" s="14"/>
      <c r="G1249" s="14"/>
      <c r="H1249" s="14"/>
      <c r="I1249" s="15"/>
      <c r="J1249" s="77"/>
      <c r="K1249" s="92"/>
    </row>
    <row r="1250" spans="1:11" ht="13">
      <c r="A1250" s="14"/>
      <c r="B1250" s="14"/>
      <c r="C1250" s="14"/>
      <c r="D1250" s="16"/>
      <c r="E1250" s="16"/>
      <c r="F1250" s="14"/>
      <c r="G1250" s="14"/>
      <c r="H1250" s="14"/>
      <c r="I1250" s="15"/>
      <c r="J1250" s="77"/>
      <c r="K1250" s="92"/>
    </row>
    <row r="1251" spans="1:11" ht="13">
      <c r="A1251" s="14"/>
      <c r="B1251" s="14"/>
      <c r="C1251" s="14"/>
      <c r="D1251" s="16"/>
      <c r="E1251" s="16"/>
      <c r="F1251" s="14"/>
      <c r="G1251" s="14"/>
      <c r="H1251" s="14"/>
      <c r="I1251" s="15"/>
      <c r="J1251" s="77"/>
      <c r="K1251" s="92"/>
    </row>
    <row r="1252" spans="1:11" ht="13">
      <c r="A1252" s="14"/>
      <c r="B1252" s="14"/>
      <c r="C1252" s="14"/>
      <c r="D1252" s="16"/>
      <c r="E1252" s="16"/>
      <c r="F1252" s="14"/>
      <c r="G1252" s="14"/>
      <c r="H1252" s="14"/>
      <c r="I1252" s="15"/>
      <c r="J1252" s="77"/>
      <c r="K1252" s="92"/>
    </row>
    <row r="1253" spans="1:11" ht="13">
      <c r="A1253" s="14"/>
      <c r="B1253" s="14"/>
      <c r="C1253" s="14"/>
      <c r="D1253" s="16"/>
      <c r="E1253" s="16"/>
      <c r="F1253" s="14"/>
      <c r="G1253" s="14"/>
      <c r="H1253" s="14"/>
      <c r="I1253" s="15"/>
      <c r="J1253" s="77"/>
      <c r="K1253" s="92"/>
    </row>
    <row r="1254" spans="1:11" ht="13">
      <c r="A1254" s="14"/>
      <c r="B1254" s="14"/>
      <c r="C1254" s="14"/>
      <c r="D1254" s="16"/>
      <c r="E1254" s="16"/>
      <c r="F1254" s="14"/>
      <c r="G1254" s="14"/>
      <c r="H1254" s="14"/>
      <c r="I1254" s="15"/>
      <c r="J1254" s="77"/>
      <c r="K1254" s="92"/>
    </row>
    <row r="1255" spans="1:11" ht="13">
      <c r="A1255" s="14"/>
      <c r="B1255" s="14"/>
      <c r="C1255" s="14"/>
      <c r="D1255" s="16"/>
      <c r="E1255" s="16"/>
      <c r="F1255" s="14"/>
      <c r="G1255" s="14"/>
      <c r="H1255" s="14"/>
      <c r="I1255" s="15"/>
      <c r="J1255" s="77"/>
      <c r="K1255" s="92"/>
    </row>
    <row r="1256" spans="1:11" ht="13">
      <c r="A1256" s="14"/>
      <c r="B1256" s="14"/>
      <c r="C1256" s="14"/>
      <c r="D1256" s="16"/>
      <c r="E1256" s="16"/>
      <c r="F1256" s="14"/>
      <c r="G1256" s="14"/>
      <c r="H1256" s="14"/>
      <c r="I1256" s="15"/>
      <c r="J1256" s="77"/>
      <c r="K1256" s="92"/>
    </row>
    <row r="1257" spans="1:11" ht="13">
      <c r="A1257" s="14"/>
      <c r="B1257" s="14"/>
      <c r="C1257" s="14"/>
      <c r="D1257" s="16"/>
      <c r="E1257" s="16"/>
      <c r="F1257" s="14"/>
      <c r="G1257" s="14"/>
      <c r="H1257" s="14"/>
      <c r="I1257" s="15"/>
      <c r="J1257" s="77"/>
      <c r="K1257" s="92"/>
    </row>
    <row r="1258" spans="1:11" ht="13">
      <c r="A1258" s="14"/>
      <c r="B1258" s="14"/>
      <c r="C1258" s="14"/>
      <c r="D1258" s="16"/>
      <c r="E1258" s="16"/>
      <c r="F1258" s="14"/>
      <c r="G1258" s="14"/>
      <c r="H1258" s="14"/>
      <c r="I1258" s="15"/>
      <c r="J1258" s="77"/>
      <c r="K1258" s="92"/>
    </row>
    <row r="1259" spans="1:11" ht="13">
      <c r="A1259" s="14"/>
      <c r="B1259" s="14"/>
      <c r="C1259" s="14"/>
      <c r="D1259" s="16"/>
      <c r="E1259" s="16"/>
      <c r="F1259" s="14"/>
      <c r="G1259" s="14"/>
      <c r="H1259" s="14"/>
      <c r="I1259" s="15"/>
      <c r="J1259" s="77"/>
      <c r="K1259" s="92"/>
    </row>
    <row r="1260" spans="1:11" ht="13">
      <c r="A1260" s="14"/>
      <c r="B1260" s="14"/>
      <c r="C1260" s="14"/>
      <c r="D1260" s="16"/>
      <c r="E1260" s="16"/>
      <c r="F1260" s="14"/>
      <c r="G1260" s="14"/>
      <c r="H1260" s="14"/>
      <c r="I1260" s="15"/>
      <c r="J1260" s="77"/>
      <c r="K1260" s="92"/>
    </row>
    <row r="1261" spans="1:11" ht="13">
      <c r="A1261" s="14"/>
      <c r="B1261" s="14"/>
      <c r="C1261" s="14"/>
      <c r="D1261" s="16"/>
      <c r="E1261" s="16"/>
      <c r="F1261" s="14"/>
      <c r="G1261" s="14"/>
      <c r="H1261" s="14"/>
      <c r="I1261" s="15"/>
      <c r="J1261" s="77"/>
      <c r="K1261" s="92"/>
    </row>
    <row r="1262" spans="1:11" ht="13">
      <c r="A1262" s="14"/>
      <c r="B1262" s="14"/>
      <c r="C1262" s="14"/>
      <c r="D1262" s="16"/>
      <c r="E1262" s="16"/>
      <c r="F1262" s="14"/>
      <c r="G1262" s="14"/>
      <c r="H1262" s="14"/>
      <c r="I1262" s="15"/>
      <c r="J1262" s="77"/>
      <c r="K1262" s="92"/>
    </row>
    <row r="1263" spans="1:11" ht="13">
      <c r="A1263" s="14"/>
      <c r="B1263" s="14"/>
      <c r="C1263" s="14"/>
      <c r="D1263" s="16"/>
      <c r="E1263" s="16"/>
      <c r="F1263" s="14"/>
      <c r="G1263" s="14"/>
      <c r="H1263" s="14"/>
      <c r="I1263" s="15"/>
      <c r="J1263" s="77"/>
      <c r="K1263" s="92"/>
    </row>
    <row r="1264" spans="1:11" ht="13">
      <c r="A1264" s="14"/>
      <c r="B1264" s="14"/>
      <c r="C1264" s="14"/>
      <c r="D1264" s="16"/>
      <c r="E1264" s="16"/>
      <c r="F1264" s="14"/>
      <c r="G1264" s="14"/>
      <c r="H1264" s="14"/>
      <c r="I1264" s="15"/>
      <c r="J1264" s="77"/>
      <c r="K1264" s="92"/>
    </row>
    <row r="1265" spans="1:11" ht="13">
      <c r="A1265" s="14"/>
      <c r="B1265" s="14"/>
      <c r="C1265" s="14"/>
      <c r="D1265" s="16"/>
      <c r="E1265" s="16"/>
      <c r="F1265" s="14"/>
      <c r="G1265" s="14"/>
      <c r="H1265" s="14"/>
      <c r="I1265" s="15"/>
      <c r="J1265" s="77"/>
      <c r="K1265" s="92"/>
    </row>
    <row r="1266" spans="1:11" ht="13">
      <c r="A1266" s="14"/>
      <c r="B1266" s="14"/>
      <c r="C1266" s="14"/>
      <c r="D1266" s="16"/>
      <c r="E1266" s="16"/>
      <c r="F1266" s="14"/>
      <c r="G1266" s="14"/>
      <c r="H1266" s="14"/>
      <c r="I1266" s="15"/>
      <c r="J1266" s="77"/>
      <c r="K1266" s="92"/>
    </row>
    <row r="1267" spans="1:11" ht="13">
      <c r="A1267" s="14"/>
      <c r="B1267" s="14"/>
      <c r="C1267" s="14"/>
      <c r="D1267" s="16"/>
      <c r="E1267" s="16"/>
      <c r="F1267" s="14"/>
      <c r="G1267" s="14"/>
      <c r="H1267" s="14"/>
      <c r="I1267" s="15"/>
      <c r="J1267" s="77"/>
      <c r="K1267" s="92"/>
    </row>
    <row r="1268" spans="1:11" ht="13">
      <c r="A1268" s="14"/>
      <c r="B1268" s="14"/>
      <c r="C1268" s="14"/>
      <c r="D1268" s="16"/>
      <c r="E1268" s="16"/>
      <c r="F1268" s="14"/>
      <c r="G1268" s="14"/>
      <c r="H1268" s="14"/>
      <c r="I1268" s="15"/>
      <c r="J1268" s="77"/>
      <c r="K1268" s="92"/>
    </row>
    <row r="1269" spans="1:11" ht="13">
      <c r="A1269" s="14"/>
      <c r="B1269" s="14"/>
      <c r="C1269" s="14"/>
      <c r="D1269" s="16"/>
      <c r="E1269" s="16"/>
      <c r="F1269" s="14"/>
      <c r="G1269" s="14"/>
      <c r="H1269" s="14"/>
      <c r="I1269" s="15"/>
      <c r="J1269" s="77"/>
      <c r="K1269" s="92"/>
    </row>
    <row r="1270" spans="1:11" ht="13">
      <c r="A1270" s="14"/>
      <c r="B1270" s="14"/>
      <c r="C1270" s="14"/>
      <c r="D1270" s="16"/>
      <c r="E1270" s="16"/>
      <c r="F1270" s="14"/>
      <c r="G1270" s="14"/>
      <c r="H1270" s="14"/>
      <c r="I1270" s="15"/>
      <c r="J1270" s="77"/>
      <c r="K1270" s="92"/>
    </row>
    <row r="1271" spans="1:11" ht="13">
      <c r="A1271" s="14"/>
      <c r="B1271" s="14"/>
      <c r="C1271" s="14"/>
      <c r="D1271" s="16"/>
      <c r="E1271" s="16"/>
      <c r="F1271" s="14"/>
      <c r="G1271" s="14"/>
      <c r="H1271" s="14"/>
      <c r="I1271" s="15"/>
      <c r="J1271" s="77"/>
      <c r="K1271" s="92"/>
    </row>
    <row r="1272" spans="1:11" ht="13">
      <c r="A1272" s="14"/>
      <c r="B1272" s="14"/>
      <c r="C1272" s="14"/>
      <c r="D1272" s="16"/>
      <c r="E1272" s="16"/>
      <c r="F1272" s="14"/>
      <c r="G1272" s="14"/>
      <c r="H1272" s="14"/>
      <c r="I1272" s="15"/>
      <c r="J1272" s="77"/>
      <c r="K1272" s="92"/>
    </row>
    <row r="1273" spans="1:11" ht="13">
      <c r="A1273" s="14"/>
      <c r="B1273" s="14"/>
      <c r="C1273" s="14"/>
      <c r="D1273" s="16"/>
      <c r="E1273" s="16"/>
      <c r="F1273" s="14"/>
      <c r="G1273" s="14"/>
      <c r="H1273" s="14"/>
      <c r="I1273" s="15"/>
      <c r="J1273" s="77"/>
      <c r="K1273" s="92"/>
    </row>
    <row r="1274" spans="1:11" ht="13">
      <c r="A1274" s="14"/>
      <c r="B1274" s="14"/>
      <c r="C1274" s="14"/>
      <c r="D1274" s="16"/>
      <c r="E1274" s="16"/>
      <c r="F1274" s="14"/>
      <c r="G1274" s="14"/>
      <c r="H1274" s="14"/>
      <c r="I1274" s="15"/>
      <c r="J1274" s="77"/>
      <c r="K1274" s="92"/>
    </row>
    <row r="1275" spans="1:11" ht="13">
      <c r="A1275" s="14"/>
      <c r="B1275" s="14"/>
      <c r="C1275" s="14"/>
      <c r="D1275" s="16"/>
      <c r="E1275" s="16"/>
      <c r="F1275" s="14"/>
      <c r="G1275" s="14"/>
      <c r="H1275" s="14"/>
      <c r="I1275" s="15"/>
      <c r="J1275" s="77"/>
      <c r="K1275" s="92"/>
    </row>
    <row r="1276" spans="1:11" ht="13">
      <c r="A1276" s="14"/>
      <c r="B1276" s="14"/>
      <c r="C1276" s="14"/>
      <c r="D1276" s="16"/>
      <c r="E1276" s="16"/>
      <c r="F1276" s="14"/>
      <c r="G1276" s="14"/>
      <c r="H1276" s="14"/>
      <c r="I1276" s="15"/>
      <c r="J1276" s="77"/>
      <c r="K1276" s="92"/>
    </row>
    <row r="1277" spans="1:11" ht="13">
      <c r="A1277" s="14"/>
      <c r="B1277" s="14"/>
      <c r="C1277" s="14"/>
      <c r="D1277" s="16"/>
      <c r="E1277" s="16"/>
      <c r="F1277" s="14"/>
      <c r="G1277" s="14"/>
      <c r="H1277" s="14"/>
      <c r="I1277" s="15"/>
      <c r="J1277" s="77"/>
      <c r="K1277" s="92"/>
    </row>
    <row r="1278" spans="1:11" ht="13">
      <c r="A1278" s="14"/>
      <c r="B1278" s="14"/>
      <c r="C1278" s="14"/>
      <c r="D1278" s="16"/>
      <c r="E1278" s="16"/>
      <c r="F1278" s="14"/>
      <c r="G1278" s="14"/>
      <c r="H1278" s="14"/>
      <c r="I1278" s="15"/>
      <c r="J1278" s="77"/>
      <c r="K1278" s="92"/>
    </row>
    <row r="1279" spans="1:11" ht="13">
      <c r="A1279" s="14"/>
      <c r="B1279" s="14"/>
      <c r="C1279" s="14"/>
      <c r="D1279" s="16"/>
      <c r="E1279" s="16"/>
      <c r="F1279" s="14"/>
      <c r="G1279" s="14"/>
      <c r="H1279" s="14"/>
      <c r="I1279" s="15"/>
      <c r="J1279" s="77"/>
      <c r="K1279" s="92"/>
    </row>
    <row r="1280" spans="1:11" ht="13">
      <c r="A1280" s="14"/>
      <c r="B1280" s="14"/>
      <c r="C1280" s="14"/>
      <c r="D1280" s="16"/>
      <c r="E1280" s="16"/>
      <c r="F1280" s="14"/>
      <c r="G1280" s="14"/>
      <c r="H1280" s="14"/>
      <c r="I1280" s="15"/>
      <c r="J1280" s="77"/>
      <c r="K1280" s="92"/>
    </row>
    <row r="1281" spans="1:11" ht="13">
      <c r="A1281" s="14"/>
      <c r="B1281" s="14"/>
      <c r="C1281" s="14"/>
      <c r="D1281" s="16"/>
      <c r="E1281" s="16"/>
      <c r="F1281" s="14"/>
      <c r="G1281" s="14"/>
      <c r="H1281" s="14"/>
      <c r="I1281" s="15"/>
      <c r="J1281" s="77"/>
      <c r="K1281" s="92"/>
    </row>
    <row r="1282" spans="1:11" ht="13">
      <c r="A1282" s="14"/>
      <c r="B1282" s="14"/>
      <c r="C1282" s="14"/>
      <c r="D1282" s="16"/>
      <c r="E1282" s="16"/>
      <c r="F1282" s="14"/>
      <c r="G1282" s="14"/>
      <c r="H1282" s="14"/>
      <c r="I1282" s="15"/>
      <c r="J1282" s="77"/>
      <c r="K1282" s="92"/>
    </row>
    <row r="1283" spans="1:11" ht="13">
      <c r="A1283" s="14"/>
      <c r="B1283" s="14"/>
      <c r="C1283" s="14"/>
      <c r="D1283" s="16"/>
      <c r="E1283" s="16"/>
      <c r="F1283" s="14"/>
      <c r="G1283" s="14"/>
      <c r="H1283" s="14"/>
      <c r="I1283" s="15"/>
      <c r="J1283" s="77"/>
      <c r="K1283" s="92"/>
    </row>
    <row r="1284" spans="1:11" ht="13">
      <c r="A1284" s="14"/>
      <c r="B1284" s="14"/>
      <c r="C1284" s="14"/>
      <c r="D1284" s="16"/>
      <c r="E1284" s="16"/>
      <c r="F1284" s="14"/>
      <c r="G1284" s="14"/>
      <c r="H1284" s="14"/>
      <c r="I1284" s="15"/>
      <c r="J1284" s="77"/>
      <c r="K1284" s="92"/>
    </row>
    <row r="1285" spans="1:11" ht="13">
      <c r="A1285" s="14"/>
      <c r="B1285" s="14"/>
      <c r="C1285" s="14"/>
      <c r="D1285" s="16"/>
      <c r="E1285" s="16"/>
      <c r="F1285" s="14"/>
      <c r="G1285" s="14"/>
      <c r="H1285" s="14"/>
      <c r="I1285" s="15"/>
      <c r="J1285" s="77"/>
      <c r="K1285" s="92"/>
    </row>
    <row r="1286" spans="1:11" ht="13">
      <c r="A1286" s="14"/>
      <c r="B1286" s="14"/>
      <c r="C1286" s="14"/>
      <c r="D1286" s="16"/>
      <c r="E1286" s="16"/>
      <c r="F1286" s="14"/>
      <c r="G1286" s="14"/>
      <c r="H1286" s="14"/>
      <c r="I1286" s="15"/>
      <c r="J1286" s="77"/>
      <c r="K1286" s="92"/>
    </row>
    <row r="1287" spans="1:11" ht="13">
      <c r="A1287" s="14"/>
      <c r="B1287" s="14"/>
      <c r="C1287" s="14"/>
      <c r="D1287" s="16"/>
      <c r="E1287" s="16"/>
      <c r="F1287" s="14"/>
      <c r="G1287" s="14"/>
      <c r="H1287" s="14"/>
      <c r="I1287" s="15"/>
      <c r="J1287" s="77"/>
      <c r="K1287" s="92"/>
    </row>
    <row r="1288" spans="1:11" ht="13">
      <c r="A1288" s="14"/>
      <c r="B1288" s="14"/>
      <c r="C1288" s="14"/>
      <c r="D1288" s="16"/>
      <c r="E1288" s="16"/>
      <c r="F1288" s="14"/>
      <c r="G1288" s="14"/>
      <c r="H1288" s="14"/>
      <c r="I1288" s="15"/>
      <c r="J1288" s="77"/>
      <c r="K1288" s="92"/>
    </row>
    <row r="1289" spans="1:11" ht="13">
      <c r="A1289" s="14"/>
      <c r="B1289" s="14"/>
      <c r="C1289" s="14"/>
      <c r="D1289" s="16"/>
      <c r="E1289" s="16"/>
      <c r="F1289" s="14"/>
      <c r="G1289" s="14"/>
      <c r="H1289" s="14"/>
      <c r="I1289" s="15"/>
      <c r="J1289" s="77"/>
      <c r="K1289" s="92"/>
    </row>
    <row r="1290" spans="1:11" ht="13">
      <c r="A1290" s="14"/>
      <c r="B1290" s="14"/>
      <c r="C1290" s="14"/>
      <c r="D1290" s="16"/>
      <c r="E1290" s="16"/>
      <c r="F1290" s="14"/>
      <c r="G1290" s="14"/>
      <c r="H1290" s="14"/>
      <c r="I1290" s="15"/>
      <c r="J1290" s="77"/>
      <c r="K1290" s="92"/>
    </row>
    <row r="1291" spans="1:11" ht="13">
      <c r="A1291" s="14"/>
      <c r="B1291" s="14"/>
      <c r="C1291" s="14"/>
      <c r="D1291" s="16"/>
      <c r="E1291" s="16"/>
      <c r="F1291" s="14"/>
      <c r="G1291" s="14"/>
      <c r="H1291" s="14"/>
      <c r="I1291" s="15"/>
      <c r="J1291" s="77"/>
      <c r="K1291" s="92"/>
    </row>
    <row r="1292" spans="1:11" ht="13">
      <c r="A1292" s="14"/>
      <c r="B1292" s="14"/>
      <c r="C1292" s="14"/>
      <c r="D1292" s="16"/>
      <c r="E1292" s="16"/>
      <c r="F1292" s="14"/>
      <c r="G1292" s="14"/>
      <c r="H1292" s="14"/>
      <c r="I1292" s="15"/>
      <c r="J1292" s="77"/>
      <c r="K1292" s="92"/>
    </row>
    <row r="1293" spans="1:11" ht="13">
      <c r="A1293" s="14"/>
      <c r="B1293" s="14"/>
      <c r="C1293" s="14"/>
      <c r="D1293" s="16"/>
      <c r="E1293" s="16"/>
      <c r="F1293" s="14"/>
      <c r="G1293" s="14"/>
      <c r="H1293" s="14"/>
      <c r="I1293" s="15"/>
      <c r="J1293" s="77"/>
      <c r="K1293" s="92"/>
    </row>
    <row r="1294" spans="1:11" ht="13">
      <c r="A1294" s="14"/>
      <c r="B1294" s="14"/>
      <c r="C1294" s="14"/>
      <c r="D1294" s="16"/>
      <c r="E1294" s="16"/>
      <c r="F1294" s="14"/>
      <c r="G1294" s="14"/>
      <c r="H1294" s="14"/>
      <c r="I1294" s="15"/>
      <c r="J1294" s="77"/>
      <c r="K1294" s="92"/>
    </row>
    <row r="1295" spans="1:11" ht="13">
      <c r="A1295" s="14"/>
      <c r="B1295" s="14"/>
      <c r="C1295" s="14"/>
      <c r="D1295" s="16"/>
      <c r="E1295" s="16"/>
      <c r="F1295" s="14"/>
      <c r="G1295" s="14"/>
      <c r="H1295" s="14"/>
      <c r="I1295" s="15"/>
      <c r="J1295" s="77"/>
      <c r="K1295" s="92"/>
    </row>
    <row r="1296" spans="1:11" ht="13">
      <c r="A1296" s="14"/>
      <c r="B1296" s="14"/>
      <c r="C1296" s="14"/>
      <c r="D1296" s="16"/>
      <c r="E1296" s="16"/>
      <c r="F1296" s="14"/>
      <c r="G1296" s="14"/>
      <c r="H1296" s="14"/>
      <c r="I1296" s="15"/>
      <c r="J1296" s="77"/>
      <c r="K1296" s="92"/>
    </row>
    <row r="1297" spans="1:11" ht="13">
      <c r="A1297" s="14"/>
      <c r="B1297" s="14"/>
      <c r="C1297" s="14"/>
      <c r="D1297" s="16"/>
      <c r="E1297" s="16"/>
      <c r="F1297" s="14"/>
      <c r="G1297" s="14"/>
      <c r="H1297" s="14"/>
      <c r="I1297" s="15"/>
      <c r="J1297" s="77"/>
      <c r="K1297" s="92"/>
    </row>
    <row r="1298" spans="1:11" ht="13">
      <c r="A1298" s="14"/>
      <c r="B1298" s="14"/>
      <c r="C1298" s="14"/>
      <c r="D1298" s="16"/>
      <c r="E1298" s="16"/>
      <c r="F1298" s="14"/>
      <c r="G1298" s="14"/>
      <c r="H1298" s="14"/>
      <c r="I1298" s="15"/>
      <c r="J1298" s="77"/>
      <c r="K1298" s="92"/>
    </row>
    <row r="1299" spans="1:11" ht="13">
      <c r="A1299" s="14"/>
      <c r="B1299" s="14"/>
      <c r="C1299" s="14"/>
      <c r="D1299" s="16"/>
      <c r="E1299" s="16"/>
      <c r="F1299" s="14"/>
      <c r="G1299" s="14"/>
      <c r="H1299" s="14"/>
      <c r="I1299" s="15"/>
      <c r="J1299" s="77"/>
      <c r="K1299" s="92"/>
    </row>
    <row r="1300" spans="1:11" ht="13">
      <c r="A1300" s="14"/>
      <c r="B1300" s="14"/>
      <c r="C1300" s="14"/>
      <c r="D1300" s="16"/>
      <c r="E1300" s="16"/>
      <c r="F1300" s="14"/>
      <c r="G1300" s="14"/>
      <c r="H1300" s="14"/>
      <c r="I1300" s="15"/>
      <c r="J1300" s="77"/>
      <c r="K1300" s="92"/>
    </row>
    <row r="1301" spans="1:11" ht="13">
      <c r="A1301" s="14"/>
      <c r="B1301" s="14"/>
      <c r="C1301" s="14"/>
      <c r="D1301" s="16"/>
      <c r="E1301" s="16"/>
      <c r="F1301" s="14"/>
      <c r="G1301" s="14"/>
      <c r="H1301" s="14"/>
      <c r="I1301" s="15"/>
      <c r="J1301" s="77"/>
      <c r="K1301" s="92"/>
    </row>
    <row r="1302" spans="1:11" ht="13">
      <c r="A1302" s="14"/>
      <c r="B1302" s="14"/>
      <c r="C1302" s="14"/>
      <c r="D1302" s="16"/>
      <c r="E1302" s="16"/>
      <c r="F1302" s="14"/>
      <c r="G1302" s="14"/>
      <c r="H1302" s="14"/>
      <c r="I1302" s="15"/>
      <c r="J1302" s="77"/>
      <c r="K1302" s="92"/>
    </row>
    <row r="1303" spans="1:11" ht="13">
      <c r="A1303" s="14"/>
      <c r="B1303" s="14"/>
      <c r="C1303" s="14"/>
      <c r="D1303" s="16"/>
      <c r="E1303" s="16"/>
      <c r="F1303" s="14"/>
      <c r="G1303" s="14"/>
      <c r="H1303" s="14"/>
      <c r="I1303" s="15"/>
      <c r="J1303" s="77"/>
      <c r="K1303" s="92"/>
    </row>
    <row r="1304" spans="1:11" ht="13">
      <c r="A1304" s="14"/>
      <c r="B1304" s="14"/>
      <c r="C1304" s="14"/>
      <c r="D1304" s="16"/>
      <c r="E1304" s="16"/>
      <c r="F1304" s="14"/>
      <c r="G1304" s="14"/>
      <c r="H1304" s="14"/>
      <c r="I1304" s="15"/>
      <c r="J1304" s="77"/>
      <c r="K1304" s="92"/>
    </row>
    <row r="1305" spans="1:11" ht="13">
      <c r="A1305" s="14"/>
      <c r="B1305" s="14"/>
      <c r="C1305" s="14"/>
      <c r="D1305" s="16"/>
      <c r="E1305" s="16"/>
      <c r="F1305" s="14"/>
      <c r="G1305" s="14"/>
      <c r="H1305" s="14"/>
      <c r="I1305" s="15"/>
      <c r="J1305" s="77"/>
      <c r="K1305" s="92"/>
    </row>
    <row r="1306" spans="1:11" ht="13">
      <c r="A1306" s="14"/>
      <c r="B1306" s="14"/>
      <c r="C1306" s="14"/>
      <c r="D1306" s="16"/>
      <c r="E1306" s="16"/>
      <c r="F1306" s="14"/>
      <c r="G1306" s="14"/>
      <c r="H1306" s="14"/>
      <c r="I1306" s="15"/>
      <c r="J1306" s="77"/>
      <c r="K1306" s="92"/>
    </row>
    <row r="1307" spans="1:11" ht="13">
      <c r="A1307" s="14"/>
      <c r="B1307" s="14"/>
      <c r="C1307" s="14"/>
      <c r="D1307" s="16"/>
      <c r="E1307" s="16"/>
      <c r="F1307" s="14"/>
      <c r="G1307" s="14"/>
      <c r="H1307" s="14"/>
      <c r="I1307" s="15"/>
      <c r="J1307" s="77"/>
      <c r="K1307" s="92"/>
    </row>
    <row r="1308" spans="1:11" ht="13">
      <c r="A1308" s="14"/>
      <c r="B1308" s="14"/>
      <c r="C1308" s="14"/>
      <c r="D1308" s="16"/>
      <c r="E1308" s="16"/>
      <c r="F1308" s="14"/>
      <c r="G1308" s="14"/>
      <c r="H1308" s="14"/>
      <c r="I1308" s="15"/>
      <c r="J1308" s="77"/>
      <c r="K1308" s="92"/>
    </row>
    <row r="1309" spans="1:11" ht="13">
      <c r="A1309" s="14"/>
      <c r="B1309" s="14"/>
      <c r="C1309" s="14"/>
      <c r="D1309" s="16"/>
      <c r="E1309" s="16"/>
      <c r="F1309" s="14"/>
      <c r="G1309" s="14"/>
      <c r="H1309" s="14"/>
      <c r="I1309" s="15"/>
      <c r="J1309" s="77"/>
      <c r="K1309" s="92"/>
    </row>
    <row r="1310" spans="1:11" ht="13">
      <c r="A1310" s="14"/>
      <c r="B1310" s="14"/>
      <c r="C1310" s="14"/>
      <c r="D1310" s="16"/>
      <c r="E1310" s="16"/>
      <c r="F1310" s="14"/>
      <c r="G1310" s="14"/>
      <c r="H1310" s="14"/>
      <c r="I1310" s="15"/>
      <c r="J1310" s="77"/>
      <c r="K1310" s="92"/>
    </row>
    <row r="1311" spans="1:11" ht="13">
      <c r="A1311" s="14"/>
      <c r="B1311" s="14"/>
      <c r="C1311" s="14"/>
      <c r="D1311" s="16"/>
      <c r="E1311" s="16"/>
      <c r="F1311" s="14"/>
      <c r="G1311" s="14"/>
      <c r="H1311" s="14"/>
      <c r="I1311" s="15"/>
      <c r="J1311" s="77"/>
      <c r="K1311" s="92"/>
    </row>
    <row r="1312" spans="1:11" ht="13">
      <c r="A1312" s="14"/>
      <c r="B1312" s="14"/>
      <c r="C1312" s="14"/>
      <c r="D1312" s="16"/>
      <c r="E1312" s="16"/>
      <c r="F1312" s="14"/>
      <c r="G1312" s="14"/>
      <c r="H1312" s="14"/>
      <c r="I1312" s="15"/>
      <c r="J1312" s="77"/>
      <c r="K1312" s="92"/>
    </row>
    <row r="1313" spans="1:11" ht="13">
      <c r="A1313" s="14"/>
      <c r="B1313" s="14"/>
      <c r="C1313" s="14"/>
      <c r="D1313" s="16"/>
      <c r="E1313" s="16"/>
      <c r="F1313" s="14"/>
      <c r="G1313" s="14"/>
      <c r="H1313" s="14"/>
      <c r="I1313" s="15"/>
      <c r="J1313" s="77"/>
      <c r="K1313" s="92"/>
    </row>
    <row r="1314" spans="1:11" ht="13">
      <c r="A1314" s="14"/>
      <c r="B1314" s="14"/>
      <c r="C1314" s="14"/>
      <c r="D1314" s="16"/>
      <c r="E1314" s="16"/>
      <c r="F1314" s="14"/>
      <c r="G1314" s="14"/>
      <c r="H1314" s="14"/>
      <c r="I1314" s="15"/>
      <c r="J1314" s="77"/>
      <c r="K1314" s="92"/>
    </row>
    <row r="1315" spans="1:11" ht="13">
      <c r="A1315" s="14"/>
      <c r="B1315" s="14"/>
      <c r="C1315" s="14"/>
      <c r="D1315" s="16"/>
      <c r="E1315" s="16"/>
      <c r="F1315" s="14"/>
      <c r="G1315" s="14"/>
      <c r="H1315" s="14"/>
      <c r="I1315" s="15"/>
      <c r="J1315" s="77"/>
      <c r="K1315" s="92"/>
    </row>
    <row r="1316" spans="1:11" ht="13">
      <c r="A1316" s="14"/>
      <c r="B1316" s="14"/>
      <c r="C1316" s="14"/>
      <c r="D1316" s="16"/>
      <c r="E1316" s="16"/>
      <c r="F1316" s="14"/>
      <c r="G1316" s="14"/>
      <c r="H1316" s="14"/>
      <c r="I1316" s="15"/>
      <c r="J1316" s="77"/>
      <c r="K1316" s="92"/>
    </row>
    <row r="1317" spans="1:11" ht="13">
      <c r="A1317" s="14"/>
      <c r="B1317" s="14"/>
      <c r="C1317" s="14"/>
      <c r="D1317" s="16"/>
      <c r="E1317" s="16"/>
      <c r="F1317" s="14"/>
      <c r="G1317" s="14"/>
      <c r="H1317" s="14"/>
      <c r="I1317" s="15"/>
      <c r="J1317" s="77"/>
      <c r="K1317" s="92"/>
    </row>
    <row r="1318" spans="1:11" ht="13">
      <c r="A1318" s="14"/>
      <c r="B1318" s="14"/>
      <c r="C1318" s="14"/>
      <c r="D1318" s="16"/>
      <c r="E1318" s="16"/>
      <c r="F1318" s="14"/>
      <c r="G1318" s="14"/>
      <c r="H1318" s="14"/>
      <c r="I1318" s="15"/>
      <c r="J1318" s="77"/>
      <c r="K1318" s="92"/>
    </row>
    <row r="1319" spans="1:11" ht="13">
      <c r="A1319" s="14"/>
      <c r="B1319" s="14"/>
      <c r="C1319" s="14"/>
      <c r="D1319" s="16"/>
      <c r="E1319" s="16"/>
      <c r="F1319" s="14"/>
      <c r="G1319" s="14"/>
      <c r="H1319" s="14"/>
      <c r="I1319" s="15"/>
      <c r="J1319" s="77"/>
      <c r="K1319" s="92"/>
    </row>
    <row r="1320" spans="1:11" ht="13">
      <c r="A1320" s="14"/>
      <c r="B1320" s="14"/>
      <c r="C1320" s="14"/>
      <c r="D1320" s="16"/>
      <c r="E1320" s="16"/>
      <c r="F1320" s="14"/>
      <c r="G1320" s="14"/>
      <c r="H1320" s="14"/>
      <c r="I1320" s="15"/>
      <c r="J1320" s="77"/>
      <c r="K1320" s="92"/>
    </row>
    <row r="1321" spans="1:11" ht="13">
      <c r="A1321" s="14"/>
      <c r="B1321" s="14"/>
      <c r="C1321" s="14"/>
      <c r="D1321" s="16"/>
      <c r="E1321" s="16"/>
      <c r="F1321" s="14"/>
      <c r="G1321" s="14"/>
      <c r="H1321" s="14"/>
      <c r="I1321" s="15"/>
      <c r="J1321" s="77"/>
      <c r="K1321" s="92"/>
    </row>
    <row r="1322" spans="1:11" ht="13">
      <c r="A1322" s="14"/>
      <c r="B1322" s="14"/>
      <c r="C1322" s="14"/>
      <c r="D1322" s="16"/>
      <c r="E1322" s="16"/>
      <c r="F1322" s="14"/>
      <c r="G1322" s="14"/>
      <c r="H1322" s="14"/>
      <c r="I1322" s="15"/>
      <c r="J1322" s="77"/>
      <c r="K1322" s="92"/>
    </row>
    <row r="1323" spans="1:11" ht="13">
      <c r="A1323" s="14"/>
      <c r="B1323" s="14"/>
      <c r="C1323" s="14"/>
      <c r="D1323" s="16"/>
      <c r="E1323" s="16"/>
      <c r="F1323" s="14"/>
      <c r="G1323" s="14"/>
      <c r="H1323" s="14"/>
      <c r="I1323" s="15"/>
      <c r="J1323" s="77"/>
      <c r="K1323" s="92"/>
    </row>
    <row r="1324" spans="1:11" ht="13">
      <c r="A1324" s="14"/>
      <c r="B1324" s="14"/>
      <c r="C1324" s="14"/>
      <c r="D1324" s="16"/>
      <c r="E1324" s="16"/>
      <c r="F1324" s="14"/>
      <c r="G1324" s="14"/>
      <c r="H1324" s="14"/>
      <c r="I1324" s="15"/>
      <c r="J1324" s="77"/>
      <c r="K1324" s="92"/>
    </row>
    <row r="1325" spans="1:11" ht="13">
      <c r="A1325" s="14"/>
      <c r="B1325" s="14"/>
      <c r="C1325" s="14"/>
      <c r="D1325" s="16"/>
      <c r="E1325" s="16"/>
      <c r="F1325" s="14"/>
      <c r="G1325" s="14"/>
      <c r="H1325" s="14"/>
      <c r="I1325" s="15"/>
      <c r="J1325" s="77"/>
      <c r="K1325" s="92"/>
    </row>
    <row r="1326" spans="1:11" ht="13">
      <c r="A1326" s="14"/>
      <c r="B1326" s="14"/>
      <c r="C1326" s="14"/>
      <c r="D1326" s="16"/>
      <c r="E1326" s="16"/>
      <c r="F1326" s="14"/>
      <c r="G1326" s="14"/>
      <c r="H1326" s="14"/>
      <c r="I1326" s="15"/>
      <c r="J1326" s="77"/>
      <c r="K1326" s="92"/>
    </row>
    <row r="1327" spans="1:11" ht="13">
      <c r="A1327" s="14"/>
      <c r="B1327" s="14"/>
      <c r="C1327" s="14"/>
      <c r="D1327" s="16"/>
      <c r="E1327" s="16"/>
      <c r="F1327" s="14"/>
      <c r="G1327" s="14"/>
      <c r="H1327" s="14"/>
      <c r="I1327" s="15"/>
      <c r="J1327" s="77"/>
      <c r="K1327" s="92"/>
    </row>
    <row r="1328" spans="1:11" ht="13">
      <c r="A1328" s="14"/>
      <c r="B1328" s="14"/>
      <c r="C1328" s="14"/>
      <c r="D1328" s="16"/>
      <c r="E1328" s="16"/>
      <c r="F1328" s="14"/>
      <c r="G1328" s="14"/>
      <c r="H1328" s="14"/>
      <c r="I1328" s="15"/>
      <c r="J1328" s="77"/>
      <c r="K1328" s="92"/>
    </row>
    <row r="1329" spans="1:11" ht="13">
      <c r="A1329" s="14"/>
      <c r="B1329" s="14"/>
      <c r="C1329" s="14"/>
      <c r="D1329" s="16"/>
      <c r="E1329" s="16"/>
      <c r="F1329" s="14"/>
      <c r="G1329" s="14"/>
      <c r="H1329" s="14"/>
      <c r="I1329" s="15"/>
      <c r="J1329" s="77"/>
      <c r="K1329" s="92"/>
    </row>
    <row r="1330" spans="1:11" ht="13">
      <c r="A1330" s="14"/>
      <c r="B1330" s="14"/>
      <c r="C1330" s="14"/>
      <c r="D1330" s="16"/>
      <c r="E1330" s="16"/>
      <c r="F1330" s="14"/>
      <c r="G1330" s="14"/>
      <c r="H1330" s="14"/>
      <c r="I1330" s="15"/>
      <c r="J1330" s="77"/>
      <c r="K1330" s="92"/>
    </row>
    <row r="1331" spans="1:11" ht="13">
      <c r="A1331" s="14"/>
      <c r="B1331" s="14"/>
      <c r="C1331" s="14"/>
      <c r="D1331" s="16"/>
      <c r="E1331" s="16"/>
      <c r="F1331" s="14"/>
      <c r="G1331" s="14"/>
      <c r="H1331" s="14"/>
      <c r="I1331" s="15"/>
      <c r="J1331" s="77"/>
      <c r="K1331" s="92"/>
    </row>
    <row r="1332" spans="1:11" ht="13">
      <c r="A1332" s="14"/>
      <c r="B1332" s="14"/>
      <c r="C1332" s="14"/>
      <c r="D1332" s="16"/>
      <c r="E1332" s="16"/>
      <c r="F1332" s="14"/>
      <c r="G1332" s="14"/>
      <c r="H1332" s="14"/>
      <c r="I1332" s="15"/>
      <c r="J1332" s="77"/>
      <c r="K1332" s="92"/>
    </row>
    <row r="1333" spans="1:11" ht="13">
      <c r="A1333" s="14"/>
      <c r="B1333" s="14"/>
      <c r="C1333" s="14"/>
      <c r="D1333" s="16"/>
      <c r="E1333" s="16"/>
      <c r="F1333" s="14"/>
      <c r="G1333" s="14"/>
      <c r="H1333" s="14"/>
      <c r="I1333" s="15"/>
      <c r="J1333" s="77"/>
      <c r="K1333" s="92"/>
    </row>
    <row r="1334" spans="1:11" ht="13">
      <c r="A1334" s="14"/>
      <c r="B1334" s="14"/>
      <c r="C1334" s="14"/>
      <c r="D1334" s="16"/>
      <c r="E1334" s="16"/>
      <c r="F1334" s="14"/>
      <c r="G1334" s="14"/>
      <c r="H1334" s="14"/>
      <c r="I1334" s="15"/>
      <c r="J1334" s="77"/>
      <c r="K1334" s="92"/>
    </row>
    <row r="1335" spans="1:11" ht="13">
      <c r="A1335" s="14"/>
      <c r="B1335" s="14"/>
      <c r="C1335" s="14"/>
      <c r="D1335" s="16"/>
      <c r="E1335" s="16"/>
      <c r="F1335" s="14"/>
      <c r="G1335" s="14"/>
      <c r="H1335" s="14"/>
      <c r="I1335" s="15"/>
      <c r="J1335" s="77"/>
      <c r="K1335" s="92"/>
    </row>
    <row r="1336" spans="1:11" ht="13">
      <c r="A1336" s="14"/>
      <c r="B1336" s="14"/>
      <c r="C1336" s="14"/>
      <c r="D1336" s="16"/>
      <c r="E1336" s="16"/>
      <c r="F1336" s="14"/>
      <c r="G1336" s="14"/>
      <c r="H1336" s="14"/>
      <c r="I1336" s="15"/>
      <c r="J1336" s="77"/>
      <c r="K1336" s="92"/>
    </row>
    <row r="1337" spans="1:11" ht="13">
      <c r="A1337" s="14"/>
      <c r="B1337" s="14"/>
      <c r="C1337" s="14"/>
      <c r="D1337" s="16"/>
      <c r="E1337" s="16"/>
      <c r="F1337" s="14"/>
      <c r="G1337" s="14"/>
      <c r="H1337" s="14"/>
      <c r="I1337" s="15"/>
      <c r="J1337" s="77"/>
      <c r="K1337" s="92"/>
    </row>
    <row r="1338" spans="1:11" ht="13">
      <c r="A1338" s="14"/>
      <c r="B1338" s="14"/>
      <c r="C1338" s="14"/>
      <c r="D1338" s="16"/>
      <c r="E1338" s="16"/>
      <c r="F1338" s="14"/>
      <c r="G1338" s="14"/>
      <c r="H1338" s="14"/>
      <c r="I1338" s="15"/>
      <c r="J1338" s="77"/>
      <c r="K1338" s="92"/>
    </row>
    <row r="1339" spans="1:11" ht="13">
      <c r="A1339" s="14"/>
      <c r="B1339" s="14"/>
      <c r="C1339" s="14"/>
      <c r="D1339" s="16"/>
      <c r="E1339" s="16"/>
      <c r="F1339" s="14"/>
      <c r="G1339" s="14"/>
      <c r="H1339" s="14"/>
      <c r="I1339" s="15"/>
      <c r="J1339" s="77"/>
      <c r="K1339" s="92"/>
    </row>
    <row r="1340" spans="1:11" ht="13">
      <c r="A1340" s="14"/>
      <c r="B1340" s="14"/>
      <c r="C1340" s="14"/>
      <c r="D1340" s="16"/>
      <c r="E1340" s="16"/>
      <c r="F1340" s="14"/>
      <c r="G1340" s="14"/>
      <c r="H1340" s="14"/>
      <c r="I1340" s="15"/>
      <c r="J1340" s="77"/>
      <c r="K1340" s="92"/>
    </row>
    <row r="1341" spans="1:11" ht="13">
      <c r="A1341" s="14"/>
      <c r="B1341" s="14"/>
      <c r="C1341" s="14"/>
      <c r="D1341" s="16"/>
      <c r="E1341" s="16"/>
      <c r="F1341" s="14"/>
      <c r="G1341" s="14"/>
      <c r="H1341" s="14"/>
      <c r="I1341" s="15"/>
      <c r="J1341" s="77"/>
      <c r="K1341" s="92"/>
    </row>
    <row r="1342" spans="1:11" ht="13">
      <c r="A1342" s="14"/>
      <c r="B1342" s="14"/>
      <c r="C1342" s="14"/>
      <c r="D1342" s="16"/>
      <c r="E1342" s="16"/>
      <c r="F1342" s="14"/>
      <c r="G1342" s="14"/>
      <c r="H1342" s="14"/>
      <c r="I1342" s="15"/>
      <c r="J1342" s="77"/>
      <c r="K1342" s="92"/>
    </row>
    <row r="1343" spans="1:11" ht="13">
      <c r="A1343" s="14"/>
      <c r="B1343" s="14"/>
      <c r="C1343" s="14"/>
      <c r="D1343" s="16"/>
      <c r="E1343" s="16"/>
      <c r="F1343" s="14"/>
      <c r="G1343" s="14"/>
      <c r="H1343" s="14"/>
      <c r="I1343" s="15"/>
      <c r="J1343" s="77"/>
      <c r="K1343" s="92"/>
    </row>
    <row r="1344" spans="1:11" ht="13">
      <c r="A1344" s="14"/>
      <c r="B1344" s="14"/>
      <c r="C1344" s="14"/>
      <c r="D1344" s="16"/>
      <c r="E1344" s="16"/>
      <c r="F1344" s="14"/>
      <c r="G1344" s="14"/>
      <c r="H1344" s="14"/>
      <c r="I1344" s="15"/>
      <c r="J1344" s="77"/>
      <c r="K1344" s="92"/>
    </row>
    <row r="1345" spans="1:11" ht="13">
      <c r="A1345" s="14"/>
      <c r="B1345" s="14"/>
      <c r="C1345" s="14"/>
      <c r="D1345" s="16"/>
      <c r="E1345" s="16"/>
      <c r="F1345" s="14"/>
      <c r="G1345" s="14"/>
      <c r="H1345" s="14"/>
      <c r="I1345" s="15"/>
      <c r="J1345" s="77"/>
      <c r="K1345" s="92"/>
    </row>
    <row r="1346" spans="1:11" ht="13">
      <c r="A1346" s="14"/>
      <c r="B1346" s="14"/>
      <c r="C1346" s="14"/>
      <c r="D1346" s="16"/>
      <c r="E1346" s="16"/>
      <c r="F1346" s="14"/>
      <c r="G1346" s="14"/>
      <c r="H1346" s="14"/>
      <c r="I1346" s="15"/>
      <c r="J1346" s="77"/>
      <c r="K1346" s="92"/>
    </row>
    <row r="1347" spans="1:11" ht="13">
      <c r="A1347" s="14"/>
      <c r="B1347" s="14"/>
      <c r="C1347" s="14"/>
      <c r="D1347" s="16"/>
      <c r="E1347" s="16"/>
      <c r="F1347" s="14"/>
      <c r="G1347" s="14"/>
      <c r="H1347" s="14"/>
      <c r="I1347" s="15"/>
      <c r="J1347" s="77"/>
      <c r="K1347" s="92"/>
    </row>
    <row r="1348" spans="1:11" ht="13">
      <c r="A1348" s="14"/>
      <c r="B1348" s="14"/>
      <c r="C1348" s="14"/>
      <c r="D1348" s="16"/>
      <c r="E1348" s="16"/>
      <c r="F1348" s="14"/>
      <c r="G1348" s="14"/>
      <c r="H1348" s="14"/>
      <c r="I1348" s="15"/>
      <c r="J1348" s="77"/>
      <c r="K1348" s="92"/>
    </row>
    <row r="1349" spans="1:11" ht="13">
      <c r="A1349" s="14"/>
      <c r="B1349" s="14"/>
      <c r="C1349" s="14"/>
      <c r="D1349" s="16"/>
      <c r="E1349" s="16"/>
      <c r="F1349" s="14"/>
      <c r="G1349" s="14"/>
      <c r="H1349" s="14"/>
      <c r="I1349" s="15"/>
      <c r="J1349" s="77"/>
      <c r="K1349" s="92"/>
    </row>
    <row r="1350" spans="1:11" ht="13">
      <c r="A1350" s="14"/>
      <c r="B1350" s="14"/>
      <c r="C1350" s="14"/>
      <c r="D1350" s="16"/>
      <c r="E1350" s="16"/>
      <c r="F1350" s="14"/>
      <c r="G1350" s="14"/>
      <c r="H1350" s="14"/>
      <c r="I1350" s="15"/>
      <c r="J1350" s="77"/>
      <c r="K1350" s="92"/>
    </row>
    <row r="1351" spans="1:11" ht="13">
      <c r="A1351" s="14"/>
      <c r="B1351" s="14"/>
      <c r="C1351" s="14"/>
      <c r="D1351" s="16"/>
      <c r="E1351" s="16"/>
      <c r="F1351" s="14"/>
      <c r="G1351" s="14"/>
      <c r="H1351" s="14"/>
      <c r="I1351" s="15"/>
      <c r="J1351" s="77"/>
      <c r="K1351" s="92"/>
    </row>
    <row r="1352" spans="1:11" ht="13">
      <c r="A1352" s="14"/>
      <c r="B1352" s="14"/>
      <c r="C1352" s="14"/>
      <c r="D1352" s="16"/>
      <c r="E1352" s="16"/>
      <c r="F1352" s="14"/>
      <c r="G1352" s="14"/>
      <c r="H1352" s="14"/>
      <c r="I1352" s="15"/>
      <c r="J1352" s="77"/>
      <c r="K1352" s="92"/>
    </row>
    <row r="1353" spans="1:11" ht="13">
      <c r="A1353" s="14"/>
      <c r="B1353" s="14"/>
      <c r="C1353" s="14"/>
      <c r="D1353" s="16"/>
      <c r="E1353" s="16"/>
      <c r="F1353" s="14"/>
      <c r="G1353" s="14"/>
      <c r="H1353" s="14"/>
      <c r="I1353" s="15"/>
      <c r="J1353" s="77"/>
      <c r="K1353" s="92"/>
    </row>
    <row r="1354" spans="1:11" ht="13">
      <c r="A1354" s="14"/>
      <c r="B1354" s="14"/>
      <c r="C1354" s="14"/>
      <c r="D1354" s="16"/>
      <c r="E1354" s="16"/>
      <c r="F1354" s="14"/>
      <c r="G1354" s="14"/>
      <c r="H1354" s="14"/>
      <c r="I1354" s="15"/>
      <c r="J1354" s="77"/>
      <c r="K1354" s="92"/>
    </row>
    <row r="1355" spans="1:11" ht="13">
      <c r="A1355" s="14"/>
      <c r="B1355" s="14"/>
      <c r="C1355" s="14"/>
      <c r="D1355" s="16"/>
      <c r="E1355" s="16"/>
      <c r="F1355" s="14"/>
      <c r="G1355" s="14"/>
      <c r="H1355" s="14"/>
      <c r="I1355" s="15"/>
      <c r="J1355" s="77"/>
      <c r="K1355" s="92"/>
    </row>
    <row r="1356" spans="1:11" ht="13">
      <c r="A1356" s="14"/>
      <c r="B1356" s="14"/>
      <c r="C1356" s="14"/>
      <c r="D1356" s="16"/>
      <c r="E1356" s="16"/>
      <c r="F1356" s="14"/>
      <c r="G1356" s="14"/>
      <c r="H1356" s="14"/>
      <c r="I1356" s="15"/>
      <c r="J1356" s="77"/>
      <c r="K1356" s="92"/>
    </row>
    <row r="1357" spans="1:11" ht="13">
      <c r="A1357" s="14"/>
      <c r="B1357" s="14"/>
      <c r="C1357" s="14"/>
      <c r="D1357" s="16"/>
      <c r="E1357" s="16"/>
      <c r="F1357" s="14"/>
      <c r="G1357" s="14"/>
      <c r="H1357" s="14"/>
      <c r="I1357" s="15"/>
      <c r="J1357" s="77"/>
      <c r="K1357" s="92"/>
    </row>
    <row r="1358" spans="1:11" ht="13">
      <c r="A1358" s="14"/>
      <c r="B1358" s="14"/>
      <c r="C1358" s="14"/>
      <c r="D1358" s="16"/>
      <c r="E1358" s="16"/>
      <c r="F1358" s="14"/>
      <c r="G1358" s="14"/>
      <c r="H1358" s="14"/>
      <c r="I1358" s="15"/>
      <c r="J1358" s="77"/>
      <c r="K1358" s="92"/>
    </row>
    <row r="1359" spans="1:11" ht="13">
      <c r="A1359" s="14"/>
      <c r="B1359" s="14"/>
      <c r="C1359" s="14"/>
      <c r="D1359" s="16"/>
      <c r="E1359" s="16"/>
      <c r="F1359" s="14"/>
      <c r="G1359" s="14"/>
      <c r="H1359" s="14"/>
      <c r="I1359" s="15"/>
      <c r="J1359" s="77"/>
      <c r="K1359" s="92"/>
    </row>
    <row r="1360" spans="1:11" ht="13">
      <c r="A1360" s="14"/>
      <c r="B1360" s="14"/>
      <c r="C1360" s="14"/>
      <c r="D1360" s="16"/>
      <c r="E1360" s="16"/>
      <c r="F1360" s="14"/>
      <c r="G1360" s="14"/>
      <c r="H1360" s="14"/>
      <c r="I1360" s="15"/>
      <c r="J1360" s="77"/>
      <c r="K1360" s="92"/>
    </row>
    <row r="1361" spans="1:11" ht="13">
      <c r="A1361" s="14"/>
      <c r="B1361" s="14"/>
      <c r="C1361" s="14"/>
      <c r="D1361" s="16"/>
      <c r="E1361" s="16"/>
      <c r="F1361" s="14"/>
      <c r="G1361" s="14"/>
      <c r="H1361" s="14"/>
      <c r="I1361" s="15"/>
      <c r="J1361" s="77"/>
      <c r="K1361" s="92"/>
    </row>
    <row r="1362" spans="1:11" ht="13">
      <c r="A1362" s="14"/>
      <c r="B1362" s="14"/>
      <c r="C1362" s="14"/>
      <c r="D1362" s="16"/>
      <c r="E1362" s="16"/>
      <c r="F1362" s="14"/>
      <c r="G1362" s="14"/>
      <c r="H1362" s="14"/>
      <c r="I1362" s="15"/>
      <c r="J1362" s="77"/>
      <c r="K1362" s="92"/>
    </row>
    <row r="1363" spans="1:11" ht="13">
      <c r="A1363" s="14"/>
      <c r="B1363" s="14"/>
      <c r="C1363" s="14"/>
      <c r="D1363" s="16"/>
      <c r="E1363" s="16"/>
      <c r="F1363" s="14"/>
      <c r="G1363" s="14"/>
      <c r="H1363" s="14"/>
      <c r="I1363" s="15"/>
      <c r="J1363" s="77"/>
      <c r="K1363" s="92"/>
    </row>
    <row r="1364" spans="1:11" ht="13">
      <c r="A1364" s="14"/>
      <c r="B1364" s="14"/>
      <c r="C1364" s="14"/>
      <c r="D1364" s="16"/>
      <c r="E1364" s="16"/>
      <c r="F1364" s="14"/>
      <c r="G1364" s="14"/>
      <c r="H1364" s="14"/>
      <c r="I1364" s="15"/>
      <c r="J1364" s="77"/>
      <c r="K1364" s="92"/>
    </row>
    <row r="1365" spans="1:11" ht="13">
      <c r="A1365" s="14"/>
      <c r="B1365" s="14"/>
      <c r="C1365" s="14"/>
      <c r="D1365" s="16"/>
      <c r="E1365" s="16"/>
      <c r="F1365" s="14"/>
      <c r="G1365" s="14"/>
      <c r="H1365" s="14"/>
      <c r="I1365" s="15"/>
      <c r="J1365" s="77"/>
      <c r="K1365" s="92"/>
    </row>
    <row r="1366" spans="1:11" ht="13">
      <c r="A1366" s="14"/>
      <c r="B1366" s="14"/>
      <c r="C1366" s="14"/>
      <c r="D1366" s="16"/>
      <c r="E1366" s="16"/>
      <c r="F1366" s="14"/>
      <c r="G1366" s="14"/>
      <c r="H1366" s="14"/>
      <c r="I1366" s="15"/>
      <c r="J1366" s="77"/>
      <c r="K1366" s="92"/>
    </row>
    <row r="1367" spans="1:11" ht="13">
      <c r="A1367" s="14"/>
      <c r="B1367" s="14"/>
      <c r="C1367" s="14"/>
      <c r="D1367" s="16"/>
      <c r="E1367" s="16"/>
      <c r="F1367" s="14"/>
      <c r="G1367" s="14"/>
      <c r="H1367" s="14"/>
      <c r="I1367" s="15"/>
      <c r="J1367" s="77"/>
      <c r="K1367" s="92"/>
    </row>
    <row r="1368" spans="1:11" ht="13">
      <c r="A1368" s="14"/>
      <c r="B1368" s="14"/>
      <c r="C1368" s="14"/>
      <c r="D1368" s="16"/>
      <c r="E1368" s="16"/>
      <c r="F1368" s="14"/>
      <c r="G1368" s="14"/>
      <c r="H1368" s="14"/>
      <c r="I1368" s="15"/>
      <c r="J1368" s="77"/>
      <c r="K1368" s="92"/>
    </row>
    <row r="1369" spans="1:11" ht="13">
      <c r="A1369" s="14"/>
      <c r="B1369" s="14"/>
      <c r="C1369" s="14"/>
      <c r="D1369" s="16"/>
      <c r="E1369" s="16"/>
      <c r="F1369" s="14"/>
      <c r="G1369" s="14"/>
      <c r="H1369" s="14"/>
      <c r="I1369" s="15"/>
      <c r="J1369" s="77"/>
      <c r="K1369" s="92"/>
    </row>
    <row r="1370" spans="1:11" ht="13">
      <c r="A1370" s="14"/>
      <c r="B1370" s="14"/>
      <c r="C1370" s="14"/>
      <c r="D1370" s="16"/>
      <c r="E1370" s="16"/>
      <c r="F1370" s="14"/>
      <c r="G1370" s="14"/>
      <c r="H1370" s="14"/>
      <c r="I1370" s="15"/>
      <c r="J1370" s="77"/>
      <c r="K1370" s="92"/>
    </row>
    <row r="1371" spans="1:11" ht="13">
      <c r="A1371" s="14"/>
      <c r="B1371" s="14"/>
      <c r="C1371" s="14"/>
      <c r="D1371" s="16"/>
      <c r="E1371" s="16"/>
      <c r="F1371" s="14"/>
      <c r="G1371" s="14"/>
      <c r="H1371" s="14"/>
      <c r="I1371" s="15"/>
      <c r="J1371" s="77"/>
      <c r="K1371" s="92"/>
    </row>
    <row r="1372" spans="1:11" ht="13">
      <c r="A1372" s="14"/>
      <c r="B1372" s="14"/>
      <c r="C1372" s="14"/>
      <c r="D1372" s="16"/>
      <c r="E1372" s="16"/>
      <c r="F1372" s="14"/>
      <c r="G1372" s="14"/>
      <c r="H1372" s="14"/>
      <c r="I1372" s="15"/>
      <c r="J1372" s="77"/>
      <c r="K1372" s="92"/>
    </row>
    <row r="1373" spans="1:11" ht="13">
      <c r="A1373" s="14"/>
      <c r="B1373" s="14"/>
      <c r="C1373" s="14"/>
      <c r="D1373" s="16"/>
      <c r="E1373" s="16"/>
      <c r="F1373" s="14"/>
      <c r="G1373" s="14"/>
      <c r="H1373" s="14"/>
      <c r="I1373" s="15"/>
      <c r="J1373" s="77"/>
      <c r="K1373" s="92"/>
    </row>
    <row r="1374" spans="1:11" ht="13">
      <c r="A1374" s="14"/>
      <c r="B1374" s="14"/>
      <c r="C1374" s="14"/>
      <c r="D1374" s="16"/>
      <c r="E1374" s="16"/>
      <c r="F1374" s="14"/>
      <c r="G1374" s="14"/>
      <c r="H1374" s="14"/>
      <c r="I1374" s="15"/>
      <c r="J1374" s="77"/>
      <c r="K1374" s="92"/>
    </row>
    <row r="1375" spans="1:11" ht="13">
      <c r="A1375" s="14"/>
      <c r="B1375" s="14"/>
      <c r="C1375" s="14"/>
      <c r="D1375" s="16"/>
      <c r="E1375" s="16"/>
      <c r="F1375" s="14"/>
      <c r="G1375" s="14"/>
      <c r="H1375" s="14"/>
      <c r="I1375" s="15"/>
      <c r="J1375" s="77"/>
      <c r="K1375" s="92"/>
    </row>
    <row r="1376" spans="1:11" ht="13">
      <c r="A1376" s="14"/>
      <c r="B1376" s="14"/>
      <c r="C1376" s="14"/>
      <c r="D1376" s="16"/>
      <c r="E1376" s="16"/>
      <c r="F1376" s="14"/>
      <c r="G1376" s="14"/>
      <c r="H1376" s="14"/>
      <c r="I1376" s="15"/>
      <c r="J1376" s="77"/>
      <c r="K1376" s="92"/>
    </row>
    <row r="1377" spans="1:11" ht="13">
      <c r="A1377" s="14"/>
      <c r="B1377" s="14"/>
      <c r="C1377" s="14"/>
      <c r="D1377" s="16"/>
      <c r="E1377" s="16"/>
      <c r="F1377" s="14"/>
      <c r="G1377" s="14"/>
      <c r="H1377" s="14"/>
      <c r="I1377" s="15"/>
      <c r="J1377" s="77"/>
      <c r="K1377" s="92"/>
    </row>
    <row r="1378" spans="1:11" ht="13">
      <c r="A1378" s="14"/>
      <c r="B1378" s="14"/>
      <c r="C1378" s="14"/>
      <c r="D1378" s="16"/>
      <c r="E1378" s="16"/>
      <c r="F1378" s="14"/>
      <c r="G1378" s="14"/>
      <c r="H1378" s="14"/>
      <c r="I1378" s="15"/>
      <c r="J1378" s="77"/>
      <c r="K1378" s="92"/>
    </row>
    <row r="1379" spans="1:11" ht="13">
      <c r="A1379" s="14"/>
      <c r="B1379" s="14"/>
      <c r="C1379" s="14"/>
      <c r="D1379" s="16"/>
      <c r="E1379" s="16"/>
      <c r="F1379" s="14"/>
      <c r="G1379" s="14"/>
      <c r="H1379" s="14"/>
      <c r="I1379" s="15"/>
      <c r="J1379" s="77"/>
      <c r="K1379" s="92"/>
    </row>
    <row r="1380" spans="1:11" ht="13">
      <c r="A1380" s="14"/>
      <c r="B1380" s="14"/>
      <c r="C1380" s="14"/>
      <c r="D1380" s="16"/>
      <c r="E1380" s="16"/>
      <c r="F1380" s="14"/>
      <c r="G1380" s="14"/>
      <c r="H1380" s="14"/>
      <c r="I1380" s="15"/>
      <c r="J1380" s="77"/>
      <c r="K1380" s="92"/>
    </row>
    <row r="1381" spans="1:11" ht="13">
      <c r="A1381" s="14"/>
      <c r="B1381" s="14"/>
      <c r="C1381" s="14"/>
      <c r="D1381" s="16"/>
      <c r="E1381" s="16"/>
      <c r="F1381" s="14"/>
      <c r="G1381" s="14"/>
      <c r="H1381" s="14"/>
      <c r="I1381" s="15"/>
      <c r="J1381" s="77"/>
      <c r="K1381" s="92"/>
    </row>
    <row r="1382" spans="1:11" ht="13">
      <c r="A1382" s="14"/>
      <c r="B1382" s="14"/>
      <c r="C1382" s="14"/>
      <c r="D1382" s="16"/>
      <c r="E1382" s="16"/>
      <c r="F1382" s="14"/>
      <c r="G1382" s="14"/>
      <c r="H1382" s="14"/>
      <c r="I1382" s="15"/>
      <c r="J1382" s="77"/>
      <c r="K1382" s="92"/>
    </row>
    <row r="1383" spans="1:11" ht="13">
      <c r="A1383" s="14"/>
      <c r="B1383" s="14"/>
      <c r="C1383" s="14"/>
      <c r="D1383" s="16"/>
      <c r="E1383" s="16"/>
      <c r="F1383" s="14"/>
      <c r="G1383" s="14"/>
      <c r="H1383" s="14"/>
      <c r="I1383" s="15"/>
      <c r="J1383" s="77"/>
      <c r="K1383" s="92"/>
    </row>
    <row r="1384" spans="1:11" ht="13">
      <c r="A1384" s="14"/>
      <c r="B1384" s="14"/>
      <c r="C1384" s="14"/>
      <c r="D1384" s="16"/>
      <c r="E1384" s="16"/>
      <c r="F1384" s="14"/>
      <c r="G1384" s="14"/>
      <c r="H1384" s="14"/>
      <c r="I1384" s="15"/>
      <c r="J1384" s="77"/>
      <c r="K1384" s="92"/>
    </row>
    <row r="1385" spans="1:11" ht="13">
      <c r="A1385" s="14"/>
      <c r="B1385" s="14"/>
      <c r="C1385" s="14"/>
      <c r="D1385" s="16"/>
      <c r="E1385" s="16"/>
      <c r="F1385" s="14"/>
      <c r="G1385" s="14"/>
      <c r="H1385" s="14"/>
      <c r="I1385" s="15"/>
      <c r="J1385" s="77"/>
      <c r="K1385" s="92"/>
    </row>
    <row r="1386" spans="1:11" ht="13">
      <c r="A1386" s="14"/>
      <c r="B1386" s="14"/>
      <c r="C1386" s="14"/>
      <c r="D1386" s="16"/>
      <c r="E1386" s="16"/>
      <c r="F1386" s="14"/>
      <c r="G1386" s="14"/>
      <c r="H1386" s="14"/>
      <c r="I1386" s="15"/>
      <c r="J1386" s="77"/>
      <c r="K1386" s="92"/>
    </row>
    <row r="1387" spans="1:11" ht="13">
      <c r="A1387" s="14"/>
      <c r="B1387" s="14"/>
      <c r="C1387" s="14"/>
      <c r="D1387" s="16"/>
      <c r="E1387" s="16"/>
      <c r="F1387" s="14"/>
      <c r="G1387" s="14"/>
      <c r="H1387" s="14"/>
      <c r="I1387" s="15"/>
      <c r="J1387" s="77"/>
      <c r="K1387" s="92"/>
    </row>
    <row r="1388" spans="1:11" ht="13">
      <c r="A1388" s="14"/>
      <c r="B1388" s="14"/>
      <c r="C1388" s="14"/>
      <c r="D1388" s="16"/>
      <c r="E1388" s="16"/>
      <c r="F1388" s="14"/>
      <c r="G1388" s="14"/>
      <c r="H1388" s="14"/>
      <c r="I1388" s="15"/>
      <c r="J1388" s="77"/>
      <c r="K1388" s="92"/>
    </row>
    <row r="1389" spans="1:11" ht="13">
      <c r="A1389" s="14"/>
      <c r="B1389" s="14"/>
      <c r="C1389" s="14"/>
      <c r="D1389" s="16"/>
      <c r="E1389" s="16"/>
      <c r="F1389" s="14"/>
      <c r="G1389" s="14"/>
      <c r="H1389" s="14"/>
      <c r="I1389" s="15"/>
      <c r="J1389" s="77"/>
      <c r="K1389" s="92"/>
    </row>
    <row r="1390" spans="1:11" ht="13">
      <c r="A1390" s="14"/>
      <c r="B1390" s="14"/>
      <c r="C1390" s="14"/>
      <c r="D1390" s="16"/>
      <c r="E1390" s="16"/>
      <c r="F1390" s="14"/>
      <c r="G1390" s="14"/>
      <c r="H1390" s="14"/>
      <c r="I1390" s="15"/>
      <c r="J1390" s="77"/>
      <c r="K1390" s="92"/>
    </row>
    <row r="1391" spans="1:11" ht="13">
      <c r="A1391" s="14"/>
      <c r="B1391" s="14"/>
      <c r="C1391" s="14"/>
      <c r="D1391" s="16"/>
      <c r="E1391" s="16"/>
      <c r="F1391" s="14"/>
      <c r="G1391" s="14"/>
      <c r="H1391" s="14"/>
      <c r="I1391" s="15"/>
      <c r="J1391" s="77"/>
      <c r="K1391" s="92"/>
    </row>
    <row r="1392" spans="1:11" ht="13">
      <c r="A1392" s="14"/>
      <c r="B1392" s="14"/>
      <c r="C1392" s="14"/>
      <c r="D1392" s="16"/>
      <c r="E1392" s="16"/>
      <c r="F1392" s="14"/>
      <c r="G1392" s="14"/>
      <c r="H1392" s="14"/>
      <c r="I1392" s="15"/>
      <c r="J1392" s="77"/>
      <c r="K1392" s="92"/>
    </row>
    <row r="1393" spans="1:11" ht="13">
      <c r="A1393" s="14"/>
      <c r="B1393" s="14"/>
      <c r="C1393" s="14"/>
      <c r="D1393" s="16"/>
      <c r="E1393" s="16"/>
      <c r="F1393" s="14"/>
      <c r="G1393" s="14"/>
      <c r="H1393" s="14"/>
      <c r="I1393" s="15"/>
      <c r="J1393" s="77"/>
      <c r="K1393" s="92"/>
    </row>
    <row r="1394" spans="1:11" ht="13">
      <c r="A1394" s="14"/>
      <c r="B1394" s="14"/>
      <c r="C1394" s="14"/>
      <c r="D1394" s="16"/>
      <c r="E1394" s="16"/>
      <c r="F1394" s="14"/>
      <c r="G1394" s="14"/>
      <c r="H1394" s="14"/>
      <c r="I1394" s="15"/>
      <c r="J1394" s="77"/>
      <c r="K1394" s="92"/>
    </row>
    <row r="1395" spans="1:11" ht="13">
      <c r="A1395" s="14"/>
      <c r="B1395" s="14"/>
      <c r="C1395" s="14"/>
      <c r="D1395" s="16"/>
      <c r="E1395" s="16"/>
      <c r="F1395" s="14"/>
      <c r="G1395" s="14"/>
      <c r="H1395" s="14"/>
      <c r="I1395" s="15"/>
      <c r="J1395" s="77"/>
      <c r="K1395" s="92"/>
    </row>
    <row r="1396" spans="1:11" ht="13">
      <c r="A1396" s="14"/>
      <c r="B1396" s="14"/>
      <c r="C1396" s="14"/>
      <c r="D1396" s="16"/>
      <c r="E1396" s="16"/>
      <c r="F1396" s="14"/>
      <c r="G1396" s="14"/>
      <c r="H1396" s="14"/>
      <c r="I1396" s="15"/>
      <c r="J1396" s="77"/>
      <c r="K1396" s="92"/>
    </row>
    <row r="1397" spans="1:11" ht="13">
      <c r="A1397" s="14"/>
      <c r="B1397" s="14"/>
      <c r="C1397" s="14"/>
      <c r="D1397" s="16"/>
      <c r="E1397" s="16"/>
      <c r="F1397" s="14"/>
      <c r="G1397" s="14"/>
      <c r="H1397" s="14"/>
      <c r="I1397" s="15"/>
      <c r="J1397" s="77"/>
      <c r="K1397" s="92"/>
    </row>
    <row r="1398" spans="1:11" ht="13">
      <c r="A1398" s="14"/>
      <c r="B1398" s="14"/>
      <c r="C1398" s="14"/>
      <c r="D1398" s="16"/>
      <c r="E1398" s="16"/>
      <c r="F1398" s="14"/>
      <c r="G1398" s="14"/>
      <c r="H1398" s="14"/>
      <c r="I1398" s="15"/>
      <c r="J1398" s="77"/>
      <c r="K1398" s="92"/>
    </row>
    <row r="1399" spans="1:11" ht="13">
      <c r="A1399" s="14"/>
      <c r="B1399" s="14"/>
      <c r="C1399" s="14"/>
      <c r="D1399" s="16"/>
      <c r="E1399" s="16"/>
      <c r="F1399" s="14"/>
      <c r="G1399" s="14"/>
      <c r="H1399" s="14"/>
      <c r="I1399" s="15"/>
      <c r="J1399" s="77"/>
      <c r="K1399" s="92"/>
    </row>
    <row r="1400" spans="1:11" ht="13">
      <c r="A1400" s="14"/>
      <c r="B1400" s="14"/>
      <c r="C1400" s="14"/>
      <c r="D1400" s="16"/>
      <c r="E1400" s="16"/>
      <c r="F1400" s="14"/>
      <c r="G1400" s="14"/>
      <c r="H1400" s="14"/>
      <c r="I1400" s="15"/>
      <c r="J1400" s="77"/>
      <c r="K1400" s="92"/>
    </row>
    <row r="1401" spans="1:11" ht="13">
      <c r="A1401" s="14"/>
      <c r="B1401" s="14"/>
      <c r="C1401" s="14"/>
      <c r="D1401" s="16"/>
      <c r="E1401" s="16"/>
      <c r="F1401" s="14"/>
      <c r="G1401" s="14"/>
      <c r="H1401" s="14"/>
      <c r="I1401" s="15"/>
      <c r="J1401" s="77"/>
      <c r="K1401" s="92"/>
    </row>
    <row r="1402" spans="1:11" ht="13">
      <c r="A1402" s="14"/>
      <c r="B1402" s="14"/>
      <c r="C1402" s="14"/>
      <c r="D1402" s="16"/>
      <c r="E1402" s="16"/>
      <c r="F1402" s="14"/>
      <c r="G1402" s="14"/>
      <c r="H1402" s="14"/>
      <c r="I1402" s="15"/>
      <c r="J1402" s="77"/>
      <c r="K1402" s="92"/>
    </row>
    <row r="1403" spans="1:11" ht="13">
      <c r="A1403" s="14"/>
      <c r="B1403" s="14"/>
      <c r="C1403" s="14"/>
      <c r="D1403" s="16"/>
      <c r="E1403" s="16"/>
      <c r="F1403" s="14"/>
      <c r="G1403" s="14"/>
      <c r="H1403" s="14"/>
      <c r="I1403" s="15"/>
      <c r="J1403" s="77"/>
      <c r="K1403" s="92"/>
    </row>
    <row r="1404" spans="1:11" ht="13">
      <c r="A1404" s="14"/>
      <c r="B1404" s="14"/>
      <c r="C1404" s="14"/>
      <c r="D1404" s="16"/>
      <c r="E1404" s="16"/>
      <c r="F1404" s="14"/>
      <c r="G1404" s="14"/>
      <c r="H1404" s="14"/>
      <c r="I1404" s="15"/>
      <c r="J1404" s="77"/>
      <c r="K1404" s="92"/>
    </row>
    <row r="1405" spans="1:11" ht="13">
      <c r="A1405" s="14"/>
      <c r="B1405" s="14"/>
      <c r="C1405" s="14"/>
      <c r="D1405" s="16"/>
      <c r="E1405" s="16"/>
      <c r="F1405" s="14"/>
      <c r="G1405" s="14"/>
      <c r="H1405" s="14"/>
      <c r="I1405" s="15"/>
      <c r="J1405" s="77"/>
      <c r="K1405" s="92"/>
    </row>
    <row r="1406" spans="1:11" ht="13">
      <c r="A1406" s="14"/>
      <c r="B1406" s="14"/>
      <c r="C1406" s="14"/>
      <c r="D1406" s="16"/>
      <c r="E1406" s="16"/>
      <c r="F1406" s="14"/>
      <c r="G1406" s="14"/>
      <c r="H1406" s="14"/>
      <c r="I1406" s="15"/>
      <c r="J1406" s="77"/>
      <c r="K1406" s="92"/>
    </row>
    <row r="1407" spans="1:11" ht="13">
      <c r="A1407" s="14"/>
      <c r="B1407" s="14"/>
      <c r="C1407" s="14"/>
      <c r="D1407" s="16"/>
      <c r="E1407" s="16"/>
      <c r="F1407" s="14"/>
      <c r="G1407" s="14"/>
      <c r="H1407" s="14"/>
      <c r="I1407" s="15"/>
      <c r="J1407" s="77"/>
      <c r="K1407" s="92"/>
    </row>
    <row r="1408" spans="1:11" ht="13">
      <c r="A1408" s="14"/>
      <c r="B1408" s="14"/>
      <c r="C1408" s="14"/>
      <c r="D1408" s="16"/>
      <c r="E1408" s="16"/>
      <c r="F1408" s="14"/>
      <c r="G1408" s="14"/>
      <c r="H1408" s="14"/>
      <c r="I1408" s="15"/>
      <c r="J1408" s="77"/>
      <c r="K1408" s="92"/>
    </row>
    <row r="1409" spans="1:11" ht="13">
      <c r="A1409" s="14"/>
      <c r="B1409" s="14"/>
      <c r="C1409" s="14"/>
      <c r="D1409" s="16"/>
      <c r="E1409" s="16"/>
      <c r="F1409" s="14"/>
      <c r="G1409" s="14"/>
      <c r="H1409" s="14"/>
      <c r="I1409" s="15"/>
      <c r="J1409" s="77"/>
      <c r="K1409" s="92"/>
    </row>
    <row r="1410" spans="1:11" ht="13">
      <c r="A1410" s="14"/>
      <c r="B1410" s="14"/>
      <c r="C1410" s="14"/>
      <c r="D1410" s="16"/>
      <c r="E1410" s="16"/>
      <c r="F1410" s="14"/>
      <c r="G1410" s="14"/>
      <c r="H1410" s="14"/>
      <c r="I1410" s="15"/>
      <c r="J1410" s="77"/>
      <c r="K1410" s="92"/>
    </row>
    <row r="1411" spans="1:11" ht="13">
      <c r="A1411" s="14"/>
      <c r="B1411" s="14"/>
      <c r="C1411" s="14"/>
      <c r="D1411" s="16"/>
      <c r="E1411" s="16"/>
      <c r="F1411" s="14"/>
      <c r="G1411" s="14"/>
      <c r="H1411" s="14"/>
      <c r="I1411" s="15"/>
      <c r="J1411" s="77"/>
      <c r="K1411" s="92"/>
    </row>
    <row r="1412" spans="1:11" ht="13">
      <c r="A1412" s="14"/>
      <c r="B1412" s="14"/>
      <c r="C1412" s="14"/>
      <c r="D1412" s="16"/>
      <c r="E1412" s="16"/>
      <c r="F1412" s="14"/>
      <c r="G1412" s="14"/>
      <c r="H1412" s="14"/>
      <c r="I1412" s="15"/>
      <c r="J1412" s="77"/>
      <c r="K1412" s="92"/>
    </row>
    <row r="1413" spans="1:11" ht="13">
      <c r="A1413" s="14"/>
      <c r="B1413" s="14"/>
      <c r="C1413" s="14"/>
      <c r="D1413" s="16"/>
      <c r="E1413" s="16"/>
      <c r="F1413" s="14"/>
      <c r="G1413" s="14"/>
      <c r="H1413" s="14"/>
      <c r="I1413" s="15"/>
      <c r="J1413" s="77"/>
      <c r="K1413" s="92"/>
    </row>
    <row r="1414" spans="1:11" ht="13">
      <c r="A1414" s="14"/>
      <c r="B1414" s="14"/>
      <c r="C1414" s="14"/>
      <c r="D1414" s="16"/>
      <c r="E1414" s="16"/>
      <c r="F1414" s="14"/>
      <c r="G1414" s="14"/>
      <c r="H1414" s="14"/>
      <c r="I1414" s="15"/>
      <c r="J1414" s="77"/>
      <c r="K1414" s="92"/>
    </row>
    <row r="1415" spans="1:11" ht="13">
      <c r="A1415" s="14"/>
      <c r="B1415" s="14"/>
      <c r="C1415" s="14"/>
      <c r="D1415" s="16"/>
      <c r="E1415" s="16"/>
      <c r="F1415" s="14"/>
      <c r="G1415" s="14"/>
      <c r="H1415" s="14"/>
      <c r="I1415" s="15"/>
      <c r="J1415" s="77"/>
      <c r="K1415" s="92"/>
    </row>
    <row r="1416" spans="1:11" ht="13">
      <c r="A1416" s="14"/>
      <c r="B1416" s="14"/>
      <c r="C1416" s="14"/>
      <c r="D1416" s="16"/>
      <c r="E1416" s="16"/>
      <c r="F1416" s="14"/>
      <c r="G1416" s="14"/>
      <c r="H1416" s="14"/>
      <c r="I1416" s="15"/>
      <c r="J1416" s="77"/>
      <c r="K1416" s="92"/>
    </row>
    <row r="1417" spans="1:11" ht="13">
      <c r="A1417" s="14"/>
      <c r="B1417" s="14"/>
      <c r="C1417" s="14"/>
      <c r="D1417" s="16"/>
      <c r="E1417" s="16"/>
      <c r="F1417" s="14"/>
      <c r="G1417" s="14"/>
      <c r="H1417" s="14"/>
      <c r="I1417" s="15"/>
      <c r="J1417" s="77"/>
      <c r="K1417" s="92"/>
    </row>
    <row r="1418" spans="1:11" ht="13">
      <c r="A1418" s="14"/>
      <c r="B1418" s="14"/>
      <c r="C1418" s="14"/>
      <c r="D1418" s="16"/>
      <c r="E1418" s="16"/>
      <c r="F1418" s="14"/>
      <c r="G1418" s="14"/>
      <c r="H1418" s="14"/>
      <c r="I1418" s="15"/>
      <c r="J1418" s="77"/>
      <c r="K1418" s="92"/>
    </row>
    <row r="1419" spans="1:11" ht="13">
      <c r="A1419" s="14"/>
      <c r="B1419" s="14"/>
      <c r="C1419" s="14"/>
      <c r="D1419" s="16"/>
      <c r="E1419" s="16"/>
      <c r="F1419" s="14"/>
      <c r="G1419" s="14"/>
      <c r="H1419" s="14"/>
      <c r="I1419" s="15"/>
      <c r="J1419" s="77"/>
      <c r="K1419" s="92"/>
    </row>
    <row r="1420" spans="1:11" ht="13">
      <c r="A1420" s="14"/>
      <c r="B1420" s="14"/>
      <c r="C1420" s="14"/>
      <c r="D1420" s="16"/>
      <c r="E1420" s="16"/>
      <c r="F1420" s="14"/>
      <c r="G1420" s="14"/>
      <c r="H1420" s="14"/>
      <c r="I1420" s="15"/>
      <c r="J1420" s="77"/>
      <c r="K1420" s="92"/>
    </row>
    <row r="1421" spans="1:11" ht="13">
      <c r="A1421" s="14"/>
      <c r="B1421" s="14"/>
      <c r="C1421" s="14"/>
      <c r="D1421" s="16"/>
      <c r="E1421" s="16"/>
      <c r="F1421" s="14"/>
      <c r="G1421" s="14"/>
      <c r="H1421" s="14"/>
      <c r="I1421" s="15"/>
      <c r="J1421" s="77"/>
      <c r="K1421" s="92"/>
    </row>
    <row r="1422" spans="1:11" ht="13">
      <c r="A1422" s="14"/>
      <c r="B1422" s="14"/>
      <c r="C1422" s="14"/>
      <c r="D1422" s="16"/>
      <c r="E1422" s="16"/>
      <c r="F1422" s="14"/>
      <c r="G1422" s="14"/>
      <c r="H1422" s="14"/>
      <c r="I1422" s="15"/>
      <c r="J1422" s="77"/>
      <c r="K1422" s="92"/>
    </row>
    <row r="1423" spans="1:11" ht="13">
      <c r="A1423" s="14"/>
      <c r="B1423" s="14"/>
      <c r="C1423" s="14"/>
      <c r="D1423" s="16"/>
      <c r="E1423" s="16"/>
      <c r="F1423" s="14"/>
      <c r="G1423" s="14"/>
      <c r="H1423" s="14"/>
      <c r="I1423" s="15"/>
      <c r="J1423" s="77"/>
      <c r="K1423" s="92"/>
    </row>
    <row r="1424" spans="1:11" ht="13">
      <c r="A1424" s="14"/>
      <c r="B1424" s="14"/>
      <c r="C1424" s="14"/>
      <c r="D1424" s="16"/>
      <c r="E1424" s="16"/>
      <c r="F1424" s="14"/>
      <c r="G1424" s="14"/>
      <c r="H1424" s="14"/>
      <c r="I1424" s="15"/>
      <c r="J1424" s="77"/>
      <c r="K1424" s="92"/>
    </row>
    <row r="1425" spans="1:11" ht="13">
      <c r="A1425" s="14"/>
      <c r="B1425" s="14"/>
      <c r="C1425" s="14"/>
      <c r="D1425" s="16"/>
      <c r="E1425" s="16"/>
      <c r="F1425" s="14"/>
      <c r="G1425" s="14"/>
      <c r="H1425" s="14"/>
      <c r="I1425" s="15"/>
      <c r="J1425" s="77"/>
      <c r="K1425" s="92"/>
    </row>
    <row r="1426" spans="1:11" ht="13">
      <c r="A1426" s="14"/>
      <c r="B1426" s="14"/>
      <c r="C1426" s="14"/>
      <c r="D1426" s="16"/>
      <c r="E1426" s="16"/>
      <c r="F1426" s="14"/>
      <c r="G1426" s="14"/>
      <c r="H1426" s="14"/>
      <c r="I1426" s="15"/>
      <c r="J1426" s="77"/>
      <c r="K1426" s="92"/>
    </row>
    <row r="1427" spans="1:11" ht="13">
      <c r="A1427" s="14"/>
      <c r="B1427" s="14"/>
      <c r="C1427" s="14"/>
      <c r="D1427" s="16"/>
      <c r="E1427" s="16"/>
      <c r="F1427" s="14"/>
      <c r="G1427" s="14"/>
      <c r="H1427" s="14"/>
      <c r="I1427" s="15"/>
      <c r="J1427" s="77"/>
      <c r="K1427" s="92"/>
    </row>
    <row r="1428" spans="1:11" ht="13">
      <c r="A1428" s="14"/>
      <c r="B1428" s="14"/>
      <c r="C1428" s="14"/>
      <c r="D1428" s="16"/>
      <c r="E1428" s="16"/>
      <c r="F1428" s="14"/>
      <c r="G1428" s="14"/>
      <c r="H1428" s="14"/>
      <c r="I1428" s="15"/>
      <c r="J1428" s="77"/>
      <c r="K1428" s="92"/>
    </row>
    <row r="1429" spans="1:11" ht="13">
      <c r="A1429" s="14"/>
      <c r="B1429" s="14"/>
      <c r="C1429" s="14"/>
      <c r="D1429" s="16"/>
      <c r="E1429" s="16"/>
      <c r="F1429" s="14"/>
      <c r="G1429" s="14"/>
      <c r="H1429" s="14"/>
      <c r="I1429" s="15"/>
      <c r="J1429" s="77"/>
      <c r="K1429" s="92"/>
    </row>
    <row r="1430" spans="1:11" ht="13">
      <c r="A1430" s="14"/>
      <c r="B1430" s="14"/>
      <c r="C1430" s="14"/>
      <c r="D1430" s="16"/>
      <c r="E1430" s="16"/>
      <c r="F1430" s="14"/>
      <c r="G1430" s="14"/>
      <c r="H1430" s="14"/>
      <c r="I1430" s="15"/>
      <c r="J1430" s="77"/>
      <c r="K1430" s="92"/>
    </row>
    <row r="1431" spans="1:11" ht="13">
      <c r="A1431" s="14"/>
      <c r="B1431" s="14"/>
      <c r="C1431" s="14"/>
      <c r="D1431" s="16"/>
      <c r="E1431" s="16"/>
      <c r="F1431" s="14"/>
      <c r="G1431" s="14"/>
      <c r="H1431" s="14"/>
      <c r="I1431" s="15"/>
      <c r="J1431" s="77"/>
      <c r="K1431" s="92"/>
    </row>
    <row r="1432" spans="1:11" ht="13">
      <c r="A1432" s="14"/>
      <c r="B1432" s="14"/>
      <c r="C1432" s="14"/>
      <c r="D1432" s="16"/>
      <c r="E1432" s="16"/>
      <c r="F1432" s="14"/>
      <c r="G1432" s="14"/>
      <c r="H1432" s="14"/>
      <c r="I1432" s="15"/>
      <c r="J1432" s="77"/>
      <c r="K1432" s="92"/>
    </row>
    <row r="1433" spans="1:11" ht="13">
      <c r="A1433" s="14"/>
      <c r="B1433" s="14"/>
      <c r="C1433" s="14"/>
      <c r="D1433" s="16"/>
      <c r="E1433" s="16"/>
      <c r="F1433" s="14"/>
      <c r="G1433" s="14"/>
      <c r="H1433" s="14"/>
      <c r="I1433" s="15"/>
      <c r="J1433" s="77"/>
      <c r="K1433" s="92"/>
    </row>
    <row r="1434" spans="1:11" ht="13">
      <c r="A1434" s="14"/>
      <c r="B1434" s="14"/>
      <c r="C1434" s="14"/>
      <c r="D1434" s="16"/>
      <c r="E1434" s="16"/>
      <c r="F1434" s="14"/>
      <c r="G1434" s="14"/>
      <c r="H1434" s="14"/>
      <c r="I1434" s="15"/>
      <c r="J1434" s="77"/>
      <c r="K1434" s="92"/>
    </row>
    <row r="1435" spans="1:11" ht="13">
      <c r="A1435" s="14"/>
      <c r="B1435" s="14"/>
      <c r="C1435" s="14"/>
      <c r="D1435" s="16"/>
      <c r="E1435" s="16"/>
      <c r="F1435" s="14"/>
      <c r="G1435" s="14"/>
      <c r="H1435" s="14"/>
      <c r="I1435" s="15"/>
      <c r="J1435" s="77"/>
      <c r="K1435" s="92"/>
    </row>
    <row r="1436" spans="1:11" ht="13">
      <c r="A1436" s="14"/>
      <c r="B1436" s="14"/>
      <c r="C1436" s="14"/>
      <c r="D1436" s="16"/>
      <c r="E1436" s="16"/>
      <c r="F1436" s="14"/>
      <c r="G1436" s="14"/>
      <c r="H1436" s="14"/>
      <c r="I1436" s="15"/>
      <c r="J1436" s="77"/>
      <c r="K1436" s="92"/>
    </row>
    <row r="1437" spans="1:11" ht="13">
      <c r="A1437" s="14"/>
      <c r="B1437" s="14"/>
      <c r="C1437" s="14"/>
      <c r="D1437" s="16"/>
      <c r="E1437" s="16"/>
      <c r="F1437" s="14"/>
      <c r="G1437" s="14"/>
      <c r="H1437" s="14"/>
      <c r="I1437" s="15"/>
      <c r="J1437" s="77"/>
      <c r="K1437" s="92"/>
    </row>
    <row r="1438" spans="1:11" ht="13">
      <c r="A1438" s="14"/>
      <c r="B1438" s="14"/>
      <c r="C1438" s="14"/>
      <c r="D1438" s="16"/>
      <c r="E1438" s="16"/>
      <c r="F1438" s="14"/>
      <c r="G1438" s="14"/>
      <c r="H1438" s="14"/>
      <c r="I1438" s="15"/>
      <c r="J1438" s="77"/>
      <c r="K1438" s="92"/>
    </row>
    <row r="1439" spans="1:11" ht="13">
      <c r="A1439" s="14"/>
      <c r="B1439" s="14"/>
      <c r="C1439" s="14"/>
      <c r="D1439" s="16"/>
      <c r="E1439" s="16"/>
      <c r="F1439" s="14"/>
      <c r="G1439" s="14"/>
      <c r="H1439" s="14"/>
      <c r="I1439" s="15"/>
      <c r="J1439" s="77"/>
      <c r="K1439" s="92"/>
    </row>
    <row r="1440" spans="1:11" ht="13">
      <c r="A1440" s="14"/>
      <c r="B1440" s="14"/>
      <c r="C1440" s="14"/>
      <c r="D1440" s="16"/>
      <c r="E1440" s="16"/>
      <c r="F1440" s="14"/>
      <c r="G1440" s="14"/>
      <c r="H1440" s="14"/>
      <c r="I1440" s="15"/>
      <c r="J1440" s="77"/>
      <c r="K1440" s="92"/>
    </row>
    <row r="1441" spans="1:11" ht="13">
      <c r="A1441" s="14"/>
      <c r="B1441" s="14"/>
      <c r="C1441" s="14"/>
      <c r="D1441" s="16"/>
      <c r="E1441" s="16"/>
      <c r="F1441" s="14"/>
      <c r="G1441" s="14"/>
      <c r="H1441" s="14"/>
      <c r="I1441" s="15"/>
      <c r="J1441" s="77"/>
      <c r="K1441" s="92"/>
    </row>
    <row r="1442" spans="1:11" ht="13">
      <c r="A1442" s="14"/>
      <c r="B1442" s="14"/>
      <c r="C1442" s="14"/>
      <c r="D1442" s="16"/>
      <c r="E1442" s="16"/>
      <c r="F1442" s="14"/>
      <c r="G1442" s="14"/>
      <c r="H1442" s="14"/>
      <c r="I1442" s="15"/>
      <c r="J1442" s="77"/>
      <c r="K1442" s="92"/>
    </row>
    <row r="1443" spans="1:11" ht="13">
      <c r="A1443" s="14"/>
      <c r="B1443" s="14"/>
      <c r="C1443" s="14"/>
      <c r="D1443" s="16"/>
      <c r="E1443" s="16"/>
      <c r="F1443" s="14"/>
      <c r="G1443" s="14"/>
      <c r="H1443" s="14"/>
      <c r="I1443" s="15"/>
      <c r="J1443" s="77"/>
      <c r="K1443" s="92"/>
    </row>
    <row r="1444" spans="1:11" ht="13">
      <c r="A1444" s="14"/>
      <c r="B1444" s="14"/>
      <c r="C1444" s="14"/>
      <c r="D1444" s="16"/>
      <c r="E1444" s="16"/>
      <c r="F1444" s="14"/>
      <c r="G1444" s="14"/>
      <c r="H1444" s="14"/>
      <c r="I1444" s="15"/>
      <c r="J1444" s="77"/>
      <c r="K1444" s="92"/>
    </row>
    <row r="1445" spans="1:11" ht="13">
      <c r="A1445" s="14"/>
      <c r="B1445" s="14"/>
      <c r="C1445" s="14"/>
      <c r="D1445" s="16"/>
      <c r="E1445" s="16"/>
      <c r="F1445" s="14"/>
      <c r="G1445" s="14"/>
      <c r="H1445" s="14"/>
      <c r="I1445" s="15"/>
      <c r="J1445" s="77"/>
      <c r="K1445" s="92"/>
    </row>
    <row r="1446" spans="1:11" ht="13">
      <c r="A1446" s="14"/>
      <c r="B1446" s="14"/>
      <c r="C1446" s="14"/>
      <c r="D1446" s="16"/>
      <c r="E1446" s="16"/>
      <c r="F1446" s="14"/>
      <c r="G1446" s="14"/>
      <c r="H1446" s="14"/>
      <c r="I1446" s="15"/>
      <c r="J1446" s="77"/>
      <c r="K1446" s="92"/>
    </row>
    <row r="1447" spans="1:11" ht="13">
      <c r="A1447" s="14"/>
      <c r="B1447" s="14"/>
      <c r="C1447" s="14"/>
      <c r="D1447" s="16"/>
      <c r="E1447" s="16"/>
      <c r="F1447" s="14"/>
      <c r="G1447" s="14"/>
      <c r="H1447" s="14"/>
      <c r="I1447" s="15"/>
      <c r="J1447" s="77"/>
      <c r="K1447" s="92"/>
    </row>
    <row r="1448" spans="1:11" ht="13">
      <c r="A1448" s="14"/>
      <c r="B1448" s="14"/>
      <c r="C1448" s="14"/>
      <c r="D1448" s="16"/>
      <c r="E1448" s="16"/>
      <c r="F1448" s="14"/>
      <c r="G1448" s="14"/>
      <c r="H1448" s="14"/>
      <c r="I1448" s="15"/>
      <c r="J1448" s="77"/>
      <c r="K1448" s="92"/>
    </row>
    <row r="1449" spans="1:11" ht="13">
      <c r="A1449" s="14"/>
      <c r="B1449" s="14"/>
      <c r="C1449" s="14"/>
      <c r="D1449" s="16"/>
      <c r="E1449" s="16"/>
      <c r="F1449" s="14"/>
      <c r="G1449" s="14"/>
      <c r="H1449" s="14"/>
      <c r="I1449" s="15"/>
      <c r="J1449" s="77"/>
      <c r="K1449" s="92"/>
    </row>
    <row r="1450" spans="1:11" ht="13">
      <c r="A1450" s="14"/>
      <c r="B1450" s="14"/>
      <c r="C1450" s="14"/>
      <c r="D1450" s="16"/>
      <c r="E1450" s="16"/>
      <c r="F1450" s="14"/>
      <c r="G1450" s="14"/>
      <c r="H1450" s="14"/>
      <c r="I1450" s="15"/>
      <c r="J1450" s="77"/>
      <c r="K1450" s="92"/>
    </row>
    <row r="1451" spans="1:11" ht="13">
      <c r="A1451" s="14"/>
      <c r="B1451" s="14"/>
      <c r="C1451" s="14"/>
      <c r="D1451" s="16"/>
      <c r="E1451" s="16"/>
      <c r="F1451" s="14"/>
      <c r="G1451" s="14"/>
      <c r="H1451" s="14"/>
      <c r="I1451" s="15"/>
      <c r="J1451" s="77"/>
      <c r="K1451" s="92"/>
    </row>
    <row r="1452" spans="1:11" ht="13">
      <c r="A1452" s="14"/>
      <c r="B1452" s="14"/>
      <c r="C1452" s="14"/>
      <c r="D1452" s="16"/>
      <c r="E1452" s="16"/>
      <c r="F1452" s="14"/>
      <c r="G1452" s="14"/>
      <c r="H1452" s="14"/>
      <c r="I1452" s="15"/>
      <c r="J1452" s="77"/>
      <c r="K1452" s="92"/>
    </row>
    <row r="1453" spans="1:11" ht="13">
      <c r="A1453" s="14"/>
      <c r="B1453" s="14"/>
      <c r="C1453" s="14"/>
      <c r="D1453" s="16"/>
      <c r="E1453" s="16"/>
      <c r="F1453" s="14"/>
      <c r="G1453" s="14"/>
      <c r="H1453" s="14"/>
      <c r="I1453" s="15"/>
      <c r="J1453" s="77"/>
      <c r="K1453" s="92"/>
    </row>
    <row r="1454" spans="1:11" ht="13">
      <c r="A1454" s="14"/>
      <c r="B1454" s="14"/>
      <c r="C1454" s="14"/>
      <c r="D1454" s="16"/>
      <c r="E1454" s="16"/>
      <c r="F1454" s="14"/>
      <c r="G1454" s="14"/>
      <c r="H1454" s="14"/>
      <c r="I1454" s="15"/>
      <c r="J1454" s="77"/>
      <c r="K1454" s="92"/>
    </row>
    <row r="1455" spans="1:11" ht="13">
      <c r="A1455" s="14"/>
      <c r="B1455" s="14"/>
      <c r="C1455" s="14"/>
      <c r="D1455" s="16"/>
      <c r="E1455" s="16"/>
      <c r="F1455" s="14"/>
      <c r="G1455" s="14"/>
      <c r="H1455" s="14"/>
      <c r="I1455" s="15"/>
      <c r="J1455" s="77"/>
      <c r="K1455" s="92"/>
    </row>
    <row r="1456" spans="1:11" ht="13">
      <c r="A1456" s="14"/>
      <c r="B1456" s="14"/>
      <c r="C1456" s="14"/>
      <c r="D1456" s="16"/>
      <c r="E1456" s="16"/>
      <c r="F1456" s="14"/>
      <c r="G1456" s="14"/>
      <c r="H1456" s="14"/>
      <c r="I1456" s="15"/>
      <c r="J1456" s="77"/>
      <c r="K1456" s="92"/>
    </row>
    <row r="1457" spans="1:11" ht="13">
      <c r="A1457" s="14"/>
      <c r="B1457" s="14"/>
      <c r="C1457" s="14"/>
      <c r="D1457" s="16"/>
      <c r="E1457" s="16"/>
      <c r="F1457" s="14"/>
      <c r="G1457" s="14"/>
      <c r="H1457" s="14"/>
      <c r="I1457" s="15"/>
      <c r="J1457" s="77"/>
      <c r="K1457" s="92"/>
    </row>
    <row r="1458" spans="1:11" ht="13">
      <c r="A1458" s="14"/>
      <c r="B1458" s="14"/>
      <c r="C1458" s="14"/>
      <c r="D1458" s="16"/>
      <c r="E1458" s="16"/>
      <c r="F1458" s="14"/>
      <c r="G1458" s="14"/>
      <c r="H1458" s="14"/>
      <c r="I1458" s="15"/>
      <c r="J1458" s="77"/>
      <c r="K1458" s="92"/>
    </row>
    <row r="1459" spans="1:11" ht="13">
      <c r="A1459" s="14"/>
      <c r="B1459" s="14"/>
      <c r="C1459" s="14"/>
      <c r="D1459" s="16"/>
      <c r="E1459" s="16"/>
      <c r="F1459" s="14"/>
      <c r="G1459" s="14"/>
      <c r="H1459" s="14"/>
      <c r="I1459" s="15"/>
      <c r="J1459" s="77"/>
      <c r="K1459" s="92"/>
    </row>
    <row r="1460" spans="1:11" ht="13">
      <c r="A1460" s="14"/>
      <c r="B1460" s="14"/>
      <c r="C1460" s="14"/>
      <c r="D1460" s="16"/>
      <c r="E1460" s="16"/>
      <c r="F1460" s="14"/>
      <c r="G1460" s="14"/>
      <c r="H1460" s="14"/>
      <c r="I1460" s="15"/>
      <c r="J1460" s="77"/>
      <c r="K1460" s="92"/>
    </row>
    <row r="1461" spans="1:11" ht="13">
      <c r="A1461" s="14"/>
      <c r="B1461" s="14"/>
      <c r="C1461" s="14"/>
      <c r="D1461" s="16"/>
      <c r="E1461" s="16"/>
      <c r="F1461" s="14"/>
      <c r="G1461" s="14"/>
      <c r="H1461" s="14"/>
      <c r="I1461" s="15"/>
      <c r="J1461" s="77"/>
      <c r="K1461" s="92"/>
    </row>
    <row r="1462" spans="1:11" ht="13">
      <c r="A1462" s="14"/>
      <c r="B1462" s="14"/>
      <c r="C1462" s="14"/>
      <c r="D1462" s="16"/>
      <c r="E1462" s="16"/>
      <c r="F1462" s="14"/>
      <c r="G1462" s="14"/>
      <c r="H1462" s="14"/>
      <c r="I1462" s="15"/>
      <c r="J1462" s="77"/>
      <c r="K1462" s="92"/>
    </row>
    <row r="1463" spans="1:11" ht="13">
      <c r="A1463" s="14"/>
      <c r="B1463" s="14"/>
      <c r="C1463" s="14"/>
      <c r="D1463" s="16"/>
      <c r="E1463" s="16"/>
      <c r="F1463" s="14"/>
      <c r="G1463" s="14"/>
      <c r="H1463" s="14"/>
      <c r="I1463" s="15"/>
      <c r="J1463" s="77"/>
      <c r="K1463" s="92"/>
    </row>
    <row r="1464" spans="1:11" ht="13">
      <c r="A1464" s="14"/>
      <c r="B1464" s="14"/>
      <c r="C1464" s="14"/>
      <c r="D1464" s="16"/>
      <c r="E1464" s="16"/>
      <c r="F1464" s="14"/>
      <c r="G1464" s="14"/>
      <c r="H1464" s="14"/>
      <c r="I1464" s="15"/>
      <c r="J1464" s="77"/>
      <c r="K1464" s="92"/>
    </row>
    <row r="1465" spans="1:11" ht="13">
      <c r="A1465" s="14"/>
      <c r="B1465" s="14"/>
      <c r="C1465" s="14"/>
      <c r="D1465" s="16"/>
      <c r="E1465" s="16"/>
      <c r="F1465" s="14"/>
      <c r="G1465" s="14"/>
      <c r="H1465" s="14"/>
      <c r="I1465" s="15"/>
      <c r="J1465" s="77"/>
      <c r="K1465" s="92"/>
    </row>
    <row r="1466" spans="1:11" ht="13">
      <c r="A1466" s="14"/>
      <c r="B1466" s="14"/>
      <c r="C1466" s="14"/>
      <c r="D1466" s="16"/>
      <c r="E1466" s="16"/>
      <c r="F1466" s="14"/>
      <c r="G1466" s="14"/>
      <c r="H1466" s="14"/>
      <c r="I1466" s="15"/>
      <c r="J1466" s="77"/>
      <c r="K1466" s="92"/>
    </row>
    <row r="1467" spans="1:11" ht="13">
      <c r="A1467" s="14"/>
      <c r="B1467" s="14"/>
      <c r="C1467" s="14"/>
      <c r="D1467" s="16"/>
      <c r="E1467" s="16"/>
      <c r="F1467" s="14"/>
      <c r="G1467" s="14"/>
      <c r="H1467" s="14"/>
      <c r="I1467" s="15"/>
      <c r="J1467" s="77"/>
      <c r="K1467" s="92"/>
    </row>
    <row r="1468" spans="1:11" ht="13">
      <c r="A1468" s="14"/>
      <c r="B1468" s="14"/>
      <c r="C1468" s="14"/>
      <c r="D1468" s="16"/>
      <c r="E1468" s="16"/>
      <c r="F1468" s="14"/>
      <c r="G1468" s="14"/>
      <c r="H1468" s="14"/>
      <c r="I1468" s="15"/>
      <c r="J1468" s="77"/>
      <c r="K1468" s="92"/>
    </row>
    <row r="1469" spans="1:11" ht="13">
      <c r="A1469" s="14"/>
      <c r="B1469" s="14"/>
      <c r="C1469" s="14"/>
      <c r="D1469" s="16"/>
      <c r="E1469" s="16"/>
      <c r="F1469" s="14"/>
      <c r="G1469" s="14"/>
      <c r="H1469" s="14"/>
      <c r="I1469" s="15"/>
      <c r="J1469" s="77"/>
      <c r="K1469" s="92"/>
    </row>
    <row r="1470" spans="1:11" ht="13">
      <c r="A1470" s="14"/>
      <c r="B1470" s="14"/>
      <c r="C1470" s="14"/>
      <c r="D1470" s="16"/>
      <c r="E1470" s="16"/>
      <c r="F1470" s="14"/>
      <c r="G1470" s="14"/>
      <c r="H1470" s="14"/>
      <c r="I1470" s="15"/>
      <c r="J1470" s="77"/>
      <c r="K1470" s="92"/>
    </row>
    <row r="1471" spans="1:11" ht="13">
      <c r="A1471" s="14"/>
      <c r="B1471" s="14"/>
      <c r="C1471" s="14"/>
      <c r="D1471" s="16"/>
      <c r="E1471" s="16"/>
      <c r="F1471" s="14"/>
      <c r="G1471" s="14"/>
      <c r="H1471" s="14"/>
      <c r="I1471" s="15"/>
      <c r="J1471" s="77"/>
      <c r="K1471" s="92"/>
    </row>
    <row r="1472" spans="1:11" ht="13">
      <c r="A1472" s="14"/>
      <c r="B1472" s="14"/>
      <c r="C1472" s="14"/>
      <c r="D1472" s="16"/>
      <c r="E1472" s="16"/>
      <c r="F1472" s="14"/>
      <c r="G1472" s="14"/>
      <c r="H1472" s="14"/>
      <c r="I1472" s="15"/>
      <c r="J1472" s="77"/>
      <c r="K1472" s="92"/>
    </row>
    <row r="1473" spans="1:11" ht="13">
      <c r="A1473" s="14"/>
      <c r="B1473" s="14"/>
      <c r="C1473" s="14"/>
      <c r="D1473" s="16"/>
      <c r="E1473" s="16"/>
      <c r="F1473" s="14"/>
      <c r="G1473" s="14"/>
      <c r="H1473" s="14"/>
      <c r="I1473" s="15"/>
      <c r="J1473" s="77"/>
      <c r="K1473" s="92"/>
    </row>
    <row r="1474" spans="1:11" ht="13">
      <c r="A1474" s="14"/>
      <c r="B1474" s="14"/>
      <c r="C1474" s="14"/>
      <c r="D1474" s="16"/>
      <c r="E1474" s="16"/>
      <c r="F1474" s="14"/>
      <c r="G1474" s="14"/>
      <c r="H1474" s="14"/>
      <c r="I1474" s="15"/>
      <c r="J1474" s="77"/>
      <c r="K1474" s="92"/>
    </row>
    <row r="1475" spans="1:11" ht="13">
      <c r="A1475" s="14"/>
      <c r="B1475" s="14"/>
      <c r="C1475" s="14"/>
      <c r="D1475" s="16"/>
      <c r="E1475" s="16"/>
      <c r="F1475" s="14"/>
      <c r="G1475" s="14"/>
      <c r="H1475" s="14"/>
      <c r="I1475" s="15"/>
      <c r="J1475" s="77"/>
      <c r="K1475" s="92"/>
    </row>
    <row r="1476" spans="1:11" ht="13">
      <c r="A1476" s="14"/>
      <c r="B1476" s="14"/>
      <c r="C1476" s="14"/>
      <c r="D1476" s="16"/>
      <c r="E1476" s="16"/>
      <c r="F1476" s="14"/>
      <c r="G1476" s="14"/>
      <c r="H1476" s="14"/>
      <c r="I1476" s="15"/>
      <c r="J1476" s="77"/>
      <c r="K1476" s="92"/>
    </row>
    <row r="1477" spans="1:11" ht="13">
      <c r="A1477" s="14"/>
      <c r="B1477" s="14"/>
      <c r="C1477" s="14"/>
      <c r="D1477" s="16"/>
      <c r="E1477" s="16"/>
      <c r="F1477" s="14"/>
      <c r="G1477" s="14"/>
      <c r="H1477" s="14"/>
      <c r="I1477" s="15"/>
      <c r="J1477" s="77"/>
      <c r="K1477" s="92"/>
    </row>
    <row r="1478" spans="1:11" ht="13">
      <c r="A1478" s="14"/>
      <c r="B1478" s="14"/>
      <c r="C1478" s="14"/>
      <c r="D1478" s="16"/>
      <c r="E1478" s="16"/>
      <c r="F1478" s="14"/>
      <c r="G1478" s="14"/>
      <c r="H1478" s="14"/>
      <c r="I1478" s="15"/>
      <c r="J1478" s="77"/>
      <c r="K1478" s="92"/>
    </row>
    <row r="1479" spans="1:11" ht="13">
      <c r="A1479" s="14"/>
      <c r="B1479" s="14"/>
      <c r="C1479" s="14"/>
      <c r="D1479" s="16"/>
      <c r="E1479" s="16"/>
      <c r="F1479" s="14"/>
      <c r="G1479" s="14"/>
      <c r="H1479" s="14"/>
      <c r="I1479" s="15"/>
      <c r="J1479" s="77"/>
      <c r="K1479" s="92"/>
    </row>
    <row r="1480" spans="1:11" ht="13">
      <c r="A1480" s="14"/>
      <c r="B1480" s="14"/>
      <c r="C1480" s="14"/>
      <c r="D1480" s="16"/>
      <c r="E1480" s="16"/>
      <c r="F1480" s="14"/>
      <c r="G1480" s="14"/>
      <c r="H1480" s="14"/>
      <c r="I1480" s="15"/>
      <c r="J1480" s="77"/>
      <c r="K1480" s="92"/>
    </row>
    <row r="1481" spans="1:11" ht="13">
      <c r="A1481" s="14"/>
      <c r="B1481" s="14"/>
      <c r="C1481" s="14"/>
      <c r="D1481" s="16"/>
      <c r="E1481" s="16"/>
      <c r="F1481" s="14"/>
      <c r="G1481" s="14"/>
      <c r="H1481" s="14"/>
      <c r="I1481" s="15"/>
      <c r="J1481" s="77"/>
      <c r="K1481" s="92"/>
    </row>
    <row r="1482" spans="1:11" ht="13">
      <c r="A1482" s="14"/>
      <c r="B1482" s="14"/>
      <c r="C1482" s="14"/>
      <c r="D1482" s="16"/>
      <c r="E1482" s="16"/>
      <c r="F1482" s="14"/>
      <c r="G1482" s="14"/>
      <c r="H1482" s="14"/>
      <c r="I1482" s="15"/>
      <c r="J1482" s="77"/>
      <c r="K1482" s="92"/>
    </row>
    <row r="1483" spans="1:11" ht="13">
      <c r="A1483" s="14"/>
      <c r="B1483" s="14"/>
      <c r="C1483" s="14"/>
      <c r="D1483" s="16"/>
      <c r="E1483" s="16"/>
      <c r="F1483" s="14"/>
      <c r="G1483" s="14"/>
      <c r="H1483" s="14"/>
      <c r="I1483" s="15"/>
      <c r="J1483" s="77"/>
      <c r="K1483" s="92"/>
    </row>
    <row r="1484" spans="1:11" ht="13">
      <c r="A1484" s="14"/>
      <c r="B1484" s="14"/>
      <c r="C1484" s="14"/>
      <c r="D1484" s="16"/>
      <c r="E1484" s="16"/>
      <c r="F1484" s="14"/>
      <c r="G1484" s="14"/>
      <c r="H1484" s="14"/>
      <c r="I1484" s="15"/>
      <c r="J1484" s="77"/>
      <c r="K1484" s="92"/>
    </row>
    <row r="1485" spans="1:11" ht="13">
      <c r="A1485" s="14"/>
      <c r="B1485" s="14"/>
      <c r="C1485" s="14"/>
      <c r="D1485" s="16"/>
      <c r="E1485" s="16"/>
      <c r="F1485" s="14"/>
      <c r="G1485" s="14"/>
      <c r="H1485" s="14"/>
      <c r="I1485" s="15"/>
      <c r="J1485" s="77"/>
      <c r="K1485" s="92"/>
    </row>
    <row r="1486" spans="1:11" ht="13">
      <c r="A1486" s="14"/>
      <c r="B1486" s="14"/>
      <c r="C1486" s="14"/>
      <c r="D1486" s="16"/>
      <c r="E1486" s="16"/>
      <c r="F1486" s="14"/>
      <c r="G1486" s="14"/>
      <c r="H1486" s="14"/>
      <c r="I1486" s="15"/>
      <c r="J1486" s="77"/>
      <c r="K1486" s="92"/>
    </row>
    <row r="1487" spans="1:11" ht="13">
      <c r="A1487" s="14"/>
      <c r="B1487" s="14"/>
      <c r="C1487" s="14"/>
      <c r="D1487" s="16"/>
      <c r="E1487" s="16"/>
      <c r="F1487" s="14"/>
      <c r="G1487" s="14"/>
      <c r="H1487" s="14"/>
      <c r="I1487" s="15"/>
      <c r="J1487" s="77"/>
      <c r="K1487" s="92"/>
    </row>
    <row r="1488" spans="1:11" ht="13">
      <c r="A1488" s="14"/>
      <c r="B1488" s="14"/>
      <c r="C1488" s="14"/>
      <c r="D1488" s="16"/>
      <c r="E1488" s="16"/>
      <c r="F1488" s="14"/>
      <c r="G1488" s="14"/>
      <c r="H1488" s="14"/>
      <c r="I1488" s="15"/>
      <c r="J1488" s="77"/>
      <c r="K1488" s="92"/>
    </row>
    <row r="1489" spans="1:11" ht="13">
      <c r="A1489" s="14"/>
      <c r="B1489" s="14"/>
      <c r="C1489" s="14"/>
      <c r="D1489" s="16"/>
      <c r="E1489" s="16"/>
      <c r="F1489" s="14"/>
      <c r="G1489" s="14"/>
      <c r="H1489" s="14"/>
      <c r="I1489" s="15"/>
      <c r="J1489" s="77"/>
      <c r="K1489" s="92"/>
    </row>
    <row r="1490" spans="1:11" ht="13">
      <c r="A1490" s="14"/>
      <c r="B1490" s="14"/>
      <c r="C1490" s="14"/>
      <c r="D1490" s="16"/>
      <c r="E1490" s="16"/>
      <c r="F1490" s="14"/>
      <c r="G1490" s="14"/>
      <c r="H1490" s="14"/>
      <c r="I1490" s="15"/>
      <c r="J1490" s="77"/>
      <c r="K1490" s="92"/>
    </row>
    <row r="1491" spans="1:11" ht="13">
      <c r="A1491" s="14"/>
      <c r="B1491" s="14"/>
      <c r="C1491" s="14"/>
      <c r="D1491" s="16"/>
      <c r="E1491" s="16"/>
      <c r="F1491" s="14"/>
      <c r="G1491" s="14"/>
      <c r="H1491" s="14"/>
      <c r="I1491" s="15"/>
      <c r="J1491" s="77"/>
      <c r="K1491" s="92"/>
    </row>
    <row r="1492" spans="1:11" ht="13">
      <c r="A1492" s="14"/>
      <c r="B1492" s="14"/>
      <c r="C1492" s="14"/>
      <c r="D1492" s="16"/>
      <c r="E1492" s="16"/>
      <c r="F1492" s="14"/>
      <c r="G1492" s="14"/>
      <c r="H1492" s="14"/>
      <c r="I1492" s="15"/>
      <c r="J1492" s="77"/>
      <c r="K1492" s="92"/>
    </row>
    <row r="1493" spans="1:11" ht="13">
      <c r="A1493" s="14"/>
      <c r="B1493" s="14"/>
      <c r="C1493" s="14"/>
      <c r="D1493" s="16"/>
      <c r="E1493" s="16"/>
      <c r="F1493" s="14"/>
      <c r="G1493" s="14"/>
      <c r="H1493" s="14"/>
      <c r="I1493" s="15"/>
      <c r="J1493" s="77"/>
      <c r="K1493" s="92"/>
    </row>
    <row r="1494" spans="1:11" ht="13">
      <c r="A1494" s="14"/>
      <c r="B1494" s="14"/>
      <c r="C1494" s="14"/>
      <c r="D1494" s="16"/>
      <c r="E1494" s="16"/>
      <c r="F1494" s="14"/>
      <c r="G1494" s="14"/>
      <c r="H1494" s="14"/>
      <c r="I1494" s="15"/>
      <c r="J1494" s="77"/>
      <c r="K1494" s="92"/>
    </row>
    <row r="1495" spans="1:11" ht="13">
      <c r="A1495" s="14"/>
      <c r="B1495" s="14"/>
      <c r="C1495" s="14"/>
      <c r="D1495" s="16"/>
      <c r="E1495" s="16"/>
      <c r="F1495" s="14"/>
      <c r="G1495" s="14"/>
      <c r="H1495" s="14"/>
      <c r="I1495" s="15"/>
      <c r="J1495" s="77"/>
      <c r="K1495" s="92"/>
    </row>
    <row r="1496" spans="1:11" ht="13">
      <c r="A1496" s="14"/>
      <c r="B1496" s="14"/>
      <c r="C1496" s="14"/>
      <c r="D1496" s="16"/>
      <c r="E1496" s="16"/>
      <c r="F1496" s="14"/>
      <c r="G1496" s="14"/>
      <c r="H1496" s="14"/>
      <c r="I1496" s="15"/>
      <c r="J1496" s="77"/>
      <c r="K1496" s="92"/>
    </row>
    <row r="1497" spans="1:11" ht="13">
      <c r="A1497" s="14"/>
      <c r="B1497" s="14"/>
      <c r="C1497" s="14"/>
      <c r="D1497" s="16"/>
      <c r="E1497" s="16"/>
      <c r="F1497" s="14"/>
      <c r="G1497" s="14"/>
      <c r="H1497" s="14"/>
      <c r="I1497" s="15"/>
      <c r="J1497" s="77"/>
      <c r="K1497" s="92"/>
    </row>
    <row r="1498" spans="1:11" ht="13">
      <c r="A1498" s="14"/>
      <c r="B1498" s="14"/>
      <c r="C1498" s="14"/>
      <c r="D1498" s="16"/>
      <c r="E1498" s="16"/>
      <c r="F1498" s="14"/>
      <c r="G1498" s="14"/>
      <c r="H1498" s="14"/>
      <c r="I1498" s="15"/>
      <c r="J1498" s="77"/>
      <c r="K1498" s="92"/>
    </row>
    <row r="1499" spans="1:11" ht="13">
      <c r="A1499" s="14"/>
      <c r="B1499" s="14"/>
      <c r="C1499" s="14"/>
      <c r="D1499" s="16"/>
      <c r="E1499" s="16"/>
      <c r="F1499" s="14"/>
      <c r="G1499" s="14"/>
      <c r="H1499" s="14"/>
      <c r="I1499" s="15"/>
      <c r="J1499" s="77"/>
      <c r="K1499" s="92"/>
    </row>
    <row r="1500" spans="1:11" ht="13">
      <c r="A1500" s="14"/>
      <c r="B1500" s="14"/>
      <c r="C1500" s="14"/>
      <c r="D1500" s="16"/>
      <c r="E1500" s="16"/>
      <c r="F1500" s="14"/>
      <c r="G1500" s="14"/>
      <c r="H1500" s="14"/>
      <c r="I1500" s="15"/>
      <c r="J1500" s="77"/>
      <c r="K1500" s="92"/>
    </row>
    <row r="1501" spans="1:11" ht="13">
      <c r="A1501" s="14"/>
      <c r="B1501" s="14"/>
      <c r="C1501" s="14"/>
      <c r="D1501" s="16"/>
      <c r="E1501" s="16"/>
      <c r="F1501" s="14"/>
      <c r="G1501" s="14"/>
      <c r="H1501" s="14"/>
      <c r="I1501" s="15"/>
      <c r="J1501" s="77"/>
      <c r="K1501" s="92"/>
    </row>
    <row r="1502" spans="1:11" ht="13">
      <c r="A1502" s="14"/>
      <c r="B1502" s="14"/>
      <c r="C1502" s="14"/>
      <c r="D1502" s="16"/>
      <c r="E1502" s="16"/>
      <c r="F1502" s="14"/>
      <c r="G1502" s="14"/>
      <c r="H1502" s="14"/>
      <c r="I1502" s="15"/>
      <c r="J1502" s="77"/>
      <c r="K1502" s="92"/>
    </row>
    <row r="1503" spans="1:11" ht="13">
      <c r="A1503" s="14"/>
      <c r="B1503" s="14"/>
      <c r="C1503" s="14"/>
      <c r="D1503" s="16"/>
      <c r="E1503" s="16"/>
      <c r="F1503" s="14"/>
      <c r="G1503" s="14"/>
      <c r="H1503" s="14"/>
      <c r="I1503" s="15"/>
      <c r="J1503" s="77"/>
      <c r="K1503" s="92"/>
    </row>
    <row r="1504" spans="1:11" ht="13">
      <c r="A1504" s="14"/>
      <c r="B1504" s="14"/>
      <c r="C1504" s="14"/>
      <c r="D1504" s="16"/>
      <c r="E1504" s="16"/>
      <c r="F1504" s="14"/>
      <c r="G1504" s="14"/>
      <c r="H1504" s="14"/>
      <c r="I1504" s="15"/>
      <c r="J1504" s="77"/>
      <c r="K1504" s="92"/>
    </row>
    <row r="1505" spans="1:11" ht="13">
      <c r="A1505" s="14"/>
      <c r="B1505" s="14"/>
      <c r="C1505" s="14"/>
      <c r="D1505" s="16"/>
      <c r="E1505" s="16"/>
      <c r="F1505" s="14"/>
      <c r="G1505" s="14"/>
      <c r="H1505" s="14"/>
      <c r="I1505" s="15"/>
      <c r="J1505" s="77"/>
      <c r="K1505" s="92"/>
    </row>
    <row r="1506" spans="1:11" ht="13">
      <c r="A1506" s="14"/>
      <c r="B1506" s="14"/>
      <c r="C1506" s="14"/>
      <c r="D1506" s="16"/>
      <c r="E1506" s="16"/>
      <c r="F1506" s="14"/>
      <c r="G1506" s="14"/>
      <c r="H1506" s="14"/>
      <c r="I1506" s="15"/>
      <c r="J1506" s="77"/>
      <c r="K1506" s="92"/>
    </row>
    <row r="1507" spans="1:11" ht="13">
      <c r="A1507" s="14"/>
      <c r="B1507" s="14"/>
      <c r="C1507" s="14"/>
      <c r="D1507" s="16"/>
      <c r="E1507" s="16"/>
      <c r="F1507" s="14"/>
      <c r="G1507" s="14"/>
      <c r="H1507" s="14"/>
      <c r="I1507" s="15"/>
      <c r="J1507" s="77"/>
      <c r="K1507" s="92"/>
    </row>
    <row r="1508" spans="1:11" ht="13">
      <c r="A1508" s="14"/>
      <c r="B1508" s="14"/>
      <c r="C1508" s="14"/>
      <c r="D1508" s="16"/>
      <c r="E1508" s="16"/>
      <c r="F1508" s="14"/>
      <c r="G1508" s="14"/>
      <c r="H1508" s="14"/>
      <c r="I1508" s="15"/>
      <c r="J1508" s="77"/>
      <c r="K1508" s="92"/>
    </row>
    <row r="1509" spans="1:11" ht="13">
      <c r="A1509" s="14"/>
      <c r="B1509" s="14"/>
      <c r="C1509" s="14"/>
      <c r="D1509" s="16"/>
      <c r="E1509" s="16"/>
      <c r="F1509" s="14"/>
      <c r="G1509" s="14"/>
      <c r="H1509" s="14"/>
      <c r="I1509" s="15"/>
      <c r="J1509" s="77"/>
      <c r="K1509" s="92"/>
    </row>
    <row r="1510" spans="1:11" ht="13">
      <c r="A1510" s="14"/>
      <c r="B1510" s="14"/>
      <c r="C1510" s="14"/>
      <c r="D1510" s="16"/>
      <c r="E1510" s="16"/>
      <c r="F1510" s="14"/>
      <c r="G1510" s="14"/>
      <c r="H1510" s="14"/>
      <c r="I1510" s="15"/>
      <c r="J1510" s="77"/>
      <c r="K1510" s="92"/>
    </row>
    <row r="1511" spans="1:11" ht="13">
      <c r="A1511" s="14"/>
      <c r="B1511" s="14"/>
      <c r="C1511" s="14"/>
      <c r="D1511" s="16"/>
      <c r="E1511" s="16"/>
      <c r="F1511" s="14"/>
      <c r="G1511" s="14"/>
      <c r="H1511" s="14"/>
      <c r="I1511" s="15"/>
      <c r="J1511" s="77"/>
      <c r="K1511" s="92"/>
    </row>
    <row r="1512" spans="1:11" ht="13">
      <c r="A1512" s="14"/>
      <c r="B1512" s="14"/>
      <c r="C1512" s="14"/>
      <c r="D1512" s="16"/>
      <c r="E1512" s="16"/>
      <c r="F1512" s="14"/>
      <c r="G1512" s="14"/>
      <c r="H1512" s="14"/>
      <c r="I1512" s="15"/>
      <c r="J1512" s="77"/>
      <c r="K1512" s="92"/>
    </row>
    <row r="1513" spans="1:11" ht="13">
      <c r="A1513" s="14"/>
      <c r="B1513" s="14"/>
      <c r="C1513" s="14"/>
      <c r="D1513" s="16"/>
      <c r="E1513" s="16"/>
      <c r="F1513" s="14"/>
      <c r="G1513" s="14"/>
      <c r="H1513" s="14"/>
      <c r="I1513" s="15"/>
      <c r="J1513" s="77"/>
      <c r="K1513" s="92"/>
    </row>
    <row r="1514" spans="1:11" ht="13">
      <c r="A1514" s="14"/>
      <c r="B1514" s="14"/>
      <c r="C1514" s="14"/>
      <c r="D1514" s="16"/>
      <c r="E1514" s="16"/>
      <c r="F1514" s="14"/>
      <c r="G1514" s="14"/>
      <c r="H1514" s="14"/>
      <c r="I1514" s="15"/>
      <c r="J1514" s="77"/>
      <c r="K1514" s="92"/>
    </row>
    <row r="1515" spans="1:11" ht="13">
      <c r="A1515" s="14"/>
      <c r="B1515" s="14"/>
      <c r="C1515" s="14"/>
      <c r="D1515" s="16"/>
      <c r="E1515" s="16"/>
      <c r="F1515" s="14"/>
      <c r="G1515" s="14"/>
      <c r="H1515" s="14"/>
      <c r="I1515" s="15"/>
      <c r="J1515" s="77"/>
      <c r="K1515" s="92"/>
    </row>
    <row r="1516" spans="1:11" ht="13">
      <c r="A1516" s="14"/>
      <c r="B1516" s="14"/>
      <c r="C1516" s="14"/>
      <c r="D1516" s="16"/>
      <c r="E1516" s="16"/>
      <c r="F1516" s="14"/>
      <c r="G1516" s="14"/>
      <c r="H1516" s="14"/>
      <c r="I1516" s="15"/>
      <c r="J1516" s="77"/>
      <c r="K1516" s="92"/>
    </row>
    <row r="1517" spans="1:11" ht="13">
      <c r="A1517" s="14"/>
      <c r="B1517" s="14"/>
      <c r="C1517" s="14"/>
      <c r="D1517" s="16"/>
      <c r="E1517" s="16"/>
      <c r="F1517" s="14"/>
      <c r="G1517" s="14"/>
      <c r="H1517" s="14"/>
      <c r="I1517" s="15"/>
      <c r="J1517" s="77"/>
      <c r="K1517" s="92"/>
    </row>
    <row r="1518" spans="1:11" ht="13">
      <c r="A1518" s="14"/>
      <c r="B1518" s="14"/>
      <c r="C1518" s="14"/>
      <c r="D1518" s="16"/>
      <c r="E1518" s="16"/>
      <c r="F1518" s="14"/>
      <c r="G1518" s="14"/>
      <c r="H1518" s="14"/>
      <c r="I1518" s="15"/>
      <c r="J1518" s="77"/>
      <c r="K1518" s="92"/>
    </row>
    <row r="1519" spans="1:11" ht="13">
      <c r="A1519" s="14"/>
      <c r="B1519" s="14"/>
      <c r="C1519" s="14"/>
      <c r="D1519" s="16"/>
      <c r="E1519" s="16"/>
      <c r="F1519" s="14"/>
      <c r="G1519" s="14"/>
      <c r="H1519" s="14"/>
      <c r="I1519" s="15"/>
      <c r="J1519" s="77"/>
      <c r="K1519" s="92"/>
    </row>
    <row r="1520" spans="1:11" ht="13">
      <c r="A1520" s="14"/>
      <c r="B1520" s="14"/>
      <c r="C1520" s="14"/>
      <c r="D1520" s="16"/>
      <c r="E1520" s="16"/>
      <c r="F1520" s="14"/>
      <c r="G1520" s="14"/>
      <c r="H1520" s="14"/>
      <c r="I1520" s="15"/>
      <c r="J1520" s="77"/>
      <c r="K1520" s="92"/>
    </row>
    <row r="1521" spans="1:11" ht="13">
      <c r="A1521" s="14"/>
      <c r="B1521" s="14"/>
      <c r="C1521" s="14"/>
      <c r="D1521" s="16"/>
      <c r="E1521" s="16"/>
      <c r="F1521" s="14"/>
      <c r="G1521" s="14"/>
      <c r="H1521" s="14"/>
      <c r="I1521" s="15"/>
      <c r="J1521" s="77"/>
      <c r="K1521" s="92"/>
    </row>
    <row r="1522" spans="1:11" ht="13">
      <c r="A1522" s="14"/>
      <c r="B1522" s="14"/>
      <c r="C1522" s="14"/>
      <c r="D1522" s="16"/>
      <c r="E1522" s="16"/>
      <c r="F1522" s="14"/>
      <c r="G1522" s="14"/>
      <c r="H1522" s="14"/>
      <c r="I1522" s="15"/>
      <c r="J1522" s="77"/>
      <c r="K1522" s="92"/>
    </row>
    <row r="1523" spans="1:11" ht="13">
      <c r="A1523" s="14"/>
      <c r="B1523" s="14"/>
      <c r="C1523" s="14"/>
      <c r="D1523" s="16"/>
      <c r="E1523" s="16"/>
      <c r="F1523" s="14"/>
      <c r="G1523" s="14"/>
      <c r="H1523" s="14"/>
      <c r="I1523" s="15"/>
      <c r="J1523" s="77"/>
      <c r="K1523" s="92"/>
    </row>
    <row r="1524" spans="1:11" ht="13">
      <c r="A1524" s="14"/>
      <c r="B1524" s="14"/>
      <c r="C1524" s="14"/>
      <c r="D1524" s="16"/>
      <c r="E1524" s="16"/>
      <c r="F1524" s="14"/>
      <c r="G1524" s="14"/>
      <c r="H1524" s="14"/>
      <c r="I1524" s="15"/>
      <c r="J1524" s="77"/>
      <c r="K1524" s="92"/>
    </row>
    <row r="1525" spans="1:11" ht="13">
      <c r="A1525" s="14"/>
      <c r="B1525" s="14"/>
      <c r="C1525" s="14"/>
      <c r="D1525" s="16"/>
      <c r="E1525" s="16"/>
      <c r="F1525" s="14"/>
      <c r="G1525" s="14"/>
      <c r="H1525" s="14"/>
      <c r="I1525" s="15"/>
      <c r="J1525" s="77"/>
      <c r="K1525" s="92"/>
    </row>
    <row r="1526" spans="1:11" ht="13">
      <c r="A1526" s="14"/>
      <c r="B1526" s="14"/>
      <c r="C1526" s="14"/>
      <c r="D1526" s="16"/>
      <c r="E1526" s="16"/>
      <c r="F1526" s="14"/>
      <c r="G1526" s="14"/>
      <c r="H1526" s="14"/>
      <c r="I1526" s="15"/>
      <c r="J1526" s="77"/>
      <c r="K1526" s="92"/>
    </row>
    <row r="1527" spans="1:11" ht="13">
      <c r="A1527" s="14"/>
      <c r="B1527" s="14"/>
      <c r="C1527" s="14"/>
      <c r="D1527" s="16"/>
      <c r="E1527" s="16"/>
      <c r="F1527" s="14"/>
      <c r="G1527" s="14"/>
      <c r="H1527" s="14"/>
      <c r="I1527" s="15"/>
      <c r="J1527" s="77"/>
      <c r="K1527" s="92"/>
    </row>
    <row r="1528" spans="1:11" ht="13">
      <c r="A1528" s="14"/>
      <c r="B1528" s="14"/>
      <c r="C1528" s="14"/>
      <c r="D1528" s="16"/>
      <c r="E1528" s="16"/>
      <c r="F1528" s="14"/>
      <c r="G1528" s="14"/>
      <c r="H1528" s="14"/>
      <c r="I1528" s="15"/>
      <c r="J1528" s="77"/>
      <c r="K1528" s="92"/>
    </row>
    <row r="1529" spans="1:11" ht="13">
      <c r="A1529" s="14"/>
      <c r="B1529" s="14"/>
      <c r="C1529" s="14"/>
      <c r="D1529" s="16"/>
      <c r="E1529" s="16"/>
      <c r="F1529" s="14"/>
      <c r="G1529" s="14"/>
      <c r="H1529" s="14"/>
      <c r="I1529" s="15"/>
      <c r="J1529" s="77"/>
      <c r="K1529" s="92"/>
    </row>
    <row r="1530" spans="1:11" ht="13">
      <c r="A1530" s="14"/>
      <c r="B1530" s="14"/>
      <c r="C1530" s="14"/>
      <c r="D1530" s="16"/>
      <c r="E1530" s="16"/>
      <c r="F1530" s="14"/>
      <c r="G1530" s="14"/>
      <c r="H1530" s="14"/>
      <c r="I1530" s="15"/>
      <c r="J1530" s="77"/>
      <c r="K1530" s="92"/>
    </row>
    <row r="1531" spans="1:11" ht="13">
      <c r="A1531" s="14"/>
      <c r="B1531" s="14"/>
      <c r="C1531" s="14"/>
      <c r="D1531" s="16"/>
      <c r="E1531" s="16"/>
      <c r="F1531" s="14"/>
      <c r="G1531" s="14"/>
      <c r="H1531" s="14"/>
      <c r="I1531" s="15"/>
      <c r="J1531" s="77"/>
      <c r="K1531" s="92"/>
    </row>
    <row r="1532" spans="1:11" ht="13">
      <c r="A1532" s="14"/>
      <c r="B1532" s="14"/>
      <c r="C1532" s="14"/>
      <c r="D1532" s="16"/>
      <c r="E1532" s="16"/>
      <c r="F1532" s="14"/>
      <c r="G1532" s="14"/>
      <c r="H1532" s="14"/>
      <c r="I1532" s="15"/>
      <c r="J1532" s="77"/>
      <c r="K1532" s="92"/>
    </row>
    <row r="1533" spans="1:11" ht="13">
      <c r="A1533" s="14"/>
      <c r="B1533" s="14"/>
      <c r="C1533" s="14"/>
      <c r="D1533" s="16"/>
      <c r="E1533" s="16"/>
      <c r="F1533" s="14"/>
      <c r="G1533" s="14"/>
      <c r="H1533" s="14"/>
      <c r="I1533" s="15"/>
      <c r="J1533" s="77"/>
      <c r="K1533" s="92"/>
    </row>
    <row r="1534" spans="1:11" ht="13">
      <c r="A1534" s="14"/>
      <c r="B1534" s="14"/>
      <c r="C1534" s="14"/>
      <c r="D1534" s="16"/>
      <c r="E1534" s="16"/>
      <c r="F1534" s="14"/>
      <c r="G1534" s="14"/>
      <c r="H1534" s="14"/>
      <c r="I1534" s="15"/>
      <c r="J1534" s="77"/>
      <c r="K1534" s="92"/>
    </row>
    <row r="1535" spans="1:11" ht="13">
      <c r="A1535" s="14"/>
      <c r="B1535" s="14"/>
      <c r="C1535" s="14"/>
      <c r="D1535" s="16"/>
      <c r="E1535" s="16"/>
      <c r="F1535" s="14"/>
      <c r="G1535" s="14"/>
      <c r="H1535" s="14"/>
      <c r="I1535" s="15"/>
      <c r="J1535" s="77"/>
      <c r="K1535" s="92"/>
    </row>
    <row r="1536" spans="1:11" ht="13">
      <c r="A1536" s="14"/>
      <c r="B1536" s="14"/>
      <c r="C1536" s="14"/>
      <c r="D1536" s="16"/>
      <c r="E1536" s="16"/>
      <c r="F1536" s="14"/>
      <c r="G1536" s="14"/>
      <c r="H1536" s="14"/>
      <c r="I1536" s="15"/>
      <c r="J1536" s="77"/>
      <c r="K1536" s="92"/>
    </row>
    <row r="1537" spans="1:11" ht="13">
      <c r="A1537" s="14"/>
      <c r="B1537" s="14"/>
      <c r="C1537" s="14"/>
      <c r="D1537" s="16"/>
      <c r="E1537" s="16"/>
      <c r="F1537" s="14"/>
      <c r="G1537" s="14"/>
      <c r="H1537" s="14"/>
      <c r="I1537" s="15"/>
      <c r="J1537" s="77"/>
      <c r="K1537" s="92"/>
    </row>
    <row r="1538" spans="1:11" ht="13">
      <c r="A1538" s="14"/>
      <c r="B1538" s="14"/>
      <c r="C1538" s="14"/>
      <c r="D1538" s="16"/>
      <c r="E1538" s="16"/>
      <c r="F1538" s="14"/>
      <c r="G1538" s="14"/>
      <c r="H1538" s="14"/>
      <c r="I1538" s="15"/>
      <c r="J1538" s="77"/>
      <c r="K1538" s="92"/>
    </row>
    <row r="1539" spans="1:11" ht="13">
      <c r="A1539" s="14"/>
      <c r="B1539" s="14"/>
      <c r="C1539" s="14"/>
      <c r="D1539" s="16"/>
      <c r="E1539" s="16"/>
      <c r="F1539" s="14"/>
      <c r="G1539" s="14"/>
      <c r="H1539" s="14"/>
      <c r="I1539" s="15"/>
      <c r="J1539" s="77"/>
      <c r="K1539" s="92"/>
    </row>
    <row r="1540" spans="1:11" ht="13">
      <c r="A1540" s="14"/>
      <c r="B1540" s="14"/>
      <c r="C1540" s="14"/>
      <c r="D1540" s="16"/>
      <c r="E1540" s="16"/>
      <c r="F1540" s="14"/>
      <c r="G1540" s="14"/>
      <c r="H1540" s="14"/>
      <c r="I1540" s="15"/>
      <c r="J1540" s="77"/>
      <c r="K1540" s="92"/>
    </row>
    <row r="1541" spans="1:11" ht="13">
      <c r="A1541" s="14"/>
      <c r="B1541" s="14"/>
      <c r="C1541" s="14"/>
      <c r="D1541" s="16"/>
      <c r="E1541" s="16"/>
      <c r="F1541" s="14"/>
      <c r="G1541" s="14"/>
      <c r="H1541" s="14"/>
      <c r="I1541" s="15"/>
      <c r="J1541" s="77"/>
      <c r="K1541" s="92"/>
    </row>
    <row r="1542" spans="1:11" ht="13">
      <c r="A1542" s="14"/>
      <c r="B1542" s="14"/>
      <c r="C1542" s="14"/>
      <c r="D1542" s="16"/>
      <c r="E1542" s="16"/>
      <c r="F1542" s="14"/>
      <c r="G1542" s="14"/>
      <c r="H1542" s="14"/>
      <c r="I1542" s="15"/>
      <c r="J1542" s="77"/>
      <c r="K1542" s="92"/>
    </row>
    <row r="1543" spans="1:11" ht="13">
      <c r="A1543" s="14"/>
      <c r="B1543" s="14"/>
      <c r="C1543" s="14"/>
      <c r="D1543" s="16"/>
      <c r="E1543" s="16"/>
      <c r="F1543" s="14"/>
      <c r="G1543" s="14"/>
      <c r="H1543" s="14"/>
      <c r="I1543" s="15"/>
      <c r="J1543" s="77"/>
      <c r="K1543" s="92"/>
    </row>
    <row r="1544" spans="1:11" ht="13">
      <c r="A1544" s="14"/>
      <c r="B1544" s="14"/>
      <c r="C1544" s="14"/>
      <c r="D1544" s="16"/>
      <c r="E1544" s="16"/>
      <c r="F1544" s="14"/>
      <c r="G1544" s="14"/>
      <c r="H1544" s="14"/>
      <c r="I1544" s="15"/>
      <c r="J1544" s="77"/>
      <c r="K1544" s="92"/>
    </row>
    <row r="1545" spans="1:11" ht="13">
      <c r="A1545" s="14"/>
      <c r="B1545" s="14"/>
      <c r="C1545" s="14"/>
      <c r="D1545" s="16"/>
      <c r="E1545" s="16"/>
      <c r="F1545" s="14"/>
      <c r="G1545" s="14"/>
      <c r="H1545" s="14"/>
      <c r="I1545" s="15"/>
      <c r="J1545" s="77"/>
      <c r="K1545" s="92"/>
    </row>
    <row r="1546" spans="1:11" ht="13">
      <c r="A1546" s="14"/>
      <c r="B1546" s="14"/>
      <c r="C1546" s="14"/>
      <c r="D1546" s="16"/>
      <c r="E1546" s="16"/>
      <c r="F1546" s="14"/>
      <c r="G1546" s="14"/>
      <c r="H1546" s="14"/>
      <c r="I1546" s="15"/>
      <c r="J1546" s="77"/>
      <c r="K1546" s="92"/>
    </row>
    <row r="1547" spans="1:11" ht="13">
      <c r="A1547" s="14"/>
      <c r="B1547" s="14"/>
      <c r="C1547" s="14"/>
      <c r="D1547" s="16"/>
      <c r="E1547" s="16"/>
      <c r="F1547" s="14"/>
      <c r="G1547" s="14"/>
      <c r="H1547" s="14"/>
      <c r="I1547" s="15"/>
      <c r="J1547" s="77"/>
      <c r="K1547" s="92"/>
    </row>
    <row r="1548" spans="1:11" ht="13">
      <c r="A1548" s="14"/>
      <c r="B1548" s="14"/>
      <c r="C1548" s="14"/>
      <c r="D1548" s="16"/>
      <c r="E1548" s="16"/>
      <c r="F1548" s="14"/>
      <c r="G1548" s="14"/>
      <c r="H1548" s="14"/>
      <c r="I1548" s="15"/>
      <c r="J1548" s="77"/>
      <c r="K1548" s="92"/>
    </row>
    <row r="1549" spans="1:11" ht="13">
      <c r="A1549" s="14"/>
      <c r="B1549" s="14"/>
      <c r="C1549" s="14"/>
      <c r="D1549" s="16"/>
      <c r="E1549" s="16"/>
      <c r="F1549" s="14"/>
      <c r="G1549" s="14"/>
      <c r="H1549" s="14"/>
      <c r="I1549" s="15"/>
      <c r="J1549" s="77"/>
      <c r="K1549" s="92"/>
    </row>
    <row r="1550" spans="1:11" ht="13">
      <c r="A1550" s="14"/>
      <c r="B1550" s="14"/>
      <c r="C1550" s="14"/>
      <c r="D1550" s="16"/>
      <c r="E1550" s="16"/>
      <c r="F1550" s="14"/>
      <c r="G1550" s="14"/>
      <c r="H1550" s="14"/>
      <c r="I1550" s="15"/>
      <c r="J1550" s="77"/>
      <c r="K1550" s="92"/>
    </row>
    <row r="1551" spans="1:11" ht="13">
      <c r="A1551" s="14"/>
      <c r="B1551" s="14"/>
      <c r="C1551" s="14"/>
      <c r="D1551" s="16"/>
      <c r="E1551" s="16"/>
      <c r="F1551" s="14"/>
      <c r="G1551" s="14"/>
      <c r="H1551" s="14"/>
      <c r="I1551" s="15"/>
      <c r="J1551" s="77"/>
      <c r="K1551" s="92"/>
    </row>
    <row r="1552" spans="1:11" ht="13">
      <c r="A1552" s="14"/>
      <c r="B1552" s="14"/>
      <c r="C1552" s="14"/>
      <c r="D1552" s="16"/>
      <c r="E1552" s="16"/>
      <c r="F1552" s="14"/>
      <c r="G1552" s="14"/>
      <c r="H1552" s="14"/>
      <c r="I1552" s="15"/>
      <c r="J1552" s="77"/>
      <c r="K1552" s="92"/>
    </row>
    <row r="1553" spans="1:11" ht="13">
      <c r="A1553" s="14"/>
      <c r="B1553" s="14"/>
      <c r="C1553" s="14"/>
      <c r="D1553" s="16"/>
      <c r="E1553" s="16"/>
      <c r="F1553" s="14"/>
      <c r="G1553" s="14"/>
      <c r="H1553" s="14"/>
      <c r="I1553" s="15"/>
      <c r="J1553" s="77"/>
      <c r="K1553" s="92"/>
    </row>
    <row r="1554" spans="1:11" ht="13">
      <c r="A1554" s="14"/>
      <c r="B1554" s="14"/>
      <c r="C1554" s="14"/>
      <c r="D1554" s="16"/>
      <c r="E1554" s="16"/>
      <c r="F1554" s="14"/>
      <c r="G1554" s="14"/>
      <c r="H1554" s="14"/>
      <c r="I1554" s="15"/>
      <c r="J1554" s="77"/>
      <c r="K1554" s="92"/>
    </row>
    <row r="1555" spans="1:11" ht="13">
      <c r="A1555" s="14"/>
      <c r="B1555" s="14"/>
      <c r="C1555" s="14"/>
      <c r="D1555" s="16"/>
      <c r="E1555" s="16"/>
      <c r="F1555" s="14"/>
      <c r="G1555" s="14"/>
      <c r="H1555" s="14"/>
      <c r="I1555" s="15"/>
      <c r="J1555" s="77"/>
      <c r="K1555" s="92"/>
    </row>
    <row r="1556" spans="1:11" ht="13">
      <c r="A1556" s="14"/>
      <c r="B1556" s="14"/>
      <c r="C1556" s="14"/>
      <c r="D1556" s="16"/>
      <c r="E1556" s="16"/>
      <c r="F1556" s="14"/>
      <c r="G1556" s="14"/>
      <c r="H1556" s="14"/>
      <c r="I1556" s="15"/>
      <c r="J1556" s="77"/>
      <c r="K1556" s="92"/>
    </row>
    <row r="1557" spans="1:11" ht="13">
      <c r="A1557" s="14"/>
      <c r="B1557" s="14"/>
      <c r="C1557" s="14"/>
      <c r="D1557" s="16"/>
      <c r="E1557" s="16"/>
      <c r="F1557" s="14"/>
      <c r="G1557" s="14"/>
      <c r="H1557" s="14"/>
      <c r="I1557" s="15"/>
      <c r="J1557" s="77"/>
      <c r="K1557" s="92"/>
    </row>
    <row r="1558" spans="1:11" ht="13">
      <c r="A1558" s="14"/>
      <c r="B1558" s="14"/>
      <c r="C1558" s="14"/>
      <c r="D1558" s="16"/>
      <c r="E1558" s="16"/>
      <c r="F1558" s="14"/>
      <c r="G1558" s="14"/>
      <c r="H1558" s="14"/>
      <c r="I1558" s="15"/>
      <c r="J1558" s="77"/>
      <c r="K1558" s="92"/>
    </row>
    <row r="1559" spans="1:11" ht="13">
      <c r="A1559" s="14"/>
      <c r="B1559" s="14"/>
      <c r="C1559" s="14"/>
      <c r="D1559" s="16"/>
      <c r="E1559" s="16"/>
      <c r="F1559" s="14"/>
      <c r="G1559" s="14"/>
      <c r="H1559" s="14"/>
      <c r="I1559" s="15"/>
      <c r="J1559" s="77"/>
      <c r="K1559" s="92"/>
    </row>
    <row r="1560" spans="1:11" ht="13">
      <c r="A1560" s="14"/>
      <c r="B1560" s="14"/>
      <c r="C1560" s="14"/>
      <c r="D1560" s="16"/>
      <c r="E1560" s="16"/>
      <c r="F1560" s="14"/>
      <c r="G1560" s="14"/>
      <c r="H1560" s="14"/>
      <c r="I1560" s="15"/>
      <c r="J1560" s="77"/>
      <c r="K1560" s="92"/>
    </row>
    <row r="1561" spans="1:11" ht="13">
      <c r="A1561" s="14"/>
      <c r="B1561" s="14"/>
      <c r="C1561" s="14"/>
      <c r="D1561" s="16"/>
      <c r="E1561" s="16"/>
      <c r="F1561" s="14"/>
      <c r="G1561" s="14"/>
      <c r="H1561" s="14"/>
      <c r="I1561" s="15"/>
      <c r="J1561" s="77"/>
      <c r="K1561" s="92"/>
    </row>
    <row r="1562" spans="1:11" ht="13">
      <c r="A1562" s="14"/>
      <c r="B1562" s="14"/>
      <c r="C1562" s="14"/>
      <c r="D1562" s="16"/>
      <c r="E1562" s="16"/>
      <c r="F1562" s="14"/>
      <c r="G1562" s="14"/>
      <c r="H1562" s="14"/>
      <c r="I1562" s="15"/>
      <c r="J1562" s="77"/>
      <c r="K1562" s="92"/>
    </row>
    <row r="1563" spans="1:11" ht="13">
      <c r="A1563" s="14"/>
      <c r="B1563" s="14"/>
      <c r="C1563" s="14"/>
      <c r="D1563" s="16"/>
      <c r="E1563" s="16"/>
      <c r="F1563" s="14"/>
      <c r="G1563" s="14"/>
      <c r="H1563" s="14"/>
      <c r="I1563" s="15"/>
      <c r="J1563" s="77"/>
      <c r="K1563" s="92"/>
    </row>
    <row r="1564" spans="1:11" ht="13">
      <c r="A1564" s="14"/>
      <c r="B1564" s="14"/>
      <c r="C1564" s="14"/>
      <c r="D1564" s="16"/>
      <c r="E1564" s="16"/>
      <c r="F1564" s="14"/>
      <c r="G1564" s="14"/>
      <c r="H1564" s="14"/>
      <c r="I1564" s="15"/>
      <c r="J1564" s="77"/>
      <c r="K1564" s="92"/>
    </row>
    <row r="1565" spans="1:11" ht="13">
      <c r="A1565" s="14"/>
      <c r="B1565" s="14"/>
      <c r="C1565" s="14"/>
      <c r="D1565" s="16"/>
      <c r="E1565" s="16"/>
      <c r="F1565" s="14"/>
      <c r="G1565" s="14"/>
      <c r="H1565" s="14"/>
      <c r="I1565" s="15"/>
      <c r="J1565" s="77"/>
      <c r="K1565" s="92"/>
    </row>
    <row r="1566" spans="1:11" ht="13">
      <c r="A1566" s="14"/>
      <c r="B1566" s="14"/>
      <c r="C1566" s="14"/>
      <c r="D1566" s="16"/>
      <c r="E1566" s="16"/>
      <c r="F1566" s="14"/>
      <c r="G1566" s="14"/>
      <c r="H1566" s="14"/>
      <c r="I1566" s="15"/>
      <c r="J1566" s="77"/>
      <c r="K1566" s="92"/>
    </row>
    <row r="1567" spans="1:11" ht="13">
      <c r="A1567" s="14"/>
      <c r="B1567" s="14"/>
      <c r="C1567" s="14"/>
      <c r="D1567" s="16"/>
      <c r="E1567" s="16"/>
      <c r="F1567" s="14"/>
      <c r="G1567" s="14"/>
      <c r="H1567" s="14"/>
      <c r="I1567" s="15"/>
      <c r="J1567" s="77"/>
      <c r="K1567" s="92"/>
    </row>
    <row r="1568" spans="1:11" ht="13">
      <c r="A1568" s="14"/>
      <c r="B1568" s="14"/>
      <c r="C1568" s="14"/>
      <c r="D1568" s="16"/>
      <c r="E1568" s="16"/>
      <c r="F1568" s="14"/>
      <c r="G1568" s="14"/>
      <c r="H1568" s="14"/>
      <c r="I1568" s="15"/>
      <c r="J1568" s="77"/>
      <c r="K1568" s="92"/>
    </row>
    <row r="1569" spans="1:11" ht="13">
      <c r="A1569" s="14"/>
      <c r="B1569" s="14"/>
      <c r="C1569" s="14"/>
      <c r="D1569" s="16"/>
      <c r="E1569" s="16"/>
      <c r="F1569" s="14"/>
      <c r="G1569" s="14"/>
      <c r="H1569" s="14"/>
      <c r="I1569" s="15"/>
      <c r="J1569" s="77"/>
      <c r="K1569" s="92"/>
    </row>
    <row r="1570" spans="1:11" ht="13">
      <c r="A1570" s="14"/>
      <c r="B1570" s="14"/>
      <c r="C1570" s="14"/>
      <c r="D1570" s="16"/>
      <c r="E1570" s="16"/>
      <c r="F1570" s="14"/>
      <c r="G1570" s="14"/>
      <c r="H1570" s="14"/>
      <c r="I1570" s="15"/>
      <c r="J1570" s="77"/>
      <c r="K1570" s="92"/>
    </row>
    <row r="1571" spans="1:11" ht="13">
      <c r="A1571" s="14"/>
      <c r="B1571" s="14"/>
      <c r="C1571" s="14"/>
      <c r="D1571" s="16"/>
      <c r="E1571" s="16"/>
      <c r="F1571" s="14"/>
      <c r="G1571" s="14"/>
      <c r="H1571" s="14"/>
      <c r="I1571" s="15"/>
      <c r="J1571" s="77"/>
      <c r="K1571" s="92"/>
    </row>
    <row r="1572" spans="1:11" ht="13">
      <c r="A1572" s="14"/>
      <c r="B1572" s="14"/>
      <c r="C1572" s="14"/>
      <c r="D1572" s="16"/>
      <c r="E1572" s="16"/>
      <c r="F1572" s="14"/>
      <c r="G1572" s="14"/>
      <c r="H1572" s="14"/>
      <c r="I1572" s="15"/>
      <c r="J1572" s="77"/>
      <c r="K1572" s="92"/>
    </row>
    <row r="1573" spans="1:11" ht="13">
      <c r="A1573" s="14"/>
      <c r="B1573" s="14"/>
      <c r="C1573" s="14"/>
      <c r="D1573" s="16"/>
      <c r="E1573" s="16"/>
      <c r="F1573" s="14"/>
      <c r="G1573" s="14"/>
      <c r="H1573" s="14"/>
      <c r="I1573" s="15"/>
      <c r="J1573" s="77"/>
      <c r="K1573" s="92"/>
    </row>
    <row r="1574" spans="1:11" ht="13">
      <c r="A1574" s="14"/>
      <c r="B1574" s="14"/>
      <c r="C1574" s="14"/>
      <c r="D1574" s="16"/>
      <c r="E1574" s="16"/>
      <c r="F1574" s="14"/>
      <c r="G1574" s="14"/>
      <c r="H1574" s="14"/>
      <c r="I1574" s="15"/>
      <c r="J1574" s="77"/>
      <c r="K1574" s="92"/>
    </row>
    <row r="1575" spans="1:11" ht="13">
      <c r="A1575" s="14"/>
      <c r="B1575" s="14"/>
      <c r="C1575" s="14"/>
      <c r="D1575" s="16"/>
      <c r="E1575" s="16"/>
      <c r="F1575" s="14"/>
      <c r="G1575" s="14"/>
      <c r="H1575" s="14"/>
      <c r="I1575" s="15"/>
      <c r="J1575" s="77"/>
      <c r="K1575" s="92"/>
    </row>
    <row r="1576" spans="1:11" ht="13">
      <c r="A1576" s="14"/>
      <c r="B1576" s="14"/>
      <c r="C1576" s="14"/>
      <c r="D1576" s="16"/>
      <c r="E1576" s="16"/>
      <c r="F1576" s="14"/>
      <c r="G1576" s="14"/>
      <c r="H1576" s="14"/>
      <c r="I1576" s="15"/>
      <c r="J1576" s="77"/>
      <c r="K1576" s="92"/>
    </row>
    <row r="1577" spans="1:11" ht="13">
      <c r="A1577" s="14"/>
      <c r="B1577" s="14"/>
      <c r="C1577" s="14"/>
      <c r="D1577" s="16"/>
      <c r="E1577" s="16"/>
      <c r="F1577" s="14"/>
      <c r="G1577" s="14"/>
      <c r="H1577" s="14"/>
      <c r="I1577" s="15"/>
      <c r="J1577" s="77"/>
      <c r="K1577" s="92"/>
    </row>
    <row r="1578" spans="1:11" ht="13">
      <c r="A1578" s="14"/>
      <c r="B1578" s="14"/>
      <c r="C1578" s="14"/>
      <c r="D1578" s="16"/>
      <c r="E1578" s="16"/>
      <c r="F1578" s="14"/>
      <c r="G1578" s="14"/>
      <c r="H1578" s="14"/>
      <c r="I1578" s="15"/>
      <c r="J1578" s="77"/>
      <c r="K1578" s="92"/>
    </row>
    <row r="1579" spans="1:11" ht="13">
      <c r="A1579" s="14"/>
      <c r="B1579" s="14"/>
      <c r="C1579" s="14"/>
      <c r="D1579" s="16"/>
      <c r="E1579" s="16"/>
      <c r="F1579" s="14"/>
      <c r="G1579" s="14"/>
      <c r="H1579" s="14"/>
      <c r="I1579" s="15"/>
      <c r="J1579" s="77"/>
      <c r="K1579" s="92"/>
    </row>
    <row r="1580" spans="1:11" ht="13">
      <c r="A1580" s="14"/>
      <c r="B1580" s="14"/>
      <c r="C1580" s="14"/>
      <c r="D1580" s="16"/>
      <c r="E1580" s="16"/>
      <c r="F1580" s="14"/>
      <c r="G1580" s="14"/>
      <c r="H1580" s="14"/>
      <c r="I1580" s="15"/>
      <c r="J1580" s="77"/>
      <c r="K1580" s="92"/>
    </row>
    <row r="1581" spans="1:11" ht="13">
      <c r="A1581" s="14"/>
      <c r="B1581" s="14"/>
      <c r="C1581" s="14"/>
      <c r="D1581" s="16"/>
      <c r="E1581" s="16"/>
      <c r="F1581" s="14"/>
      <c r="G1581" s="14"/>
      <c r="H1581" s="14"/>
      <c r="I1581" s="15"/>
      <c r="J1581" s="77"/>
      <c r="K1581" s="92"/>
    </row>
    <row r="1582" spans="1:11" ht="13">
      <c r="A1582" s="14"/>
      <c r="B1582" s="14"/>
      <c r="C1582" s="14"/>
      <c r="D1582" s="16"/>
      <c r="E1582" s="16"/>
      <c r="F1582" s="14"/>
      <c r="G1582" s="14"/>
      <c r="H1582" s="14"/>
      <c r="I1582" s="15"/>
      <c r="J1582" s="77"/>
      <c r="K1582" s="92"/>
    </row>
    <row r="1583" spans="1:11" ht="13">
      <c r="A1583" s="14"/>
      <c r="B1583" s="14"/>
      <c r="C1583" s="14"/>
      <c r="D1583" s="16"/>
      <c r="E1583" s="16"/>
      <c r="F1583" s="14"/>
      <c r="G1583" s="14"/>
      <c r="H1583" s="14"/>
      <c r="I1583" s="15"/>
      <c r="J1583" s="77"/>
      <c r="K1583" s="92"/>
    </row>
    <row r="1584" spans="1:11" ht="13">
      <c r="A1584" s="14"/>
      <c r="B1584" s="14"/>
      <c r="C1584" s="14"/>
      <c r="D1584" s="16"/>
      <c r="E1584" s="16"/>
      <c r="F1584" s="14"/>
      <c r="G1584" s="14"/>
      <c r="H1584" s="14"/>
      <c r="I1584" s="15"/>
      <c r="J1584" s="77"/>
      <c r="K1584" s="92"/>
    </row>
    <row r="1585" spans="1:11" ht="13">
      <c r="A1585" s="14"/>
      <c r="B1585" s="14"/>
      <c r="C1585" s="14"/>
      <c r="D1585" s="16"/>
      <c r="E1585" s="16"/>
      <c r="F1585" s="14"/>
      <c r="G1585" s="14"/>
      <c r="H1585" s="14"/>
      <c r="I1585" s="15"/>
      <c r="J1585" s="77"/>
      <c r="K1585" s="92"/>
    </row>
    <row r="1586" spans="1:11" ht="13">
      <c r="A1586" s="14"/>
      <c r="B1586" s="14"/>
      <c r="C1586" s="14"/>
      <c r="D1586" s="16"/>
      <c r="E1586" s="16"/>
      <c r="F1586" s="14"/>
      <c r="G1586" s="14"/>
      <c r="H1586" s="14"/>
      <c r="I1586" s="15"/>
      <c r="J1586" s="77"/>
      <c r="K1586" s="92"/>
    </row>
    <row r="1587" spans="1:11" ht="13">
      <c r="A1587" s="14"/>
      <c r="B1587" s="14"/>
      <c r="C1587" s="14"/>
      <c r="D1587" s="16"/>
      <c r="E1587" s="16"/>
      <c r="F1587" s="14"/>
      <c r="G1587" s="14"/>
      <c r="H1587" s="14"/>
      <c r="I1587" s="15"/>
      <c r="J1587" s="77"/>
      <c r="K1587" s="92"/>
    </row>
    <row r="1588" spans="1:11" ht="13">
      <c r="A1588" s="14"/>
      <c r="B1588" s="14"/>
      <c r="C1588" s="14"/>
      <c r="D1588" s="16"/>
      <c r="E1588" s="16"/>
      <c r="F1588" s="14"/>
      <c r="G1588" s="14"/>
      <c r="H1588" s="14"/>
      <c r="I1588" s="15"/>
      <c r="J1588" s="77"/>
      <c r="K1588" s="92"/>
    </row>
    <row r="1589" spans="1:11" ht="13">
      <c r="A1589" s="14"/>
      <c r="B1589" s="14"/>
      <c r="C1589" s="14"/>
      <c r="D1589" s="16"/>
      <c r="E1589" s="16"/>
      <c r="F1589" s="14"/>
      <c r="G1589" s="14"/>
      <c r="H1589" s="14"/>
      <c r="I1589" s="15"/>
      <c r="J1589" s="77"/>
      <c r="K1589" s="92"/>
    </row>
    <row r="1590" spans="1:11" ht="13">
      <c r="A1590" s="14"/>
      <c r="B1590" s="14"/>
      <c r="C1590" s="14"/>
      <c r="D1590" s="16"/>
      <c r="E1590" s="16"/>
      <c r="F1590" s="14"/>
      <c r="G1590" s="14"/>
      <c r="H1590" s="14"/>
      <c r="I1590" s="15"/>
      <c r="J1590" s="77"/>
      <c r="K1590" s="92"/>
    </row>
    <row r="1591" spans="1:11" ht="13">
      <c r="A1591" s="14"/>
      <c r="B1591" s="14"/>
      <c r="C1591" s="14"/>
      <c r="D1591" s="16"/>
      <c r="E1591" s="16"/>
      <c r="F1591" s="14"/>
      <c r="G1591" s="14"/>
      <c r="H1591" s="14"/>
      <c r="I1591" s="15"/>
      <c r="J1591" s="77"/>
      <c r="K1591" s="92"/>
    </row>
    <row r="1592" spans="1:11" ht="13">
      <c r="A1592" s="14"/>
      <c r="B1592" s="14"/>
      <c r="C1592" s="14"/>
      <c r="D1592" s="16"/>
      <c r="E1592" s="16"/>
      <c r="F1592" s="14"/>
      <c r="G1592" s="14"/>
      <c r="H1592" s="14"/>
      <c r="I1592" s="15"/>
      <c r="J1592" s="77"/>
      <c r="K1592" s="92"/>
    </row>
    <row r="1593" spans="1:11" ht="13">
      <c r="A1593" s="14"/>
      <c r="B1593" s="14"/>
      <c r="C1593" s="14"/>
      <c r="D1593" s="16"/>
      <c r="E1593" s="16"/>
      <c r="F1593" s="14"/>
      <c r="G1593" s="14"/>
      <c r="H1593" s="14"/>
      <c r="I1593" s="15"/>
      <c r="J1593" s="77"/>
      <c r="K1593" s="92"/>
    </row>
    <row r="1594" spans="1:11" ht="13">
      <c r="A1594" s="14"/>
      <c r="B1594" s="14"/>
      <c r="C1594" s="14"/>
      <c r="D1594" s="16"/>
      <c r="E1594" s="16"/>
      <c r="F1594" s="14"/>
      <c r="G1594" s="14"/>
      <c r="H1594" s="14"/>
      <c r="I1594" s="15"/>
      <c r="J1594" s="77"/>
      <c r="K1594" s="92"/>
    </row>
    <row r="1595" spans="1:11" ht="13">
      <c r="A1595" s="14"/>
      <c r="B1595" s="14"/>
      <c r="C1595" s="14"/>
      <c r="D1595" s="16"/>
      <c r="E1595" s="16"/>
      <c r="F1595" s="14"/>
      <c r="G1595" s="14"/>
      <c r="H1595" s="14"/>
      <c r="I1595" s="15"/>
      <c r="J1595" s="77"/>
      <c r="K1595" s="92"/>
    </row>
    <row r="1596" spans="1:11" ht="13">
      <c r="A1596" s="14"/>
      <c r="B1596" s="14"/>
      <c r="C1596" s="14"/>
      <c r="D1596" s="16"/>
      <c r="E1596" s="16"/>
      <c r="F1596" s="14"/>
      <c r="G1596" s="14"/>
      <c r="H1596" s="14"/>
      <c r="I1596" s="15"/>
      <c r="J1596" s="77"/>
      <c r="K1596" s="92"/>
    </row>
    <row r="1597" spans="1:11" ht="13">
      <c r="A1597" s="14"/>
      <c r="B1597" s="14"/>
      <c r="C1597" s="14"/>
      <c r="D1597" s="16"/>
      <c r="E1597" s="16"/>
      <c r="F1597" s="14"/>
      <c r="G1597" s="14"/>
      <c r="H1597" s="14"/>
      <c r="I1597" s="15"/>
      <c r="J1597" s="77"/>
      <c r="K1597" s="92"/>
    </row>
    <row r="1598" spans="1:11" ht="13">
      <c r="A1598" s="14"/>
      <c r="B1598" s="14"/>
      <c r="C1598" s="14"/>
      <c r="D1598" s="16"/>
      <c r="E1598" s="16"/>
      <c r="F1598" s="14"/>
      <c r="G1598" s="14"/>
      <c r="H1598" s="14"/>
      <c r="I1598" s="15"/>
      <c r="J1598" s="77"/>
      <c r="K1598" s="92"/>
    </row>
    <row r="1599" spans="1:11" ht="13">
      <c r="A1599" s="14"/>
      <c r="B1599" s="14"/>
      <c r="C1599" s="14"/>
      <c r="D1599" s="16"/>
      <c r="E1599" s="16"/>
      <c r="F1599" s="14"/>
      <c r="G1599" s="14"/>
      <c r="H1599" s="14"/>
      <c r="I1599" s="15"/>
      <c r="J1599" s="77"/>
      <c r="K1599" s="92"/>
    </row>
    <row r="1600" spans="1:11" ht="13">
      <c r="A1600" s="14"/>
      <c r="B1600" s="14"/>
      <c r="C1600" s="14"/>
      <c r="D1600" s="16"/>
      <c r="E1600" s="16"/>
      <c r="F1600" s="14"/>
      <c r="G1600" s="14"/>
      <c r="H1600" s="14"/>
      <c r="I1600" s="15"/>
      <c r="J1600" s="77"/>
      <c r="K1600" s="92"/>
    </row>
    <row r="1601" spans="1:11" ht="13">
      <c r="A1601" s="14"/>
      <c r="B1601" s="14"/>
      <c r="C1601" s="14"/>
      <c r="D1601" s="16"/>
      <c r="E1601" s="16"/>
      <c r="F1601" s="14"/>
      <c r="G1601" s="14"/>
      <c r="H1601" s="14"/>
      <c r="I1601" s="15"/>
      <c r="J1601" s="77"/>
      <c r="K1601" s="92"/>
    </row>
    <row r="1602" spans="1:11" ht="13">
      <c r="A1602" s="14"/>
      <c r="B1602" s="14"/>
      <c r="C1602" s="14"/>
      <c r="D1602" s="16"/>
      <c r="E1602" s="16"/>
      <c r="F1602" s="14"/>
      <c r="G1602" s="14"/>
      <c r="H1602" s="14"/>
      <c r="I1602" s="15"/>
      <c r="J1602" s="77"/>
      <c r="K1602" s="92"/>
    </row>
    <row r="1603" spans="1:11" ht="13">
      <c r="A1603" s="14"/>
      <c r="B1603" s="14"/>
      <c r="C1603" s="14"/>
      <c r="D1603" s="16"/>
      <c r="E1603" s="16"/>
      <c r="F1603" s="14"/>
      <c r="G1603" s="14"/>
      <c r="H1603" s="14"/>
      <c r="I1603" s="15"/>
      <c r="J1603" s="77"/>
      <c r="K1603" s="92"/>
    </row>
    <row r="1604" spans="1:11" ht="13">
      <c r="A1604" s="14"/>
      <c r="B1604" s="14"/>
      <c r="C1604" s="14"/>
      <c r="D1604" s="16"/>
      <c r="E1604" s="16"/>
      <c r="F1604" s="14"/>
      <c r="G1604" s="14"/>
      <c r="H1604" s="14"/>
      <c r="I1604" s="15"/>
      <c r="J1604" s="77"/>
      <c r="K1604" s="92"/>
    </row>
    <row r="1605" spans="1:11" ht="13">
      <c r="A1605" s="14"/>
      <c r="B1605" s="14"/>
      <c r="C1605" s="14"/>
      <c r="D1605" s="16"/>
      <c r="E1605" s="16"/>
      <c r="F1605" s="14"/>
      <c r="G1605" s="14"/>
      <c r="H1605" s="14"/>
      <c r="I1605" s="15"/>
      <c r="J1605" s="77"/>
      <c r="K1605" s="92"/>
    </row>
    <row r="1606" spans="1:11" ht="13">
      <c r="A1606" s="14"/>
      <c r="B1606" s="14"/>
      <c r="C1606" s="14"/>
      <c r="D1606" s="16"/>
      <c r="E1606" s="16"/>
      <c r="F1606" s="14"/>
      <c r="G1606" s="14"/>
      <c r="H1606" s="14"/>
      <c r="I1606" s="15"/>
      <c r="J1606" s="77"/>
      <c r="K1606" s="92"/>
    </row>
    <row r="1607" spans="1:11" ht="13">
      <c r="A1607" s="14"/>
      <c r="B1607" s="14"/>
      <c r="C1607" s="14"/>
      <c r="D1607" s="16"/>
      <c r="E1607" s="16"/>
      <c r="F1607" s="14"/>
      <c r="G1607" s="14"/>
      <c r="H1607" s="14"/>
      <c r="I1607" s="15"/>
      <c r="J1607" s="77"/>
      <c r="K1607" s="92"/>
    </row>
    <row r="1608" spans="1:11" ht="13">
      <c r="A1608" s="14"/>
      <c r="B1608" s="14"/>
      <c r="C1608" s="14"/>
      <c r="D1608" s="16"/>
      <c r="E1608" s="16"/>
      <c r="F1608" s="14"/>
      <c r="G1608" s="14"/>
      <c r="H1608" s="14"/>
      <c r="I1608" s="15"/>
      <c r="J1608" s="77"/>
      <c r="K1608" s="92"/>
    </row>
    <row r="1609" spans="1:11" ht="13">
      <c r="A1609" s="14"/>
      <c r="B1609" s="14"/>
      <c r="C1609" s="14"/>
      <c r="D1609" s="16"/>
      <c r="E1609" s="16"/>
      <c r="F1609" s="14"/>
      <c r="G1609" s="14"/>
      <c r="H1609" s="14"/>
      <c r="I1609" s="15"/>
      <c r="J1609" s="77"/>
      <c r="K1609" s="92"/>
    </row>
    <row r="1610" spans="1:11" ht="13">
      <c r="A1610" s="14"/>
      <c r="B1610" s="14"/>
      <c r="C1610" s="14"/>
      <c r="D1610" s="16"/>
      <c r="E1610" s="16"/>
      <c r="F1610" s="14"/>
      <c r="G1610" s="14"/>
      <c r="H1610" s="14"/>
      <c r="I1610" s="15"/>
      <c r="J1610" s="77"/>
      <c r="K1610" s="92"/>
    </row>
    <row r="1611" spans="1:11" ht="13">
      <c r="A1611" s="14"/>
      <c r="B1611" s="14"/>
      <c r="C1611" s="14"/>
      <c r="D1611" s="16"/>
      <c r="E1611" s="16"/>
      <c r="F1611" s="14"/>
      <c r="G1611" s="14"/>
      <c r="H1611" s="14"/>
      <c r="I1611" s="15"/>
      <c r="J1611" s="77"/>
      <c r="K1611" s="92"/>
    </row>
    <row r="1612" spans="1:11" ht="13">
      <c r="A1612" s="14"/>
      <c r="B1612" s="14"/>
      <c r="C1612" s="14"/>
      <c r="D1612" s="16"/>
      <c r="E1612" s="16"/>
      <c r="F1612" s="14"/>
      <c r="G1612" s="14"/>
      <c r="H1612" s="14"/>
      <c r="I1612" s="15"/>
      <c r="J1612" s="77"/>
      <c r="K1612" s="92"/>
    </row>
    <row r="1613" spans="1:11" ht="13">
      <c r="A1613" s="14"/>
      <c r="B1613" s="14"/>
      <c r="C1613" s="14"/>
      <c r="D1613" s="16"/>
      <c r="E1613" s="16"/>
      <c r="F1613" s="14"/>
      <c r="G1613" s="14"/>
      <c r="H1613" s="14"/>
      <c r="I1613" s="15"/>
      <c r="J1613" s="77"/>
      <c r="K1613" s="92"/>
    </row>
    <row r="1614" spans="1:11" ht="13">
      <c r="A1614" s="14"/>
      <c r="B1614" s="14"/>
      <c r="C1614" s="14"/>
      <c r="D1614" s="16"/>
      <c r="E1614" s="16"/>
      <c r="F1614" s="14"/>
      <c r="G1614" s="14"/>
      <c r="H1614" s="14"/>
      <c r="I1614" s="15"/>
      <c r="J1614" s="77"/>
      <c r="K1614" s="92"/>
    </row>
    <row r="1615" spans="1:11" ht="13">
      <c r="A1615" s="14"/>
      <c r="B1615" s="14"/>
      <c r="C1615" s="14"/>
      <c r="D1615" s="16"/>
      <c r="E1615" s="16"/>
      <c r="F1615" s="14"/>
      <c r="G1615" s="14"/>
      <c r="H1615" s="14"/>
      <c r="I1615" s="15"/>
      <c r="J1615" s="77"/>
      <c r="K1615" s="92"/>
    </row>
    <row r="1616" spans="1:11" ht="13">
      <c r="A1616" s="14"/>
      <c r="B1616" s="14"/>
      <c r="C1616" s="14"/>
      <c r="D1616" s="16"/>
      <c r="E1616" s="16"/>
      <c r="F1616" s="14"/>
      <c r="G1616" s="14"/>
      <c r="H1616" s="14"/>
      <c r="I1616" s="15"/>
      <c r="J1616" s="77"/>
      <c r="K1616" s="92"/>
    </row>
    <row r="1617" spans="1:11" ht="13">
      <c r="A1617" s="14"/>
      <c r="B1617" s="14"/>
      <c r="C1617" s="14"/>
      <c r="D1617" s="16"/>
      <c r="E1617" s="16"/>
      <c r="F1617" s="14"/>
      <c r="G1617" s="14"/>
      <c r="H1617" s="14"/>
      <c r="I1617" s="15"/>
      <c r="J1617" s="77"/>
      <c r="K1617" s="92"/>
    </row>
    <row r="1618" spans="1:11" ht="13">
      <c r="A1618" s="14"/>
      <c r="B1618" s="14"/>
      <c r="C1618" s="14"/>
      <c r="D1618" s="16"/>
      <c r="E1618" s="16"/>
      <c r="F1618" s="14"/>
      <c r="G1618" s="14"/>
      <c r="H1618" s="14"/>
      <c r="I1618" s="15"/>
      <c r="J1618" s="77"/>
      <c r="K1618" s="92"/>
    </row>
    <row r="1619" spans="1:11" ht="13">
      <c r="A1619" s="14"/>
      <c r="B1619" s="14"/>
      <c r="C1619" s="14"/>
      <c r="D1619" s="16"/>
      <c r="E1619" s="16"/>
      <c r="F1619" s="14"/>
      <c r="G1619" s="14"/>
      <c r="H1619" s="14"/>
      <c r="I1619" s="15"/>
      <c r="J1619" s="77"/>
      <c r="K1619" s="92"/>
    </row>
    <row r="1620" spans="1:11" ht="13">
      <c r="A1620" s="14"/>
      <c r="B1620" s="14"/>
      <c r="C1620" s="14"/>
      <c r="D1620" s="16"/>
      <c r="E1620" s="16"/>
      <c r="F1620" s="14"/>
      <c r="G1620" s="14"/>
      <c r="H1620" s="14"/>
      <c r="I1620" s="15"/>
      <c r="J1620" s="77"/>
      <c r="K1620" s="92"/>
    </row>
    <row r="1621" spans="1:11" ht="13">
      <c r="A1621" s="14"/>
      <c r="B1621" s="14"/>
      <c r="C1621" s="14"/>
      <c r="D1621" s="16"/>
      <c r="E1621" s="16"/>
      <c r="F1621" s="14"/>
      <c r="G1621" s="14"/>
      <c r="H1621" s="14"/>
      <c r="I1621" s="15"/>
      <c r="J1621" s="77"/>
      <c r="K1621" s="92"/>
    </row>
    <row r="1622" spans="1:11" ht="13">
      <c r="A1622" s="14"/>
      <c r="B1622" s="14"/>
      <c r="C1622" s="14"/>
      <c r="D1622" s="16"/>
      <c r="E1622" s="16"/>
      <c r="F1622" s="14"/>
      <c r="G1622" s="14"/>
      <c r="H1622" s="14"/>
      <c r="I1622" s="15"/>
      <c r="J1622" s="77"/>
      <c r="K1622" s="92"/>
    </row>
    <row r="1623" spans="1:11" ht="13">
      <c r="A1623" s="14"/>
      <c r="B1623" s="14"/>
      <c r="C1623" s="14"/>
      <c r="D1623" s="16"/>
      <c r="E1623" s="16"/>
      <c r="F1623" s="14"/>
      <c r="G1623" s="14"/>
      <c r="H1623" s="14"/>
      <c r="I1623" s="15"/>
      <c r="J1623" s="77"/>
      <c r="K1623" s="92"/>
    </row>
    <row r="1624" spans="1:11" ht="13">
      <c r="A1624" s="14"/>
      <c r="B1624" s="14"/>
      <c r="C1624" s="14"/>
      <c r="D1624" s="16"/>
      <c r="E1624" s="16"/>
      <c r="F1624" s="14"/>
      <c r="G1624" s="14"/>
      <c r="H1624" s="14"/>
      <c r="I1624" s="15"/>
      <c r="J1624" s="77"/>
      <c r="K1624" s="92"/>
    </row>
    <row r="1625" spans="1:11" ht="13">
      <c r="A1625" s="14"/>
      <c r="B1625" s="14"/>
      <c r="C1625" s="14"/>
      <c r="D1625" s="16"/>
      <c r="E1625" s="16"/>
      <c r="F1625" s="14"/>
      <c r="G1625" s="14"/>
      <c r="H1625" s="14"/>
      <c r="I1625" s="15"/>
      <c r="J1625" s="77"/>
      <c r="K1625" s="92"/>
    </row>
    <row r="1626" spans="1:11" ht="13">
      <c r="A1626" s="14"/>
      <c r="B1626" s="14"/>
      <c r="C1626" s="14"/>
      <c r="D1626" s="16"/>
      <c r="E1626" s="16"/>
      <c r="F1626" s="14"/>
      <c r="G1626" s="14"/>
      <c r="H1626" s="14"/>
      <c r="I1626" s="15"/>
      <c r="J1626" s="77"/>
      <c r="K1626" s="92"/>
    </row>
    <row r="1627" spans="1:11" ht="13">
      <c r="A1627" s="14"/>
      <c r="B1627" s="14"/>
      <c r="C1627" s="14"/>
      <c r="D1627" s="16"/>
      <c r="E1627" s="16"/>
      <c r="F1627" s="14"/>
      <c r="G1627" s="14"/>
      <c r="H1627" s="14"/>
      <c r="I1627" s="15"/>
      <c r="J1627" s="77"/>
      <c r="K1627" s="92"/>
    </row>
    <row r="1628" spans="1:11" ht="13">
      <c r="A1628" s="14"/>
      <c r="B1628" s="14"/>
      <c r="C1628" s="14"/>
      <c r="D1628" s="16"/>
      <c r="E1628" s="16"/>
      <c r="F1628" s="14"/>
      <c r="G1628" s="14"/>
      <c r="H1628" s="14"/>
      <c r="I1628" s="15"/>
      <c r="J1628" s="77"/>
      <c r="K1628" s="92"/>
    </row>
    <row r="1629" spans="1:11" ht="13">
      <c r="A1629" s="14"/>
      <c r="B1629" s="14"/>
      <c r="C1629" s="14"/>
      <c r="D1629" s="16"/>
      <c r="E1629" s="16"/>
      <c r="F1629" s="14"/>
      <c r="G1629" s="14"/>
      <c r="H1629" s="14"/>
      <c r="I1629" s="15"/>
      <c r="J1629" s="77"/>
      <c r="K1629" s="92"/>
    </row>
    <row r="1630" spans="1:11" ht="13">
      <c r="A1630" s="14"/>
      <c r="B1630" s="14"/>
      <c r="C1630" s="14"/>
      <c r="D1630" s="16"/>
      <c r="E1630" s="16"/>
      <c r="F1630" s="14"/>
      <c r="G1630" s="14"/>
      <c r="H1630" s="14"/>
      <c r="I1630" s="15"/>
      <c r="J1630" s="77"/>
      <c r="K1630" s="92"/>
    </row>
    <row r="1631" spans="1:11" ht="13">
      <c r="A1631" s="14"/>
      <c r="B1631" s="14"/>
      <c r="C1631" s="14"/>
      <c r="D1631" s="16"/>
      <c r="E1631" s="16"/>
      <c r="F1631" s="14"/>
      <c r="G1631" s="14"/>
      <c r="H1631" s="14"/>
      <c r="I1631" s="15"/>
      <c r="J1631" s="77"/>
      <c r="K1631" s="92"/>
    </row>
    <row r="1632" spans="1:11" ht="13">
      <c r="A1632" s="14"/>
      <c r="B1632" s="14"/>
      <c r="C1632" s="14"/>
      <c r="D1632" s="16"/>
      <c r="E1632" s="16"/>
      <c r="F1632" s="14"/>
      <c r="G1632" s="14"/>
      <c r="H1632" s="14"/>
      <c r="I1632" s="15"/>
      <c r="J1632" s="77"/>
      <c r="K1632" s="92"/>
    </row>
    <row r="1633" spans="1:11" ht="13">
      <c r="A1633" s="14"/>
      <c r="B1633" s="14"/>
      <c r="C1633" s="14"/>
      <c r="D1633" s="16"/>
      <c r="E1633" s="16"/>
      <c r="F1633" s="14"/>
      <c r="G1633" s="14"/>
      <c r="H1633" s="14"/>
      <c r="I1633" s="15"/>
      <c r="J1633" s="77"/>
      <c r="K1633" s="92"/>
    </row>
    <row r="1634" spans="1:11" ht="13">
      <c r="A1634" s="14"/>
      <c r="B1634" s="14"/>
      <c r="C1634" s="14"/>
      <c r="D1634" s="16"/>
      <c r="E1634" s="16"/>
      <c r="F1634" s="14"/>
      <c r="G1634" s="14"/>
      <c r="H1634" s="14"/>
      <c r="I1634" s="15"/>
      <c r="J1634" s="77"/>
      <c r="K1634" s="92"/>
    </row>
    <row r="1635" spans="1:11" ht="13">
      <c r="A1635" s="14"/>
      <c r="B1635" s="14"/>
      <c r="C1635" s="14"/>
      <c r="D1635" s="16"/>
      <c r="E1635" s="16"/>
      <c r="F1635" s="14"/>
      <c r="G1635" s="14"/>
      <c r="H1635" s="14"/>
      <c r="I1635" s="15"/>
      <c r="J1635" s="77"/>
      <c r="K1635" s="92"/>
    </row>
    <row r="1636" spans="1:11" ht="13">
      <c r="A1636" s="14"/>
      <c r="B1636" s="14"/>
      <c r="C1636" s="14"/>
      <c r="D1636" s="16"/>
      <c r="E1636" s="16"/>
      <c r="F1636" s="14"/>
      <c r="G1636" s="14"/>
      <c r="H1636" s="14"/>
      <c r="I1636" s="15"/>
      <c r="J1636" s="77"/>
      <c r="K1636" s="92"/>
    </row>
    <row r="1637" spans="1:11" ht="13">
      <c r="A1637" s="14"/>
      <c r="B1637" s="14"/>
      <c r="C1637" s="14"/>
      <c r="D1637" s="16"/>
      <c r="E1637" s="16"/>
      <c r="F1637" s="14"/>
      <c r="G1637" s="14"/>
      <c r="H1637" s="14"/>
      <c r="I1637" s="15"/>
      <c r="J1637" s="77"/>
      <c r="K1637" s="92"/>
    </row>
    <row r="1638" spans="1:11" ht="13">
      <c r="A1638" s="14"/>
      <c r="B1638" s="14"/>
      <c r="C1638" s="14"/>
      <c r="D1638" s="16"/>
      <c r="E1638" s="16"/>
      <c r="F1638" s="14"/>
      <c r="G1638" s="14"/>
      <c r="H1638" s="14"/>
      <c r="I1638" s="15"/>
      <c r="J1638" s="77"/>
      <c r="K1638" s="92"/>
    </row>
    <row r="1639" spans="1:11" ht="13">
      <c r="A1639" s="14"/>
      <c r="B1639" s="14"/>
      <c r="C1639" s="14"/>
      <c r="D1639" s="16"/>
      <c r="E1639" s="16"/>
      <c r="F1639" s="14"/>
      <c r="G1639" s="14"/>
      <c r="H1639" s="14"/>
      <c r="I1639" s="15"/>
      <c r="J1639" s="77"/>
      <c r="K1639" s="92"/>
    </row>
    <row r="1640" spans="1:11" ht="13">
      <c r="A1640" s="14"/>
      <c r="B1640" s="14"/>
      <c r="C1640" s="14"/>
      <c r="D1640" s="16"/>
      <c r="E1640" s="16"/>
      <c r="F1640" s="14"/>
      <c r="G1640" s="14"/>
      <c r="H1640" s="14"/>
      <c r="I1640" s="15"/>
      <c r="J1640" s="77"/>
      <c r="K1640" s="92"/>
    </row>
    <row r="1641" spans="1:11" ht="13">
      <c r="A1641" s="14"/>
      <c r="B1641" s="14"/>
      <c r="C1641" s="14"/>
      <c r="D1641" s="16"/>
      <c r="E1641" s="16"/>
      <c r="F1641" s="14"/>
      <c r="G1641" s="14"/>
      <c r="H1641" s="14"/>
      <c r="I1641" s="15"/>
      <c r="J1641" s="77"/>
      <c r="K1641" s="92"/>
    </row>
    <row r="1642" spans="1:11" ht="13">
      <c r="A1642" s="14"/>
      <c r="B1642" s="14"/>
      <c r="C1642" s="14"/>
      <c r="D1642" s="16"/>
      <c r="E1642" s="16"/>
      <c r="F1642" s="14"/>
      <c r="G1642" s="14"/>
      <c r="H1642" s="14"/>
      <c r="I1642" s="15"/>
      <c r="J1642" s="77"/>
      <c r="K1642" s="92"/>
    </row>
    <row r="1643" spans="1:11" ht="13">
      <c r="A1643" s="14"/>
      <c r="B1643" s="14"/>
      <c r="C1643" s="14"/>
      <c r="D1643" s="16"/>
      <c r="E1643" s="16"/>
      <c r="F1643" s="14"/>
      <c r="G1643" s="14"/>
      <c r="H1643" s="14"/>
      <c r="I1643" s="15"/>
      <c r="J1643" s="77"/>
      <c r="K1643" s="92"/>
    </row>
    <row r="1644" spans="1:11" ht="13">
      <c r="A1644" s="14"/>
      <c r="B1644" s="14"/>
      <c r="C1644" s="14"/>
      <c r="D1644" s="16"/>
      <c r="E1644" s="16"/>
      <c r="F1644" s="14"/>
      <c r="G1644" s="14"/>
      <c r="H1644" s="14"/>
      <c r="I1644" s="15"/>
      <c r="J1644" s="77"/>
      <c r="K1644" s="92"/>
    </row>
    <row r="1645" spans="1:11" ht="13">
      <c r="A1645" s="14"/>
      <c r="B1645" s="14"/>
      <c r="C1645" s="14"/>
      <c r="D1645" s="16"/>
      <c r="E1645" s="16"/>
      <c r="F1645" s="14"/>
      <c r="G1645" s="14"/>
      <c r="H1645" s="14"/>
      <c r="I1645" s="15"/>
      <c r="J1645" s="77"/>
      <c r="K1645" s="92"/>
    </row>
    <row r="1646" spans="1:11" ht="13">
      <c r="A1646" s="14"/>
      <c r="B1646" s="14"/>
      <c r="C1646" s="14"/>
      <c r="D1646" s="16"/>
      <c r="E1646" s="16"/>
      <c r="F1646" s="14"/>
      <c r="G1646" s="14"/>
      <c r="H1646" s="14"/>
      <c r="I1646" s="15"/>
      <c r="J1646" s="77"/>
      <c r="K1646" s="92"/>
    </row>
    <row r="1647" spans="1:11" ht="13">
      <c r="A1647" s="14"/>
      <c r="B1647" s="14"/>
      <c r="C1647" s="14"/>
      <c r="D1647" s="16"/>
      <c r="E1647" s="16"/>
      <c r="F1647" s="14"/>
      <c r="G1647" s="14"/>
      <c r="H1647" s="14"/>
      <c r="I1647" s="15"/>
      <c r="J1647" s="77"/>
      <c r="K1647" s="92"/>
    </row>
    <row r="1648" spans="1:11" ht="13">
      <c r="A1648" s="14"/>
      <c r="B1648" s="14"/>
      <c r="C1648" s="14"/>
      <c r="D1648" s="16"/>
      <c r="E1648" s="16"/>
      <c r="F1648" s="14"/>
      <c r="G1648" s="14"/>
      <c r="H1648" s="14"/>
      <c r="I1648" s="15"/>
      <c r="J1648" s="77"/>
      <c r="K1648" s="92"/>
    </row>
    <row r="1649" spans="1:11" ht="13">
      <c r="A1649" s="14"/>
      <c r="B1649" s="14"/>
      <c r="C1649" s="14"/>
      <c r="D1649" s="16"/>
      <c r="E1649" s="16"/>
      <c r="F1649" s="14"/>
      <c r="G1649" s="14"/>
      <c r="H1649" s="14"/>
      <c r="I1649" s="15"/>
      <c r="J1649" s="77"/>
      <c r="K1649" s="92"/>
    </row>
    <row r="1650" spans="1:11" ht="13">
      <c r="A1650" s="14"/>
      <c r="B1650" s="14"/>
      <c r="C1650" s="14"/>
      <c r="D1650" s="16"/>
      <c r="E1650" s="16"/>
      <c r="F1650" s="14"/>
      <c r="G1650" s="14"/>
      <c r="H1650" s="14"/>
      <c r="I1650" s="15"/>
      <c r="J1650" s="77"/>
      <c r="K1650" s="92"/>
    </row>
    <row r="1651" spans="1:11" ht="13">
      <c r="A1651" s="14"/>
      <c r="B1651" s="14"/>
      <c r="C1651" s="14"/>
      <c r="D1651" s="16"/>
      <c r="E1651" s="16"/>
      <c r="F1651" s="14"/>
      <c r="G1651" s="14"/>
      <c r="H1651" s="14"/>
      <c r="I1651" s="15"/>
      <c r="J1651" s="77"/>
      <c r="K1651" s="92"/>
    </row>
    <row r="1652" spans="1:11" ht="13">
      <c r="A1652" s="14"/>
      <c r="B1652" s="14"/>
      <c r="C1652" s="14"/>
      <c r="D1652" s="16"/>
      <c r="E1652" s="16"/>
      <c r="F1652" s="14"/>
      <c r="G1652" s="14"/>
      <c r="H1652" s="14"/>
      <c r="I1652" s="15"/>
      <c r="J1652" s="77"/>
      <c r="K1652" s="92"/>
    </row>
    <row r="1653" spans="1:11" ht="13">
      <c r="A1653" s="14"/>
      <c r="B1653" s="14"/>
      <c r="C1653" s="14"/>
      <c r="D1653" s="16"/>
      <c r="E1653" s="16"/>
      <c r="F1653" s="14"/>
      <c r="G1653" s="14"/>
      <c r="H1653" s="14"/>
      <c r="I1653" s="15"/>
      <c r="J1653" s="77"/>
      <c r="K1653" s="92"/>
    </row>
    <row r="1654" spans="1:11" ht="13">
      <c r="A1654" s="14"/>
      <c r="B1654" s="14"/>
      <c r="C1654" s="14"/>
      <c r="D1654" s="16"/>
      <c r="E1654" s="16"/>
      <c r="F1654" s="14"/>
      <c r="G1654" s="14"/>
      <c r="H1654" s="14"/>
      <c r="I1654" s="15"/>
      <c r="J1654" s="77"/>
      <c r="K1654" s="92"/>
    </row>
    <row r="1655" spans="1:11" ht="13">
      <c r="A1655" s="14"/>
      <c r="B1655" s="14"/>
      <c r="C1655" s="14"/>
      <c r="D1655" s="16"/>
      <c r="E1655" s="16"/>
      <c r="F1655" s="14"/>
      <c r="G1655" s="14"/>
      <c r="H1655" s="14"/>
      <c r="I1655" s="15"/>
      <c r="J1655" s="77"/>
      <c r="K1655" s="92"/>
    </row>
    <row r="1656" spans="1:11" ht="13">
      <c r="A1656" s="14"/>
      <c r="B1656" s="14"/>
      <c r="C1656" s="14"/>
      <c r="D1656" s="16"/>
      <c r="E1656" s="16"/>
      <c r="F1656" s="14"/>
      <c r="G1656" s="14"/>
      <c r="H1656" s="14"/>
      <c r="I1656" s="15"/>
      <c r="J1656" s="77"/>
      <c r="K1656" s="92"/>
    </row>
    <row r="1657" spans="1:11" ht="13">
      <c r="A1657" s="14"/>
      <c r="B1657" s="14"/>
      <c r="C1657" s="14"/>
      <c r="D1657" s="16"/>
      <c r="E1657" s="16"/>
      <c r="F1657" s="14"/>
      <c r="G1657" s="14"/>
      <c r="H1657" s="14"/>
      <c r="I1657" s="15"/>
      <c r="J1657" s="77"/>
      <c r="K1657" s="92"/>
    </row>
    <row r="1658" spans="1:11" ht="13">
      <c r="A1658" s="14"/>
      <c r="B1658" s="14"/>
      <c r="C1658" s="14"/>
      <c r="D1658" s="16"/>
      <c r="E1658" s="16"/>
      <c r="F1658" s="14"/>
      <c r="G1658" s="14"/>
      <c r="H1658" s="14"/>
      <c r="I1658" s="15"/>
      <c r="J1658" s="77"/>
      <c r="K1658" s="92"/>
    </row>
    <row r="1659" spans="1:11" ht="13">
      <c r="A1659" s="14"/>
      <c r="B1659" s="14"/>
      <c r="C1659" s="14"/>
      <c r="D1659" s="16"/>
      <c r="E1659" s="16"/>
      <c r="F1659" s="14"/>
      <c r="G1659" s="14"/>
      <c r="H1659" s="14"/>
      <c r="I1659" s="15"/>
      <c r="J1659" s="77"/>
      <c r="K1659" s="92"/>
    </row>
    <row r="1660" spans="1:11" ht="13">
      <c r="A1660" s="14"/>
      <c r="B1660" s="14"/>
      <c r="C1660" s="14"/>
      <c r="D1660" s="16"/>
      <c r="E1660" s="16"/>
      <c r="F1660" s="14"/>
      <c r="G1660" s="14"/>
      <c r="H1660" s="14"/>
      <c r="I1660" s="15"/>
      <c r="J1660" s="77"/>
      <c r="K1660" s="92"/>
    </row>
    <row r="1661" spans="1:11" ht="13">
      <c r="A1661" s="14"/>
      <c r="B1661" s="14"/>
      <c r="C1661" s="14"/>
      <c r="D1661" s="16"/>
      <c r="E1661" s="16"/>
      <c r="F1661" s="14"/>
      <c r="G1661" s="14"/>
      <c r="H1661" s="14"/>
      <c r="I1661" s="15"/>
      <c r="J1661" s="77"/>
      <c r="K1661" s="92"/>
    </row>
    <row r="1662" spans="1:11" ht="13">
      <c r="A1662" s="14"/>
      <c r="B1662" s="14"/>
      <c r="C1662" s="14"/>
      <c r="D1662" s="16"/>
      <c r="E1662" s="16"/>
      <c r="F1662" s="14"/>
      <c r="G1662" s="14"/>
      <c r="H1662" s="14"/>
      <c r="I1662" s="15"/>
      <c r="J1662" s="77"/>
      <c r="K1662" s="92"/>
    </row>
    <row r="1663" spans="1:11" ht="13">
      <c r="A1663" s="14"/>
      <c r="B1663" s="14"/>
      <c r="C1663" s="14"/>
      <c r="D1663" s="16"/>
      <c r="E1663" s="16"/>
      <c r="F1663" s="14"/>
      <c r="G1663" s="14"/>
      <c r="H1663" s="14"/>
      <c r="I1663" s="15"/>
      <c r="J1663" s="77"/>
      <c r="K1663" s="92"/>
    </row>
    <row r="1664" spans="1:11" ht="13">
      <c r="A1664" s="14"/>
      <c r="B1664" s="14"/>
      <c r="C1664" s="14"/>
      <c r="D1664" s="16"/>
      <c r="E1664" s="16"/>
      <c r="F1664" s="14"/>
      <c r="G1664" s="14"/>
      <c r="H1664" s="14"/>
      <c r="I1664" s="15"/>
      <c r="J1664" s="77"/>
      <c r="K1664" s="92"/>
    </row>
    <row r="1665" spans="1:11" ht="13">
      <c r="A1665" s="14"/>
      <c r="B1665" s="14"/>
      <c r="C1665" s="14"/>
      <c r="D1665" s="16"/>
      <c r="E1665" s="16"/>
      <c r="F1665" s="14"/>
      <c r="G1665" s="14"/>
      <c r="H1665" s="14"/>
      <c r="I1665" s="15"/>
      <c r="J1665" s="77"/>
      <c r="K1665" s="92"/>
    </row>
    <row r="1666" spans="1:11" ht="13">
      <c r="A1666" s="14"/>
      <c r="B1666" s="14"/>
      <c r="C1666" s="14"/>
      <c r="D1666" s="16"/>
      <c r="E1666" s="16"/>
      <c r="F1666" s="14"/>
      <c r="G1666" s="14"/>
      <c r="H1666" s="14"/>
      <c r="I1666" s="15"/>
      <c r="J1666" s="77"/>
      <c r="K1666" s="92"/>
    </row>
    <row r="1667" spans="1:11" ht="13">
      <c r="A1667" s="14"/>
      <c r="B1667" s="14"/>
      <c r="C1667" s="14"/>
      <c r="D1667" s="16"/>
      <c r="E1667" s="16"/>
      <c r="F1667" s="14"/>
      <c r="G1667" s="14"/>
      <c r="H1667" s="14"/>
      <c r="I1667" s="15"/>
      <c r="J1667" s="77"/>
      <c r="K1667" s="92"/>
    </row>
    <row r="1668" spans="1:11" ht="13">
      <c r="A1668" s="14"/>
      <c r="B1668" s="14"/>
      <c r="C1668" s="14"/>
      <c r="D1668" s="16"/>
      <c r="E1668" s="16"/>
      <c r="F1668" s="14"/>
      <c r="G1668" s="14"/>
      <c r="H1668" s="14"/>
      <c r="I1668" s="15"/>
      <c r="J1668" s="77"/>
      <c r="K1668" s="92"/>
    </row>
    <row r="1669" spans="1:11" ht="13">
      <c r="A1669" s="14"/>
      <c r="B1669" s="14"/>
      <c r="C1669" s="14"/>
      <c r="D1669" s="16"/>
      <c r="E1669" s="16"/>
      <c r="F1669" s="14"/>
      <c r="G1669" s="14"/>
      <c r="H1669" s="14"/>
      <c r="I1669" s="15"/>
      <c r="J1669" s="77"/>
      <c r="K1669" s="92"/>
    </row>
    <row r="1670" spans="1:11" ht="13">
      <c r="A1670" s="14"/>
      <c r="B1670" s="14"/>
      <c r="C1670" s="14"/>
      <c r="D1670" s="16"/>
      <c r="E1670" s="16"/>
      <c r="F1670" s="14"/>
      <c r="G1670" s="14"/>
      <c r="H1670" s="14"/>
      <c r="I1670" s="15"/>
      <c r="J1670" s="77"/>
      <c r="K1670" s="92"/>
    </row>
    <row r="1671" spans="1:11" ht="13">
      <c r="A1671" s="14"/>
      <c r="B1671" s="14"/>
      <c r="C1671" s="14"/>
      <c r="D1671" s="16"/>
      <c r="E1671" s="16"/>
      <c r="F1671" s="14"/>
      <c r="G1671" s="14"/>
      <c r="H1671" s="14"/>
      <c r="I1671" s="15"/>
      <c r="J1671" s="77"/>
      <c r="K1671" s="92"/>
    </row>
    <row r="1672" spans="1:11" ht="13">
      <c r="A1672" s="14"/>
      <c r="B1672" s="14"/>
      <c r="C1672" s="14"/>
      <c r="D1672" s="16"/>
      <c r="E1672" s="16"/>
      <c r="F1672" s="14"/>
      <c r="G1672" s="14"/>
      <c r="H1672" s="14"/>
      <c r="I1672" s="15"/>
      <c r="J1672" s="77"/>
      <c r="K1672" s="92"/>
    </row>
    <row r="1673" spans="1:11" ht="13">
      <c r="A1673" s="14"/>
      <c r="B1673" s="14"/>
      <c r="C1673" s="14"/>
      <c r="D1673" s="16"/>
      <c r="E1673" s="16"/>
      <c r="F1673" s="14"/>
      <c r="G1673" s="14"/>
      <c r="H1673" s="14"/>
      <c r="I1673" s="15"/>
      <c r="J1673" s="77"/>
      <c r="K1673" s="92"/>
    </row>
    <row r="1674" spans="1:11" ht="13">
      <c r="A1674" s="14"/>
      <c r="B1674" s="14"/>
      <c r="C1674" s="14"/>
      <c r="D1674" s="16"/>
      <c r="E1674" s="16"/>
      <c r="F1674" s="14"/>
      <c r="G1674" s="14"/>
      <c r="H1674" s="14"/>
      <c r="I1674" s="15"/>
      <c r="J1674" s="77"/>
      <c r="K1674" s="92"/>
    </row>
    <row r="1675" spans="1:11" ht="13">
      <c r="A1675" s="14"/>
      <c r="B1675" s="14"/>
      <c r="C1675" s="14"/>
      <c r="D1675" s="16"/>
      <c r="E1675" s="16"/>
      <c r="F1675" s="14"/>
      <c r="G1675" s="14"/>
      <c r="H1675" s="14"/>
      <c r="I1675" s="15"/>
      <c r="J1675" s="77"/>
      <c r="K1675" s="92"/>
    </row>
    <row r="1676" spans="1:11" ht="13">
      <c r="A1676" s="14"/>
      <c r="B1676" s="14"/>
      <c r="C1676" s="14"/>
      <c r="D1676" s="16"/>
      <c r="E1676" s="16"/>
      <c r="F1676" s="14"/>
      <c r="G1676" s="14"/>
      <c r="H1676" s="14"/>
      <c r="I1676" s="15"/>
      <c r="J1676" s="77"/>
      <c r="K1676" s="92"/>
    </row>
    <row r="1677" spans="1:11" ht="13">
      <c r="A1677" s="14"/>
      <c r="B1677" s="14"/>
      <c r="C1677" s="14"/>
      <c r="D1677" s="16"/>
      <c r="E1677" s="16"/>
      <c r="F1677" s="14"/>
      <c r="G1677" s="14"/>
      <c r="H1677" s="14"/>
      <c r="I1677" s="15"/>
      <c r="J1677" s="77"/>
      <c r="K1677" s="92"/>
    </row>
    <row r="1678" spans="1:11" ht="13">
      <c r="A1678" s="14"/>
      <c r="B1678" s="14"/>
      <c r="C1678" s="14"/>
      <c r="D1678" s="16"/>
      <c r="E1678" s="16"/>
      <c r="F1678" s="14"/>
      <c r="G1678" s="14"/>
      <c r="H1678" s="14"/>
      <c r="I1678" s="15"/>
      <c r="J1678" s="77"/>
      <c r="K1678" s="92"/>
    </row>
    <row r="1679" spans="1:11" ht="13">
      <c r="A1679" s="14"/>
      <c r="B1679" s="14"/>
      <c r="C1679" s="14"/>
      <c r="D1679" s="16"/>
      <c r="E1679" s="16"/>
      <c r="F1679" s="14"/>
      <c r="G1679" s="14"/>
      <c r="H1679" s="14"/>
      <c r="I1679" s="15"/>
      <c r="J1679" s="77"/>
      <c r="K1679" s="92"/>
    </row>
    <row r="1680" spans="1:11" ht="13">
      <c r="A1680" s="14"/>
      <c r="B1680" s="14"/>
      <c r="C1680" s="14"/>
      <c r="D1680" s="16"/>
      <c r="E1680" s="16"/>
      <c r="F1680" s="14"/>
      <c r="G1680" s="14"/>
      <c r="H1680" s="14"/>
      <c r="I1680" s="15"/>
      <c r="J1680" s="77"/>
      <c r="K1680" s="92"/>
    </row>
    <row r="1681" spans="1:11" ht="13">
      <c r="A1681" s="14"/>
      <c r="B1681" s="14"/>
      <c r="C1681" s="14"/>
      <c r="D1681" s="16"/>
      <c r="E1681" s="16"/>
      <c r="F1681" s="14"/>
      <c r="G1681" s="14"/>
      <c r="H1681" s="14"/>
      <c r="I1681" s="15"/>
      <c r="J1681" s="77"/>
      <c r="K1681" s="92"/>
    </row>
    <row r="1682" spans="1:11" ht="13">
      <c r="A1682" s="14"/>
      <c r="B1682" s="14"/>
      <c r="C1682" s="14"/>
      <c r="D1682" s="16"/>
      <c r="E1682" s="16"/>
      <c r="F1682" s="14"/>
      <c r="G1682" s="14"/>
      <c r="H1682" s="14"/>
      <c r="I1682" s="15"/>
      <c r="J1682" s="77"/>
      <c r="K1682" s="92"/>
    </row>
    <row r="1683" spans="1:11" ht="13">
      <c r="A1683" s="14"/>
      <c r="B1683" s="14"/>
      <c r="C1683" s="14"/>
      <c r="D1683" s="16"/>
      <c r="E1683" s="16"/>
      <c r="F1683" s="14"/>
      <c r="G1683" s="14"/>
      <c r="H1683" s="14"/>
      <c r="I1683" s="15"/>
      <c r="J1683" s="77"/>
      <c r="K1683" s="92"/>
    </row>
    <row r="1684" spans="1:11" ht="13">
      <c r="A1684" s="14"/>
      <c r="B1684" s="14"/>
      <c r="C1684" s="14"/>
      <c r="D1684" s="16"/>
      <c r="E1684" s="16"/>
      <c r="F1684" s="14"/>
      <c r="G1684" s="14"/>
      <c r="H1684" s="14"/>
      <c r="I1684" s="15"/>
      <c r="J1684" s="77"/>
      <c r="K1684" s="92"/>
    </row>
    <row r="1685" spans="1:11" ht="13">
      <c r="A1685" s="14"/>
      <c r="B1685" s="14"/>
      <c r="C1685" s="14"/>
      <c r="D1685" s="16"/>
      <c r="E1685" s="16"/>
      <c r="F1685" s="14"/>
      <c r="G1685" s="14"/>
      <c r="H1685" s="14"/>
      <c r="I1685" s="15"/>
      <c r="J1685" s="77"/>
      <c r="K1685" s="92"/>
    </row>
    <row r="1686" spans="1:11" ht="13">
      <c r="A1686" s="14"/>
      <c r="B1686" s="14"/>
      <c r="C1686" s="14"/>
      <c r="D1686" s="16"/>
      <c r="E1686" s="16"/>
      <c r="F1686" s="14"/>
      <c r="G1686" s="14"/>
      <c r="H1686" s="14"/>
      <c r="I1686" s="15"/>
      <c r="J1686" s="77"/>
      <c r="K1686" s="92"/>
    </row>
    <row r="1687" spans="1:11" ht="13">
      <c r="A1687" s="14"/>
      <c r="B1687" s="14"/>
      <c r="C1687" s="14"/>
      <c r="D1687" s="16"/>
      <c r="E1687" s="16"/>
      <c r="F1687" s="14"/>
      <c r="G1687" s="14"/>
      <c r="H1687" s="14"/>
      <c r="I1687" s="15"/>
      <c r="J1687" s="77"/>
      <c r="K1687" s="92"/>
    </row>
    <row r="1688" spans="1:11" ht="13">
      <c r="A1688" s="14"/>
      <c r="B1688" s="14"/>
      <c r="C1688" s="14"/>
      <c r="D1688" s="16"/>
      <c r="E1688" s="16"/>
      <c r="F1688" s="14"/>
      <c r="G1688" s="14"/>
      <c r="H1688" s="14"/>
      <c r="I1688" s="15"/>
      <c r="J1688" s="77"/>
      <c r="K1688" s="92"/>
    </row>
    <row r="1689" spans="1:11" ht="13">
      <c r="A1689" s="14"/>
      <c r="B1689" s="14"/>
      <c r="C1689" s="14"/>
      <c r="D1689" s="16"/>
      <c r="E1689" s="16"/>
      <c r="F1689" s="14"/>
      <c r="G1689" s="14"/>
      <c r="H1689" s="14"/>
      <c r="I1689" s="15"/>
      <c r="J1689" s="77"/>
      <c r="K1689" s="92"/>
    </row>
    <row r="1690" spans="1:11" ht="13">
      <c r="A1690" s="14"/>
      <c r="B1690" s="14"/>
      <c r="C1690" s="14"/>
      <c r="D1690" s="16"/>
      <c r="E1690" s="16"/>
      <c r="F1690" s="14"/>
      <c r="G1690" s="14"/>
      <c r="H1690" s="14"/>
      <c r="I1690" s="15"/>
      <c r="J1690" s="77"/>
      <c r="K1690" s="92"/>
    </row>
    <row r="1691" spans="1:11" ht="13">
      <c r="A1691" s="14"/>
      <c r="B1691" s="14"/>
      <c r="C1691" s="14"/>
      <c r="D1691" s="16"/>
      <c r="E1691" s="16"/>
      <c r="F1691" s="14"/>
      <c r="G1691" s="14"/>
      <c r="H1691" s="14"/>
      <c r="I1691" s="15"/>
      <c r="J1691" s="77"/>
      <c r="K1691" s="92"/>
    </row>
    <row r="1692" spans="1:11" ht="13">
      <c r="A1692" s="14"/>
      <c r="B1692" s="14"/>
      <c r="C1692" s="14"/>
      <c r="D1692" s="16"/>
      <c r="E1692" s="16"/>
      <c r="F1692" s="14"/>
      <c r="G1692" s="14"/>
      <c r="H1692" s="14"/>
      <c r="I1692" s="15"/>
      <c r="J1692" s="77"/>
      <c r="K1692" s="92"/>
    </row>
    <row r="1693" spans="1:11" ht="13">
      <c r="A1693" s="14"/>
      <c r="B1693" s="14"/>
      <c r="C1693" s="14"/>
      <c r="D1693" s="16"/>
      <c r="E1693" s="16"/>
      <c r="F1693" s="14"/>
      <c r="G1693" s="14"/>
      <c r="H1693" s="14"/>
      <c r="I1693" s="15"/>
      <c r="J1693" s="77"/>
      <c r="K1693" s="92"/>
    </row>
    <row r="1694" spans="1:11" ht="13">
      <c r="A1694" s="14"/>
      <c r="B1694" s="14"/>
      <c r="C1694" s="14"/>
      <c r="D1694" s="16"/>
      <c r="E1694" s="16"/>
      <c r="F1694" s="14"/>
      <c r="G1694" s="14"/>
      <c r="H1694" s="14"/>
      <c r="I1694" s="15"/>
      <c r="J1694" s="77"/>
      <c r="K1694" s="92"/>
    </row>
    <row r="1695" spans="1:11" ht="13">
      <c r="A1695" s="14"/>
      <c r="B1695" s="14"/>
      <c r="C1695" s="14"/>
      <c r="D1695" s="16"/>
      <c r="E1695" s="16"/>
      <c r="F1695" s="14"/>
      <c r="G1695" s="14"/>
      <c r="H1695" s="14"/>
      <c r="I1695" s="15"/>
      <c r="J1695" s="77"/>
      <c r="K1695" s="92"/>
    </row>
    <row r="1696" spans="1:11" ht="13">
      <c r="A1696" s="14"/>
      <c r="B1696" s="14"/>
      <c r="C1696" s="14"/>
      <c r="D1696" s="16"/>
      <c r="E1696" s="16"/>
      <c r="F1696" s="14"/>
      <c r="G1696" s="14"/>
      <c r="H1696" s="14"/>
      <c r="I1696" s="15"/>
      <c r="J1696" s="77"/>
      <c r="K1696" s="92"/>
    </row>
    <row r="1697" spans="1:11" ht="13">
      <c r="A1697" s="14"/>
      <c r="B1697" s="14"/>
      <c r="C1697" s="14"/>
      <c r="D1697" s="16"/>
      <c r="E1697" s="16"/>
      <c r="F1697" s="14"/>
      <c r="G1697" s="14"/>
      <c r="H1697" s="14"/>
      <c r="I1697" s="15"/>
      <c r="J1697" s="77"/>
      <c r="K1697" s="92"/>
    </row>
    <row r="1698" spans="1:11" ht="13">
      <c r="A1698" s="14"/>
      <c r="B1698" s="14"/>
      <c r="C1698" s="14"/>
      <c r="D1698" s="16"/>
      <c r="E1698" s="16"/>
      <c r="F1698" s="14"/>
      <c r="G1698" s="14"/>
      <c r="H1698" s="14"/>
      <c r="I1698" s="15"/>
      <c r="J1698" s="77"/>
      <c r="K1698" s="92"/>
    </row>
    <row r="1699" spans="1:11" ht="13">
      <c r="A1699" s="14"/>
      <c r="B1699" s="14"/>
      <c r="C1699" s="14"/>
      <c r="D1699" s="16"/>
      <c r="E1699" s="16"/>
      <c r="F1699" s="14"/>
      <c r="G1699" s="14"/>
      <c r="H1699" s="14"/>
      <c r="I1699" s="15"/>
      <c r="J1699" s="77"/>
      <c r="K1699" s="92"/>
    </row>
    <row r="1700" spans="1:11" ht="13">
      <c r="A1700" s="14"/>
      <c r="B1700" s="14"/>
      <c r="C1700" s="14"/>
      <c r="D1700" s="16"/>
      <c r="E1700" s="16"/>
      <c r="F1700" s="14"/>
      <c r="G1700" s="14"/>
      <c r="H1700" s="14"/>
      <c r="I1700" s="15"/>
      <c r="J1700" s="77"/>
      <c r="K1700" s="92"/>
    </row>
    <row r="1701" spans="1:11" ht="13">
      <c r="A1701" s="14"/>
      <c r="B1701" s="14"/>
      <c r="C1701" s="14"/>
      <c r="D1701" s="16"/>
      <c r="E1701" s="16"/>
      <c r="F1701" s="14"/>
      <c r="G1701" s="14"/>
      <c r="H1701" s="14"/>
      <c r="I1701" s="15"/>
      <c r="J1701" s="77"/>
      <c r="K1701" s="92"/>
    </row>
    <row r="1702" spans="1:11" ht="13">
      <c r="A1702" s="14"/>
      <c r="B1702" s="14"/>
      <c r="C1702" s="14"/>
      <c r="D1702" s="16"/>
      <c r="E1702" s="16"/>
      <c r="F1702" s="14"/>
      <c r="G1702" s="14"/>
      <c r="H1702" s="14"/>
      <c r="I1702" s="15"/>
      <c r="J1702" s="77"/>
      <c r="K1702" s="92"/>
    </row>
    <row r="1703" spans="1:11" ht="13">
      <c r="A1703" s="14"/>
      <c r="B1703" s="14"/>
      <c r="C1703" s="14"/>
      <c r="D1703" s="16"/>
      <c r="E1703" s="16"/>
      <c r="F1703" s="14"/>
      <c r="G1703" s="14"/>
      <c r="H1703" s="14"/>
      <c r="I1703" s="15"/>
      <c r="J1703" s="77"/>
      <c r="K1703" s="92"/>
    </row>
    <row r="1704" spans="1:11" ht="13">
      <c r="A1704" s="14"/>
      <c r="B1704" s="14"/>
      <c r="C1704" s="14"/>
      <c r="D1704" s="16"/>
      <c r="E1704" s="16"/>
      <c r="F1704" s="14"/>
      <c r="G1704" s="14"/>
      <c r="H1704" s="14"/>
      <c r="I1704" s="15"/>
      <c r="J1704" s="77"/>
      <c r="K1704" s="92"/>
    </row>
    <row r="1705" spans="1:11" ht="13">
      <c r="A1705" s="14"/>
      <c r="B1705" s="14"/>
      <c r="C1705" s="14"/>
      <c r="D1705" s="16"/>
      <c r="E1705" s="16"/>
      <c r="F1705" s="14"/>
      <c r="G1705" s="14"/>
      <c r="H1705" s="14"/>
      <c r="I1705" s="15"/>
      <c r="J1705" s="77"/>
      <c r="K1705" s="92"/>
    </row>
    <row r="1706" spans="1:11" ht="13">
      <c r="A1706" s="14"/>
      <c r="B1706" s="14"/>
      <c r="C1706" s="14"/>
      <c r="D1706" s="16"/>
      <c r="E1706" s="16"/>
      <c r="F1706" s="14"/>
      <c r="G1706" s="14"/>
      <c r="H1706" s="14"/>
      <c r="I1706" s="15"/>
      <c r="J1706" s="77"/>
      <c r="K1706" s="92"/>
    </row>
    <row r="1707" spans="1:11" ht="13">
      <c r="A1707" s="14"/>
      <c r="B1707" s="14"/>
      <c r="C1707" s="14"/>
      <c r="D1707" s="16"/>
      <c r="E1707" s="16"/>
      <c r="F1707" s="14"/>
      <c r="G1707" s="14"/>
      <c r="H1707" s="14"/>
      <c r="I1707" s="15"/>
      <c r="J1707" s="77"/>
      <c r="K1707" s="92"/>
    </row>
    <row r="1708" spans="1:11" ht="13">
      <c r="A1708" s="14"/>
      <c r="B1708" s="14"/>
      <c r="C1708" s="14"/>
      <c r="D1708" s="16"/>
      <c r="E1708" s="16"/>
      <c r="F1708" s="14"/>
      <c r="G1708" s="14"/>
      <c r="H1708" s="14"/>
      <c r="I1708" s="15"/>
      <c r="J1708" s="77"/>
      <c r="K1708" s="92"/>
    </row>
    <row r="1709" spans="1:11" ht="13">
      <c r="A1709" s="14"/>
      <c r="B1709" s="14"/>
      <c r="C1709" s="14"/>
      <c r="D1709" s="16"/>
      <c r="E1709" s="16"/>
      <c r="F1709" s="14"/>
      <c r="G1709" s="14"/>
      <c r="H1709" s="14"/>
      <c r="I1709" s="15"/>
      <c r="J1709" s="77"/>
      <c r="K1709" s="92"/>
    </row>
    <row r="1710" spans="1:11" ht="13">
      <c r="A1710" s="14"/>
      <c r="B1710" s="14"/>
      <c r="C1710" s="14"/>
      <c r="D1710" s="16"/>
      <c r="E1710" s="16"/>
      <c r="F1710" s="14"/>
      <c r="G1710" s="14"/>
      <c r="H1710" s="14"/>
      <c r="I1710" s="15"/>
      <c r="J1710" s="77"/>
      <c r="K1710" s="92"/>
    </row>
    <row r="1711" spans="1:11" ht="13">
      <c r="A1711" s="14"/>
      <c r="B1711" s="14"/>
      <c r="C1711" s="14"/>
      <c r="D1711" s="16"/>
      <c r="E1711" s="16"/>
      <c r="F1711" s="14"/>
      <c r="G1711" s="14"/>
      <c r="H1711" s="14"/>
      <c r="I1711" s="15"/>
      <c r="J1711" s="77"/>
      <c r="K1711" s="92"/>
    </row>
    <row r="1712" spans="1:11" ht="13">
      <c r="A1712" s="14"/>
      <c r="B1712" s="14"/>
      <c r="C1712" s="14"/>
      <c r="D1712" s="16"/>
      <c r="E1712" s="16"/>
      <c r="F1712" s="14"/>
      <c r="G1712" s="14"/>
      <c r="H1712" s="14"/>
      <c r="I1712" s="15"/>
      <c r="J1712" s="77"/>
      <c r="K1712" s="92"/>
    </row>
    <row r="1713" spans="1:11" ht="13">
      <c r="A1713" s="14"/>
      <c r="B1713" s="14"/>
      <c r="C1713" s="14"/>
      <c r="D1713" s="16"/>
      <c r="E1713" s="16"/>
      <c r="F1713" s="14"/>
      <c r="G1713" s="14"/>
      <c r="H1713" s="14"/>
      <c r="I1713" s="15"/>
      <c r="J1713" s="77"/>
      <c r="K1713" s="92"/>
    </row>
    <row r="1714" spans="1:11" ht="13">
      <c r="A1714" s="14"/>
      <c r="B1714" s="14"/>
      <c r="C1714" s="14"/>
      <c r="D1714" s="16"/>
      <c r="E1714" s="16"/>
      <c r="F1714" s="14"/>
      <c r="G1714" s="14"/>
      <c r="H1714" s="14"/>
      <c r="I1714" s="15"/>
      <c r="J1714" s="77"/>
      <c r="K1714" s="92"/>
    </row>
    <row r="1715" spans="1:11" ht="13">
      <c r="A1715" s="14"/>
      <c r="B1715" s="14"/>
      <c r="C1715" s="14"/>
      <c r="D1715" s="16"/>
      <c r="E1715" s="16"/>
      <c r="F1715" s="14"/>
      <c r="G1715" s="14"/>
      <c r="H1715" s="14"/>
      <c r="I1715" s="15"/>
      <c r="J1715" s="77"/>
      <c r="K1715" s="92"/>
    </row>
    <row r="1716" spans="1:11" ht="13">
      <c r="A1716" s="14"/>
      <c r="B1716" s="14"/>
      <c r="C1716" s="14"/>
      <c r="D1716" s="16"/>
      <c r="E1716" s="16"/>
      <c r="F1716" s="14"/>
      <c r="G1716" s="14"/>
      <c r="H1716" s="14"/>
      <c r="I1716" s="15"/>
      <c r="J1716" s="77"/>
      <c r="K1716" s="92"/>
    </row>
    <row r="1717" spans="1:11" ht="13">
      <c r="A1717" s="14"/>
      <c r="B1717" s="14"/>
      <c r="C1717" s="14"/>
      <c r="D1717" s="16"/>
      <c r="E1717" s="16"/>
      <c r="F1717" s="14"/>
      <c r="G1717" s="14"/>
      <c r="H1717" s="14"/>
      <c r="I1717" s="15"/>
      <c r="J1717" s="77"/>
      <c r="K1717" s="92"/>
    </row>
    <row r="1718" spans="1:11" ht="13">
      <c r="A1718" s="14"/>
      <c r="B1718" s="14"/>
      <c r="C1718" s="14"/>
      <c r="D1718" s="16"/>
      <c r="E1718" s="16"/>
      <c r="F1718" s="14"/>
      <c r="G1718" s="14"/>
      <c r="H1718" s="14"/>
      <c r="I1718" s="15"/>
      <c r="J1718" s="77"/>
      <c r="K1718" s="92"/>
    </row>
    <row r="1719" spans="1:11" ht="13">
      <c r="A1719" s="14"/>
      <c r="B1719" s="14"/>
      <c r="C1719" s="14"/>
      <c r="D1719" s="16"/>
      <c r="E1719" s="16"/>
      <c r="F1719" s="14"/>
      <c r="G1719" s="14"/>
      <c r="H1719" s="14"/>
      <c r="I1719" s="15"/>
      <c r="J1719" s="77"/>
      <c r="K1719" s="92"/>
    </row>
    <row r="1720" spans="1:11" ht="13">
      <c r="A1720" s="14"/>
      <c r="B1720" s="14"/>
      <c r="C1720" s="14"/>
      <c r="D1720" s="16"/>
      <c r="E1720" s="16"/>
      <c r="F1720" s="14"/>
      <c r="G1720" s="14"/>
      <c r="H1720" s="14"/>
      <c r="I1720" s="15"/>
      <c r="J1720" s="77"/>
      <c r="K1720" s="92"/>
    </row>
    <row r="1721" spans="1:11" ht="13">
      <c r="A1721" s="14"/>
      <c r="B1721" s="14"/>
      <c r="C1721" s="14"/>
      <c r="D1721" s="16"/>
      <c r="E1721" s="16"/>
      <c r="F1721" s="14"/>
      <c r="G1721" s="14"/>
      <c r="H1721" s="14"/>
      <c r="I1721" s="15"/>
      <c r="J1721" s="77"/>
      <c r="K1721" s="92"/>
    </row>
    <row r="1722" spans="1:11" ht="13">
      <c r="A1722" s="14"/>
      <c r="B1722" s="14"/>
      <c r="C1722" s="14"/>
      <c r="D1722" s="16"/>
      <c r="E1722" s="16"/>
      <c r="F1722" s="14"/>
      <c r="G1722" s="14"/>
      <c r="H1722" s="14"/>
      <c r="I1722" s="15"/>
      <c r="J1722" s="77"/>
      <c r="K1722" s="92"/>
    </row>
    <row r="1723" spans="1:11" ht="13">
      <c r="A1723" s="14"/>
      <c r="B1723" s="14"/>
      <c r="C1723" s="14"/>
      <c r="D1723" s="16"/>
      <c r="E1723" s="16"/>
      <c r="F1723" s="14"/>
      <c r="G1723" s="14"/>
      <c r="H1723" s="14"/>
      <c r="I1723" s="15"/>
      <c r="J1723" s="77"/>
      <c r="K1723" s="92"/>
    </row>
    <row r="1724" spans="1:11" ht="13">
      <c r="A1724" s="14"/>
      <c r="B1724" s="14"/>
      <c r="C1724" s="14"/>
      <c r="D1724" s="16"/>
      <c r="E1724" s="16"/>
      <c r="F1724" s="14"/>
      <c r="G1724" s="14"/>
      <c r="H1724" s="14"/>
      <c r="I1724" s="15"/>
      <c r="J1724" s="77"/>
      <c r="K1724" s="92"/>
    </row>
    <row r="1725" spans="1:11" ht="13">
      <c r="A1725" s="14"/>
      <c r="B1725" s="14"/>
      <c r="C1725" s="14"/>
      <c r="D1725" s="16"/>
      <c r="E1725" s="16"/>
      <c r="F1725" s="14"/>
      <c r="G1725" s="14"/>
      <c r="H1725" s="14"/>
      <c r="I1725" s="15"/>
      <c r="J1725" s="77"/>
      <c r="K1725" s="92"/>
    </row>
    <row r="1726" spans="1:11" ht="13">
      <c r="A1726" s="14"/>
      <c r="B1726" s="14"/>
      <c r="C1726" s="14"/>
      <c r="D1726" s="16"/>
      <c r="E1726" s="16"/>
      <c r="F1726" s="14"/>
      <c r="G1726" s="14"/>
      <c r="H1726" s="14"/>
      <c r="I1726" s="15"/>
      <c r="J1726" s="77"/>
      <c r="K1726" s="92"/>
    </row>
    <row r="1727" spans="1:11" ht="13">
      <c r="A1727" s="14"/>
      <c r="B1727" s="14"/>
      <c r="C1727" s="14"/>
      <c r="D1727" s="16"/>
      <c r="E1727" s="16"/>
      <c r="F1727" s="14"/>
      <c r="G1727" s="14"/>
      <c r="H1727" s="14"/>
      <c r="I1727" s="15"/>
      <c r="J1727" s="77"/>
      <c r="K1727" s="92"/>
    </row>
    <row r="1728" spans="1:11" ht="13">
      <c r="A1728" s="14"/>
      <c r="B1728" s="14"/>
      <c r="C1728" s="14"/>
      <c r="D1728" s="16"/>
      <c r="E1728" s="16"/>
      <c r="F1728" s="14"/>
      <c r="G1728" s="14"/>
      <c r="H1728" s="14"/>
      <c r="I1728" s="15"/>
      <c r="J1728" s="77"/>
      <c r="K1728" s="92"/>
    </row>
    <row r="1729" spans="1:11" ht="13">
      <c r="A1729" s="14"/>
      <c r="B1729" s="14"/>
      <c r="C1729" s="14"/>
      <c r="D1729" s="16"/>
      <c r="E1729" s="16"/>
      <c r="F1729" s="14"/>
      <c r="G1729" s="14"/>
      <c r="H1729" s="14"/>
      <c r="I1729" s="15"/>
      <c r="J1729" s="77"/>
      <c r="K1729" s="92"/>
    </row>
    <row r="1730" spans="1:11" ht="13">
      <c r="A1730" s="14"/>
      <c r="B1730" s="14"/>
      <c r="C1730" s="14"/>
      <c r="D1730" s="16"/>
      <c r="E1730" s="16"/>
      <c r="F1730" s="14"/>
      <c r="G1730" s="14"/>
      <c r="H1730" s="14"/>
      <c r="I1730" s="15"/>
      <c r="J1730" s="77"/>
      <c r="K1730" s="92"/>
    </row>
    <row r="1731" spans="1:11" ht="13">
      <c r="A1731" s="14"/>
      <c r="B1731" s="14"/>
      <c r="C1731" s="14"/>
      <c r="D1731" s="16"/>
      <c r="E1731" s="16"/>
      <c r="F1731" s="14"/>
      <c r="G1731" s="14"/>
      <c r="H1731" s="14"/>
      <c r="I1731" s="15"/>
      <c r="J1731" s="77"/>
      <c r="K1731" s="92"/>
    </row>
    <row r="1732" spans="1:11" ht="13">
      <c r="A1732" s="14"/>
      <c r="B1732" s="14"/>
      <c r="C1732" s="14"/>
      <c r="D1732" s="16"/>
      <c r="E1732" s="16"/>
      <c r="F1732" s="14"/>
      <c r="G1732" s="14"/>
      <c r="H1732" s="14"/>
      <c r="I1732" s="15"/>
      <c r="J1732" s="77"/>
      <c r="K1732" s="92"/>
    </row>
    <row r="1733" spans="1:11" ht="13">
      <c r="A1733" s="14"/>
      <c r="B1733" s="14"/>
      <c r="C1733" s="14"/>
      <c r="D1733" s="16"/>
      <c r="E1733" s="16"/>
      <c r="F1733" s="14"/>
      <c r="G1733" s="14"/>
      <c r="H1733" s="14"/>
      <c r="I1733" s="15"/>
      <c r="J1733" s="77"/>
      <c r="K1733" s="92"/>
    </row>
    <row r="1734" spans="1:11" ht="13">
      <c r="A1734" s="14"/>
      <c r="B1734" s="14"/>
      <c r="C1734" s="14"/>
      <c r="D1734" s="16"/>
      <c r="E1734" s="16"/>
      <c r="F1734" s="14"/>
      <c r="G1734" s="14"/>
      <c r="H1734" s="14"/>
      <c r="I1734" s="15"/>
      <c r="J1734" s="77"/>
      <c r="K1734" s="92"/>
    </row>
    <row r="1735" spans="1:11" ht="13">
      <c r="A1735" s="14"/>
      <c r="B1735" s="14"/>
      <c r="C1735" s="14"/>
      <c r="D1735" s="16"/>
      <c r="E1735" s="16"/>
      <c r="F1735" s="14"/>
      <c r="G1735" s="14"/>
      <c r="H1735" s="14"/>
      <c r="I1735" s="15"/>
      <c r="J1735" s="77"/>
      <c r="K1735" s="92"/>
    </row>
    <row r="1736" spans="1:11" ht="13">
      <c r="A1736" s="14"/>
      <c r="B1736" s="14"/>
      <c r="C1736" s="14"/>
      <c r="D1736" s="16"/>
      <c r="E1736" s="16"/>
      <c r="F1736" s="14"/>
      <c r="G1736" s="14"/>
      <c r="H1736" s="14"/>
      <c r="I1736" s="15"/>
      <c r="J1736" s="77"/>
      <c r="K1736" s="92"/>
    </row>
    <row r="1737" spans="1:11" ht="13">
      <c r="A1737" s="14"/>
      <c r="B1737" s="14"/>
      <c r="C1737" s="14"/>
      <c r="D1737" s="16"/>
      <c r="E1737" s="16"/>
      <c r="F1737" s="14"/>
      <c r="G1737" s="14"/>
      <c r="H1737" s="14"/>
      <c r="I1737" s="15"/>
      <c r="J1737" s="77"/>
      <c r="K1737" s="92"/>
    </row>
    <row r="1738" spans="1:11" ht="13">
      <c r="A1738" s="14"/>
      <c r="B1738" s="14"/>
      <c r="C1738" s="14"/>
      <c r="D1738" s="16"/>
      <c r="E1738" s="16"/>
      <c r="F1738" s="14"/>
      <c r="G1738" s="14"/>
      <c r="H1738" s="14"/>
      <c r="I1738" s="15"/>
      <c r="J1738" s="77"/>
      <c r="K1738" s="92"/>
    </row>
    <row r="1739" spans="1:11" ht="13">
      <c r="A1739" s="14"/>
      <c r="B1739" s="14"/>
      <c r="C1739" s="14"/>
      <c r="D1739" s="16"/>
      <c r="E1739" s="16"/>
      <c r="F1739" s="14"/>
      <c r="G1739" s="14"/>
      <c r="H1739" s="14"/>
      <c r="I1739" s="15"/>
      <c r="J1739" s="77"/>
      <c r="K1739" s="92"/>
    </row>
    <row r="1740" spans="1:11" ht="13">
      <c r="A1740" s="14"/>
      <c r="B1740" s="14"/>
      <c r="C1740" s="14"/>
      <c r="D1740" s="16"/>
      <c r="E1740" s="16"/>
      <c r="F1740" s="14"/>
      <c r="G1740" s="14"/>
      <c r="H1740" s="14"/>
      <c r="I1740" s="15"/>
      <c r="J1740" s="77"/>
      <c r="K1740" s="92"/>
    </row>
    <row r="1741" spans="1:11" ht="13">
      <c r="A1741" s="14"/>
      <c r="B1741" s="14"/>
      <c r="C1741" s="14"/>
      <c r="D1741" s="16"/>
      <c r="E1741" s="16"/>
      <c r="F1741" s="14"/>
      <c r="G1741" s="14"/>
      <c r="H1741" s="14"/>
      <c r="I1741" s="15"/>
      <c r="J1741" s="77"/>
      <c r="K1741" s="92"/>
    </row>
    <row r="1742" spans="1:11" ht="13">
      <c r="A1742" s="14"/>
      <c r="B1742" s="14"/>
      <c r="C1742" s="14"/>
      <c r="D1742" s="16"/>
      <c r="E1742" s="16"/>
      <c r="F1742" s="14"/>
      <c r="G1742" s="14"/>
      <c r="H1742" s="14"/>
      <c r="I1742" s="15"/>
      <c r="J1742" s="77"/>
      <c r="K1742" s="92"/>
    </row>
    <row r="1743" spans="1:11" ht="13">
      <c r="A1743" s="14"/>
      <c r="B1743" s="14"/>
      <c r="C1743" s="14"/>
      <c r="D1743" s="16"/>
      <c r="E1743" s="16"/>
      <c r="F1743" s="14"/>
      <c r="G1743" s="14"/>
      <c r="H1743" s="14"/>
      <c r="I1743" s="15"/>
      <c r="J1743" s="77"/>
      <c r="K1743" s="92"/>
    </row>
    <row r="1744" spans="1:11" ht="13">
      <c r="A1744" s="14"/>
      <c r="B1744" s="14"/>
      <c r="C1744" s="14"/>
      <c r="D1744" s="16"/>
      <c r="E1744" s="16"/>
      <c r="F1744" s="14"/>
      <c r="G1744" s="14"/>
      <c r="H1744" s="14"/>
      <c r="I1744" s="15"/>
      <c r="J1744" s="77"/>
      <c r="K1744" s="92"/>
    </row>
    <row r="1745" spans="1:11" ht="13">
      <c r="A1745" s="14"/>
      <c r="B1745" s="14"/>
      <c r="C1745" s="14"/>
      <c r="D1745" s="16"/>
      <c r="E1745" s="16"/>
      <c r="F1745" s="14"/>
      <c r="G1745" s="14"/>
      <c r="H1745" s="14"/>
      <c r="I1745" s="15"/>
      <c r="J1745" s="77"/>
      <c r="K1745" s="92"/>
    </row>
    <row r="1746" spans="1:11" ht="13">
      <c r="A1746" s="14"/>
      <c r="B1746" s="14"/>
      <c r="C1746" s="14"/>
      <c r="D1746" s="16"/>
      <c r="E1746" s="16"/>
      <c r="F1746" s="14"/>
      <c r="G1746" s="14"/>
      <c r="H1746" s="14"/>
      <c r="I1746" s="15"/>
      <c r="J1746" s="77"/>
      <c r="K1746" s="92"/>
    </row>
    <row r="1747" spans="1:11" ht="13">
      <c r="A1747" s="14"/>
      <c r="B1747" s="14"/>
      <c r="C1747" s="14"/>
      <c r="D1747" s="16"/>
      <c r="E1747" s="16"/>
      <c r="F1747" s="14"/>
      <c r="G1747" s="14"/>
      <c r="H1747" s="14"/>
      <c r="I1747" s="15"/>
      <c r="J1747" s="77"/>
      <c r="K1747" s="92"/>
    </row>
    <row r="1748" spans="1:11" ht="13">
      <c r="A1748" s="14"/>
      <c r="B1748" s="14"/>
      <c r="C1748" s="14"/>
      <c r="D1748" s="16"/>
      <c r="E1748" s="16"/>
      <c r="F1748" s="14"/>
      <c r="G1748" s="14"/>
      <c r="H1748" s="14"/>
      <c r="I1748" s="15"/>
      <c r="J1748" s="77"/>
      <c r="K1748" s="92"/>
    </row>
    <row r="1749" spans="1:11" ht="13">
      <c r="A1749" s="14"/>
      <c r="B1749" s="14"/>
      <c r="C1749" s="14"/>
      <c r="D1749" s="16"/>
      <c r="E1749" s="16"/>
      <c r="F1749" s="14"/>
      <c r="G1749" s="14"/>
      <c r="H1749" s="14"/>
      <c r="I1749" s="15"/>
      <c r="J1749" s="77"/>
      <c r="K1749" s="92"/>
    </row>
    <row r="1750" spans="1:11" ht="13">
      <c r="A1750" s="14"/>
      <c r="B1750" s="14"/>
      <c r="C1750" s="14"/>
      <c r="D1750" s="16"/>
      <c r="E1750" s="16"/>
      <c r="F1750" s="14"/>
      <c r="G1750" s="14"/>
      <c r="H1750" s="14"/>
      <c r="I1750" s="15"/>
      <c r="J1750" s="77"/>
      <c r="K1750" s="92"/>
    </row>
    <row r="1751" spans="1:11" ht="13">
      <c r="A1751" s="14"/>
      <c r="B1751" s="14"/>
      <c r="C1751" s="14"/>
      <c r="D1751" s="16"/>
      <c r="E1751" s="16"/>
      <c r="F1751" s="14"/>
      <c r="G1751" s="14"/>
      <c r="H1751" s="14"/>
      <c r="I1751" s="15"/>
      <c r="J1751" s="77"/>
      <c r="K1751" s="92"/>
    </row>
    <row r="1752" spans="1:11" ht="13">
      <c r="A1752" s="14"/>
      <c r="B1752" s="14"/>
      <c r="C1752" s="14"/>
      <c r="D1752" s="16"/>
      <c r="E1752" s="16"/>
      <c r="F1752" s="14"/>
      <c r="G1752" s="14"/>
      <c r="H1752" s="14"/>
      <c r="I1752" s="15"/>
      <c r="J1752" s="77"/>
      <c r="K1752" s="92"/>
    </row>
    <row r="1753" spans="1:11" ht="13">
      <c r="A1753" s="14"/>
      <c r="B1753" s="14"/>
      <c r="C1753" s="14"/>
      <c r="D1753" s="16"/>
      <c r="E1753" s="16"/>
      <c r="F1753" s="14"/>
      <c r="G1753" s="14"/>
      <c r="H1753" s="14"/>
      <c r="I1753" s="15"/>
      <c r="J1753" s="77"/>
      <c r="K1753" s="92"/>
    </row>
    <row r="1754" spans="1:11" ht="13">
      <c r="A1754" s="14"/>
      <c r="B1754" s="14"/>
      <c r="C1754" s="14"/>
      <c r="D1754" s="16"/>
      <c r="E1754" s="16"/>
      <c r="F1754" s="14"/>
      <c r="G1754" s="14"/>
      <c r="H1754" s="14"/>
      <c r="I1754" s="15"/>
      <c r="J1754" s="77"/>
      <c r="K1754" s="92"/>
    </row>
    <row r="1755" spans="1:11" ht="13">
      <c r="A1755" s="14"/>
      <c r="B1755" s="14"/>
      <c r="C1755" s="14"/>
      <c r="D1755" s="16"/>
      <c r="E1755" s="16"/>
      <c r="F1755" s="14"/>
      <c r="G1755" s="14"/>
      <c r="H1755" s="14"/>
      <c r="I1755" s="15"/>
      <c r="J1755" s="77"/>
      <c r="K1755" s="92"/>
    </row>
    <row r="1756" spans="1:11" ht="13">
      <c r="A1756" s="14"/>
      <c r="B1756" s="14"/>
      <c r="C1756" s="14"/>
      <c r="D1756" s="16"/>
      <c r="E1756" s="16"/>
      <c r="F1756" s="14"/>
      <c r="G1756" s="14"/>
      <c r="H1756" s="14"/>
      <c r="I1756" s="15"/>
      <c r="J1756" s="77"/>
      <c r="K1756" s="92"/>
    </row>
    <row r="1757" spans="1:11" ht="13">
      <c r="A1757" s="14"/>
      <c r="B1757" s="14"/>
      <c r="C1757" s="14"/>
      <c r="D1757" s="16"/>
      <c r="E1757" s="16"/>
      <c r="F1757" s="14"/>
      <c r="G1757" s="14"/>
      <c r="H1757" s="14"/>
      <c r="I1757" s="15"/>
      <c r="J1757" s="77"/>
      <c r="K1757" s="92"/>
    </row>
    <row r="1758" spans="1:11" ht="13">
      <c r="A1758" s="14"/>
      <c r="B1758" s="14"/>
      <c r="C1758" s="14"/>
      <c r="D1758" s="16"/>
      <c r="E1758" s="16"/>
      <c r="F1758" s="14"/>
      <c r="G1758" s="14"/>
      <c r="H1758" s="14"/>
      <c r="I1758" s="15"/>
      <c r="J1758" s="77"/>
      <c r="K1758" s="92"/>
    </row>
    <row r="1759" spans="1:11" ht="13">
      <c r="A1759" s="14"/>
      <c r="B1759" s="14"/>
      <c r="C1759" s="14"/>
      <c r="D1759" s="16"/>
      <c r="E1759" s="16"/>
      <c r="F1759" s="14"/>
      <c r="G1759" s="14"/>
      <c r="H1759" s="14"/>
      <c r="I1759" s="15"/>
      <c r="J1759" s="77"/>
      <c r="K1759" s="92"/>
    </row>
    <row r="1760" spans="1:11" ht="13">
      <c r="A1760" s="14"/>
      <c r="B1760" s="14"/>
      <c r="C1760" s="14"/>
      <c r="D1760" s="16"/>
      <c r="E1760" s="16"/>
      <c r="F1760" s="14"/>
      <c r="G1760" s="14"/>
      <c r="H1760" s="14"/>
      <c r="I1760" s="15"/>
      <c r="J1760" s="77"/>
      <c r="K1760" s="92"/>
    </row>
    <row r="1761" spans="1:11" ht="13">
      <c r="A1761" s="14"/>
      <c r="B1761" s="14"/>
      <c r="C1761" s="14"/>
      <c r="D1761" s="16"/>
      <c r="E1761" s="16"/>
      <c r="F1761" s="14"/>
      <c r="G1761" s="14"/>
      <c r="H1761" s="14"/>
      <c r="I1761" s="15"/>
      <c r="J1761" s="77"/>
      <c r="K1761" s="92"/>
    </row>
    <row r="1762" spans="1:11" ht="13">
      <c r="A1762" s="14"/>
      <c r="B1762" s="14"/>
      <c r="C1762" s="14"/>
      <c r="D1762" s="16"/>
      <c r="E1762" s="16"/>
      <c r="F1762" s="14"/>
      <c r="G1762" s="14"/>
      <c r="H1762" s="14"/>
      <c r="I1762" s="15"/>
      <c r="J1762" s="77"/>
      <c r="K1762" s="92"/>
    </row>
    <row r="1763" spans="1:11" ht="13">
      <c r="A1763" s="14"/>
      <c r="B1763" s="14"/>
      <c r="C1763" s="14"/>
      <c r="D1763" s="16"/>
      <c r="E1763" s="16"/>
      <c r="F1763" s="14"/>
      <c r="G1763" s="14"/>
      <c r="H1763" s="14"/>
      <c r="I1763" s="15"/>
      <c r="J1763" s="77"/>
      <c r="K1763" s="92"/>
    </row>
    <row r="1764" spans="1:11" ht="13">
      <c r="A1764" s="14"/>
      <c r="B1764" s="14"/>
      <c r="C1764" s="14"/>
      <c r="D1764" s="16"/>
      <c r="E1764" s="16"/>
      <c r="F1764" s="14"/>
      <c r="G1764" s="14"/>
      <c r="H1764" s="14"/>
      <c r="I1764" s="15"/>
      <c r="J1764" s="77"/>
      <c r="K1764" s="92"/>
    </row>
    <row r="1765" spans="1:11" ht="13">
      <c r="A1765" s="14"/>
      <c r="B1765" s="14"/>
      <c r="C1765" s="14"/>
      <c r="D1765" s="16"/>
      <c r="E1765" s="16"/>
      <c r="F1765" s="14"/>
      <c r="G1765" s="14"/>
      <c r="H1765" s="14"/>
      <c r="I1765" s="15"/>
      <c r="J1765" s="77"/>
      <c r="K1765" s="92"/>
    </row>
    <row r="1766" spans="1:11" ht="13">
      <c r="A1766" s="14"/>
      <c r="B1766" s="14"/>
      <c r="C1766" s="14"/>
      <c r="D1766" s="16"/>
      <c r="E1766" s="16"/>
      <c r="F1766" s="14"/>
      <c r="G1766" s="14"/>
      <c r="H1766" s="14"/>
      <c r="I1766" s="15"/>
      <c r="J1766" s="77"/>
      <c r="K1766" s="92"/>
    </row>
    <row r="1767" spans="1:11" ht="13">
      <c r="A1767" s="14"/>
      <c r="B1767" s="14"/>
      <c r="C1767" s="14"/>
      <c r="D1767" s="16"/>
      <c r="E1767" s="16"/>
      <c r="F1767" s="14"/>
      <c r="G1767" s="14"/>
      <c r="H1767" s="14"/>
      <c r="I1767" s="15"/>
      <c r="J1767" s="77"/>
      <c r="K1767" s="92"/>
    </row>
    <row r="1768" spans="1:11" ht="13">
      <c r="A1768" s="14"/>
      <c r="B1768" s="14"/>
      <c r="C1768" s="14"/>
      <c r="D1768" s="16"/>
      <c r="E1768" s="16"/>
      <c r="F1768" s="14"/>
      <c r="G1768" s="14"/>
      <c r="H1768" s="14"/>
      <c r="I1768" s="15"/>
      <c r="J1768" s="77"/>
      <c r="K1768" s="92"/>
    </row>
    <row r="1769" spans="1:11" ht="13">
      <c r="A1769" s="14"/>
      <c r="B1769" s="14"/>
      <c r="C1769" s="14"/>
      <c r="D1769" s="16"/>
      <c r="E1769" s="16"/>
      <c r="F1769" s="14"/>
      <c r="G1769" s="14"/>
      <c r="H1769" s="14"/>
      <c r="I1769" s="15"/>
      <c r="J1769" s="77"/>
      <c r="K1769" s="92"/>
    </row>
    <row r="1770" spans="1:11" ht="13">
      <c r="A1770" s="14"/>
      <c r="B1770" s="14"/>
      <c r="C1770" s="14"/>
      <c r="D1770" s="16"/>
      <c r="E1770" s="16"/>
      <c r="F1770" s="14"/>
      <c r="G1770" s="14"/>
      <c r="H1770" s="14"/>
      <c r="I1770" s="15"/>
      <c r="J1770" s="77"/>
      <c r="K1770" s="92"/>
    </row>
    <row r="1771" spans="1:11" ht="13">
      <c r="A1771" s="14"/>
      <c r="B1771" s="14"/>
      <c r="C1771" s="14"/>
      <c r="D1771" s="16"/>
      <c r="E1771" s="16"/>
      <c r="F1771" s="14"/>
      <c r="G1771" s="14"/>
      <c r="H1771" s="14"/>
      <c r="I1771" s="15"/>
      <c r="J1771" s="77"/>
      <c r="K1771" s="92"/>
    </row>
    <row r="1772" spans="1:11" ht="13">
      <c r="A1772" s="14"/>
      <c r="B1772" s="14"/>
      <c r="C1772" s="14"/>
      <c r="D1772" s="16"/>
      <c r="E1772" s="16"/>
      <c r="F1772" s="14"/>
      <c r="G1772" s="14"/>
      <c r="H1772" s="14"/>
      <c r="I1772" s="15"/>
      <c r="J1772" s="77"/>
      <c r="K1772" s="92"/>
    </row>
    <row r="1773" spans="1:11" ht="13">
      <c r="A1773" s="14"/>
      <c r="B1773" s="14"/>
      <c r="C1773" s="14"/>
      <c r="D1773" s="16"/>
      <c r="E1773" s="16"/>
      <c r="F1773" s="14"/>
      <c r="G1773" s="14"/>
      <c r="H1773" s="14"/>
      <c r="I1773" s="15"/>
      <c r="J1773" s="77"/>
      <c r="K1773" s="92"/>
    </row>
    <row r="1774" spans="1:11" ht="13">
      <c r="A1774" s="14"/>
      <c r="B1774" s="14"/>
      <c r="C1774" s="14"/>
      <c r="D1774" s="16"/>
      <c r="E1774" s="16"/>
      <c r="F1774" s="14"/>
      <c r="G1774" s="14"/>
      <c r="H1774" s="14"/>
      <c r="I1774" s="15"/>
      <c r="J1774" s="77"/>
      <c r="K1774" s="92"/>
    </row>
    <row r="1775" spans="1:11" ht="13">
      <c r="A1775" s="14"/>
      <c r="B1775" s="14"/>
      <c r="C1775" s="14"/>
      <c r="D1775" s="16"/>
      <c r="E1775" s="16"/>
      <c r="F1775" s="14"/>
      <c r="G1775" s="14"/>
      <c r="H1775" s="14"/>
      <c r="I1775" s="15"/>
      <c r="J1775" s="77"/>
      <c r="K1775" s="92"/>
    </row>
    <row r="1776" spans="1:11" ht="13">
      <c r="A1776" s="14"/>
      <c r="B1776" s="14"/>
      <c r="C1776" s="14"/>
      <c r="D1776" s="16"/>
      <c r="E1776" s="16"/>
      <c r="F1776" s="14"/>
      <c r="G1776" s="14"/>
      <c r="H1776" s="14"/>
      <c r="I1776" s="15"/>
      <c r="J1776" s="77"/>
      <c r="K1776" s="92"/>
    </row>
    <row r="1777" spans="1:11" ht="13">
      <c r="A1777" s="14"/>
      <c r="B1777" s="14"/>
      <c r="C1777" s="14"/>
      <c r="D1777" s="16"/>
      <c r="E1777" s="16"/>
      <c r="F1777" s="14"/>
      <c r="G1777" s="14"/>
      <c r="H1777" s="14"/>
      <c r="I1777" s="15"/>
      <c r="J1777" s="77"/>
      <c r="K1777" s="92"/>
    </row>
    <row r="1778" spans="1:11" ht="13">
      <c r="A1778" s="14"/>
      <c r="B1778" s="14"/>
      <c r="C1778" s="14"/>
      <c r="D1778" s="16"/>
      <c r="E1778" s="16"/>
      <c r="F1778" s="14"/>
      <c r="G1778" s="14"/>
      <c r="H1778" s="14"/>
      <c r="I1778" s="15"/>
      <c r="J1778" s="77"/>
      <c r="K1778" s="92"/>
    </row>
    <row r="1779" spans="1:11" ht="13">
      <c r="A1779" s="14"/>
      <c r="B1779" s="14"/>
      <c r="C1779" s="14"/>
      <c r="D1779" s="16"/>
      <c r="E1779" s="16"/>
      <c r="F1779" s="14"/>
      <c r="G1779" s="14"/>
      <c r="H1779" s="14"/>
      <c r="I1779" s="15"/>
      <c r="J1779" s="77"/>
      <c r="K1779" s="92"/>
    </row>
    <row r="1780" spans="1:11" ht="13">
      <c r="A1780" s="14"/>
      <c r="B1780" s="14"/>
      <c r="C1780" s="14"/>
      <c r="D1780" s="16"/>
      <c r="E1780" s="16"/>
      <c r="F1780" s="14"/>
      <c r="G1780" s="14"/>
      <c r="H1780" s="14"/>
      <c r="I1780" s="15"/>
      <c r="J1780" s="77"/>
      <c r="K1780" s="92"/>
    </row>
    <row r="1781" spans="1:11" ht="13">
      <c r="A1781" s="14"/>
      <c r="B1781" s="14"/>
      <c r="C1781" s="14"/>
      <c r="D1781" s="16"/>
      <c r="E1781" s="16"/>
      <c r="F1781" s="14"/>
      <c r="G1781" s="14"/>
      <c r="H1781" s="14"/>
      <c r="I1781" s="15"/>
      <c r="J1781" s="77"/>
      <c r="K1781" s="92"/>
    </row>
    <row r="1782" spans="1:11" ht="13">
      <c r="A1782" s="14"/>
      <c r="B1782" s="14"/>
      <c r="C1782" s="14"/>
      <c r="D1782" s="16"/>
      <c r="E1782" s="16"/>
      <c r="F1782" s="14"/>
      <c r="G1782" s="14"/>
      <c r="H1782" s="14"/>
      <c r="I1782" s="15"/>
      <c r="J1782" s="77"/>
      <c r="K1782" s="92"/>
    </row>
    <row r="1783" spans="1:11" ht="13">
      <c r="A1783" s="14"/>
      <c r="B1783" s="14"/>
      <c r="C1783" s="14"/>
      <c r="D1783" s="16"/>
      <c r="E1783" s="16"/>
      <c r="F1783" s="14"/>
      <c r="G1783" s="14"/>
      <c r="H1783" s="14"/>
      <c r="I1783" s="15"/>
      <c r="J1783" s="77"/>
      <c r="K1783" s="92"/>
    </row>
    <row r="1784" spans="1:11" ht="13">
      <c r="A1784" s="14"/>
      <c r="B1784" s="14"/>
      <c r="C1784" s="14"/>
      <c r="D1784" s="16"/>
      <c r="E1784" s="16"/>
      <c r="F1784" s="14"/>
      <c r="G1784" s="14"/>
      <c r="H1784" s="14"/>
      <c r="I1784" s="15"/>
      <c r="J1784" s="77"/>
      <c r="K1784" s="92"/>
    </row>
    <row r="1785" spans="1:11" ht="13">
      <c r="A1785" s="14"/>
      <c r="B1785" s="14"/>
      <c r="C1785" s="14"/>
      <c r="D1785" s="16"/>
      <c r="E1785" s="16"/>
      <c r="F1785" s="14"/>
      <c r="G1785" s="14"/>
      <c r="H1785" s="14"/>
      <c r="I1785" s="15"/>
      <c r="J1785" s="77"/>
      <c r="K1785" s="92"/>
    </row>
    <row r="1786" spans="1:11" ht="13">
      <c r="A1786" s="14"/>
      <c r="B1786" s="14"/>
      <c r="C1786" s="14"/>
      <c r="D1786" s="16"/>
      <c r="E1786" s="16"/>
      <c r="F1786" s="14"/>
      <c r="G1786" s="14"/>
      <c r="H1786" s="14"/>
      <c r="I1786" s="15"/>
      <c r="J1786" s="77"/>
      <c r="K1786" s="92"/>
    </row>
    <row r="1787" spans="1:11" ht="13">
      <c r="A1787" s="14"/>
      <c r="B1787" s="14"/>
      <c r="C1787" s="14"/>
      <c r="D1787" s="16"/>
      <c r="E1787" s="16"/>
      <c r="F1787" s="14"/>
      <c r="G1787" s="14"/>
      <c r="H1787" s="14"/>
      <c r="I1787" s="15"/>
      <c r="J1787" s="77"/>
      <c r="K1787" s="92"/>
    </row>
    <row r="1788" spans="1:11" ht="13">
      <c r="A1788" s="14"/>
      <c r="B1788" s="14"/>
      <c r="C1788" s="14"/>
      <c r="D1788" s="16"/>
      <c r="E1788" s="16"/>
      <c r="F1788" s="14"/>
      <c r="G1788" s="14"/>
      <c r="H1788" s="14"/>
      <c r="I1788" s="15"/>
      <c r="J1788" s="77"/>
      <c r="K1788" s="92"/>
    </row>
    <row r="1789" spans="1:11" ht="13">
      <c r="A1789" s="14"/>
      <c r="B1789" s="14"/>
      <c r="C1789" s="14"/>
      <c r="D1789" s="16"/>
      <c r="E1789" s="16"/>
      <c r="F1789" s="14"/>
      <c r="G1789" s="14"/>
      <c r="H1789" s="14"/>
      <c r="I1789" s="15"/>
      <c r="J1789" s="77"/>
      <c r="K1789" s="92"/>
    </row>
    <row r="1790" spans="1:11" ht="13">
      <c r="A1790" s="14"/>
      <c r="B1790" s="14"/>
      <c r="C1790" s="14"/>
      <c r="D1790" s="16"/>
      <c r="E1790" s="16"/>
      <c r="F1790" s="14"/>
      <c r="G1790" s="14"/>
      <c r="H1790" s="14"/>
      <c r="I1790" s="15"/>
      <c r="J1790" s="77"/>
      <c r="K1790" s="92"/>
    </row>
    <row r="1791" spans="1:11" ht="13">
      <c r="A1791" s="14"/>
      <c r="B1791" s="14"/>
      <c r="C1791" s="14"/>
      <c r="D1791" s="16"/>
      <c r="E1791" s="16"/>
      <c r="F1791" s="14"/>
      <c r="G1791" s="14"/>
      <c r="H1791" s="14"/>
      <c r="I1791" s="15"/>
      <c r="J1791" s="77"/>
      <c r="K1791" s="92"/>
    </row>
    <row r="1792" spans="1:11" ht="13">
      <c r="A1792" s="14"/>
      <c r="B1792" s="14"/>
      <c r="C1792" s="14"/>
      <c r="D1792" s="16"/>
      <c r="E1792" s="16"/>
      <c r="F1792" s="14"/>
      <c r="G1792" s="14"/>
      <c r="H1792" s="14"/>
      <c r="I1792" s="15"/>
      <c r="J1792" s="77"/>
      <c r="K1792" s="92"/>
    </row>
    <row r="1793" spans="1:11" ht="13">
      <c r="A1793" s="14"/>
      <c r="B1793" s="14"/>
      <c r="C1793" s="14"/>
      <c r="D1793" s="16"/>
      <c r="E1793" s="16"/>
      <c r="F1793" s="14"/>
      <c r="G1793" s="14"/>
      <c r="H1793" s="14"/>
      <c r="I1793" s="15"/>
      <c r="J1793" s="77"/>
      <c r="K1793" s="92"/>
    </row>
    <row r="1794" spans="1:11" ht="13">
      <c r="A1794" s="14"/>
      <c r="B1794" s="14"/>
      <c r="C1794" s="14"/>
      <c r="D1794" s="16"/>
      <c r="E1794" s="16"/>
      <c r="F1794" s="14"/>
      <c r="G1794" s="14"/>
      <c r="H1794" s="14"/>
      <c r="I1794" s="15"/>
      <c r="J1794" s="77"/>
      <c r="K1794" s="92"/>
    </row>
    <row r="1795" spans="1:11" ht="13">
      <c r="A1795" s="14"/>
      <c r="B1795" s="14"/>
      <c r="C1795" s="14"/>
      <c r="D1795" s="16"/>
      <c r="E1795" s="16"/>
      <c r="F1795" s="14"/>
      <c r="G1795" s="14"/>
      <c r="H1795" s="14"/>
      <c r="I1795" s="15"/>
      <c r="J1795" s="77"/>
      <c r="K1795" s="92"/>
    </row>
    <row r="1796" spans="1:11" ht="13">
      <c r="A1796" s="14"/>
      <c r="B1796" s="14"/>
      <c r="C1796" s="14"/>
      <c r="D1796" s="16"/>
      <c r="E1796" s="16"/>
      <c r="F1796" s="14"/>
      <c r="G1796" s="14"/>
      <c r="H1796" s="14"/>
      <c r="I1796" s="15"/>
      <c r="J1796" s="77"/>
      <c r="K1796" s="92"/>
    </row>
    <row r="1797" spans="1:11" ht="13">
      <c r="A1797" s="14"/>
      <c r="B1797" s="14"/>
      <c r="C1797" s="14"/>
      <c r="D1797" s="16"/>
      <c r="E1797" s="16"/>
      <c r="F1797" s="14"/>
      <c r="G1797" s="14"/>
      <c r="H1797" s="14"/>
      <c r="I1797" s="15"/>
      <c r="J1797" s="77"/>
      <c r="K1797" s="92"/>
    </row>
    <row r="1798" spans="1:11" ht="13">
      <c r="A1798" s="14"/>
      <c r="B1798" s="14"/>
      <c r="C1798" s="14"/>
      <c r="D1798" s="16"/>
      <c r="E1798" s="16"/>
      <c r="F1798" s="14"/>
      <c r="G1798" s="14"/>
      <c r="H1798" s="14"/>
      <c r="I1798" s="15"/>
      <c r="J1798" s="77"/>
      <c r="K1798" s="92"/>
    </row>
    <row r="1799" spans="1:11" ht="13">
      <c r="A1799" s="14"/>
      <c r="B1799" s="14"/>
      <c r="C1799" s="14"/>
      <c r="D1799" s="16"/>
      <c r="E1799" s="16"/>
      <c r="F1799" s="14"/>
      <c r="G1799" s="14"/>
      <c r="H1799" s="14"/>
      <c r="I1799" s="15"/>
      <c r="J1799" s="77"/>
      <c r="K1799" s="92"/>
    </row>
    <row r="1800" spans="1:11" ht="13">
      <c r="A1800" s="14"/>
      <c r="B1800" s="14"/>
      <c r="C1800" s="14"/>
      <c r="D1800" s="16"/>
      <c r="E1800" s="16"/>
      <c r="F1800" s="14"/>
      <c r="G1800" s="14"/>
      <c r="H1800" s="14"/>
      <c r="I1800" s="15"/>
      <c r="J1800" s="77"/>
      <c r="K1800" s="92"/>
    </row>
    <row r="1801" spans="1:11" ht="13">
      <c r="A1801" s="14"/>
      <c r="B1801" s="14"/>
      <c r="C1801" s="14"/>
      <c r="D1801" s="16"/>
      <c r="E1801" s="16"/>
      <c r="F1801" s="14"/>
      <c r="G1801" s="14"/>
      <c r="H1801" s="14"/>
      <c r="I1801" s="15"/>
      <c r="J1801" s="77"/>
      <c r="K1801" s="92"/>
    </row>
    <row r="1802" spans="1:11" ht="13">
      <c r="A1802" s="14"/>
      <c r="B1802" s="14"/>
      <c r="C1802" s="14"/>
      <c r="D1802" s="16"/>
      <c r="E1802" s="16"/>
      <c r="F1802" s="14"/>
      <c r="G1802" s="14"/>
      <c r="H1802" s="14"/>
      <c r="I1802" s="15"/>
      <c r="J1802" s="77"/>
      <c r="K1802" s="92"/>
    </row>
    <row r="1803" spans="1:11" ht="13">
      <c r="A1803" s="14"/>
      <c r="B1803" s="14"/>
      <c r="C1803" s="14"/>
      <c r="D1803" s="16"/>
      <c r="E1803" s="16"/>
      <c r="F1803" s="14"/>
      <c r="G1803" s="14"/>
      <c r="H1803" s="14"/>
      <c r="I1803" s="15"/>
      <c r="J1803" s="77"/>
      <c r="K1803" s="92"/>
    </row>
    <row r="1804" spans="1:11" ht="13">
      <c r="A1804" s="14"/>
      <c r="B1804" s="14"/>
      <c r="C1804" s="14"/>
      <c r="D1804" s="16"/>
      <c r="E1804" s="16"/>
      <c r="F1804" s="14"/>
      <c r="G1804" s="14"/>
      <c r="H1804" s="14"/>
      <c r="I1804" s="15"/>
      <c r="J1804" s="77"/>
      <c r="K1804" s="92"/>
    </row>
    <row r="1805" spans="1:11" ht="13">
      <c r="A1805" s="14"/>
      <c r="B1805" s="14"/>
      <c r="C1805" s="14"/>
      <c r="D1805" s="16"/>
      <c r="E1805" s="16"/>
      <c r="F1805" s="14"/>
      <c r="G1805" s="14"/>
      <c r="H1805" s="14"/>
      <c r="I1805" s="15"/>
      <c r="J1805" s="77"/>
      <c r="K1805" s="92"/>
    </row>
    <row r="1806" spans="1:11" ht="13">
      <c r="A1806" s="14"/>
      <c r="B1806" s="14"/>
      <c r="C1806" s="14"/>
      <c r="D1806" s="16"/>
      <c r="E1806" s="16"/>
      <c r="F1806" s="14"/>
      <c r="G1806" s="14"/>
      <c r="H1806" s="14"/>
      <c r="I1806" s="15"/>
      <c r="J1806" s="77"/>
      <c r="K1806" s="92"/>
    </row>
    <row r="1807" spans="1:11" ht="13">
      <c r="A1807" s="14"/>
      <c r="B1807" s="14"/>
      <c r="C1807" s="14"/>
      <c r="D1807" s="16"/>
      <c r="E1807" s="16"/>
      <c r="F1807" s="14"/>
      <c r="G1807" s="14"/>
      <c r="H1807" s="14"/>
      <c r="I1807" s="15"/>
      <c r="J1807" s="77"/>
      <c r="K1807" s="92"/>
    </row>
    <row r="1808" spans="1:11" ht="13">
      <c r="A1808" s="14"/>
      <c r="B1808" s="14"/>
      <c r="C1808" s="14"/>
      <c r="D1808" s="16"/>
      <c r="E1808" s="16"/>
      <c r="F1808" s="14"/>
      <c r="G1808" s="14"/>
      <c r="H1808" s="14"/>
      <c r="I1808" s="15"/>
      <c r="J1808" s="77"/>
      <c r="K1808" s="92"/>
    </row>
    <row r="1809" spans="1:11" ht="13">
      <c r="A1809" s="14"/>
      <c r="B1809" s="14"/>
      <c r="C1809" s="14"/>
      <c r="D1809" s="16"/>
      <c r="E1809" s="16"/>
      <c r="F1809" s="14"/>
      <c r="G1809" s="14"/>
      <c r="H1809" s="14"/>
      <c r="I1809" s="15"/>
      <c r="J1809" s="77"/>
      <c r="K1809" s="92"/>
    </row>
    <row r="1810" spans="1:11" ht="13">
      <c r="A1810" s="14"/>
      <c r="B1810" s="14"/>
      <c r="C1810" s="14"/>
      <c r="D1810" s="16"/>
      <c r="E1810" s="16"/>
      <c r="F1810" s="14"/>
      <c r="G1810" s="14"/>
      <c r="H1810" s="14"/>
      <c r="I1810" s="15"/>
      <c r="J1810" s="77"/>
      <c r="K1810" s="92"/>
    </row>
    <row r="1811" spans="1:11" ht="13">
      <c r="A1811" s="14"/>
      <c r="B1811" s="14"/>
      <c r="C1811" s="14"/>
      <c r="D1811" s="16"/>
      <c r="E1811" s="16"/>
      <c r="F1811" s="14"/>
      <c r="G1811" s="14"/>
      <c r="H1811" s="14"/>
      <c r="I1811" s="15"/>
      <c r="J1811" s="77"/>
      <c r="K1811" s="92"/>
    </row>
    <row r="1812" spans="1:11" ht="13">
      <c r="A1812" s="14"/>
      <c r="B1812" s="14"/>
      <c r="C1812" s="14"/>
      <c r="D1812" s="16"/>
      <c r="E1812" s="16"/>
      <c r="F1812" s="14"/>
      <c r="G1812" s="14"/>
      <c r="H1812" s="14"/>
      <c r="I1812" s="15"/>
      <c r="J1812" s="77"/>
      <c r="K1812" s="92"/>
    </row>
    <row r="1813" spans="1:11" ht="13">
      <c r="A1813" s="14"/>
      <c r="B1813" s="14"/>
      <c r="C1813" s="14"/>
      <c r="D1813" s="16"/>
      <c r="E1813" s="16"/>
      <c r="F1813" s="14"/>
      <c r="G1813" s="14"/>
      <c r="H1813" s="14"/>
      <c r="I1813" s="15"/>
      <c r="J1813" s="77"/>
      <c r="K1813" s="92"/>
    </row>
    <row r="1814" spans="1:11" ht="13">
      <c r="A1814" s="14"/>
      <c r="B1814" s="14"/>
      <c r="C1814" s="14"/>
      <c r="D1814" s="16"/>
      <c r="E1814" s="16"/>
      <c r="F1814" s="14"/>
      <c r="G1814" s="14"/>
      <c r="H1814" s="14"/>
      <c r="I1814" s="15"/>
      <c r="J1814" s="77"/>
      <c r="K1814" s="92"/>
    </row>
    <row r="1815" spans="1:11" ht="13">
      <c r="A1815" s="14"/>
      <c r="B1815" s="14"/>
      <c r="C1815" s="14"/>
      <c r="D1815" s="16"/>
      <c r="E1815" s="16"/>
      <c r="F1815" s="14"/>
      <c r="G1815" s="14"/>
      <c r="H1815" s="14"/>
      <c r="I1815" s="15"/>
      <c r="J1815" s="77"/>
      <c r="K1815" s="92"/>
    </row>
    <row r="1816" spans="1:11" ht="13">
      <c r="A1816" s="14"/>
      <c r="B1816" s="14"/>
      <c r="C1816" s="14"/>
      <c r="D1816" s="16"/>
      <c r="E1816" s="16"/>
      <c r="F1816" s="14"/>
      <c r="G1816" s="14"/>
      <c r="H1816" s="14"/>
      <c r="I1816" s="15"/>
      <c r="J1816" s="77"/>
      <c r="K1816" s="92"/>
    </row>
    <row r="1817" spans="1:11" ht="13">
      <c r="A1817" s="14"/>
      <c r="B1817" s="14"/>
      <c r="C1817" s="14"/>
      <c r="D1817" s="16"/>
      <c r="E1817" s="16"/>
      <c r="F1817" s="14"/>
      <c r="G1817" s="14"/>
      <c r="H1817" s="14"/>
      <c r="I1817" s="15"/>
      <c r="J1817" s="77"/>
      <c r="K1817" s="92"/>
    </row>
    <row r="1818" spans="1:11" ht="13">
      <c r="A1818" s="14"/>
      <c r="B1818" s="14"/>
      <c r="C1818" s="14"/>
      <c r="D1818" s="16"/>
      <c r="E1818" s="16"/>
      <c r="F1818" s="14"/>
      <c r="G1818" s="14"/>
      <c r="H1818" s="14"/>
      <c r="I1818" s="15"/>
      <c r="J1818" s="77"/>
      <c r="K1818" s="92"/>
    </row>
    <row r="1819" spans="1:11" ht="13">
      <c r="A1819" s="14"/>
      <c r="B1819" s="14"/>
      <c r="C1819" s="14"/>
      <c r="D1819" s="16"/>
      <c r="E1819" s="16"/>
      <c r="F1819" s="14"/>
      <c r="G1819" s="14"/>
      <c r="H1819" s="14"/>
      <c r="I1819" s="15"/>
      <c r="J1819" s="77"/>
      <c r="K1819" s="92"/>
    </row>
    <row r="1820" spans="1:11" ht="13">
      <c r="A1820" s="14"/>
      <c r="B1820" s="14"/>
      <c r="C1820" s="14"/>
      <c r="D1820" s="16"/>
      <c r="E1820" s="16"/>
      <c r="F1820" s="14"/>
      <c r="G1820" s="14"/>
      <c r="H1820" s="14"/>
      <c r="I1820" s="15"/>
      <c r="J1820" s="77"/>
      <c r="K1820" s="92"/>
    </row>
    <row r="1821" spans="1:11" ht="13">
      <c r="A1821" s="14"/>
      <c r="B1821" s="14"/>
      <c r="C1821" s="14"/>
      <c r="D1821" s="16"/>
      <c r="E1821" s="16"/>
      <c r="F1821" s="14"/>
      <c r="G1821" s="14"/>
      <c r="H1821" s="14"/>
      <c r="I1821" s="15"/>
      <c r="J1821" s="77"/>
      <c r="K1821" s="92"/>
    </row>
    <row r="1822" spans="1:11" ht="13">
      <c r="A1822" s="14"/>
      <c r="B1822" s="14"/>
      <c r="C1822" s="14"/>
      <c r="D1822" s="16"/>
      <c r="E1822" s="16"/>
      <c r="F1822" s="14"/>
      <c r="G1822" s="14"/>
      <c r="H1822" s="14"/>
      <c r="I1822" s="15"/>
      <c r="J1822" s="77"/>
      <c r="K1822" s="92"/>
    </row>
    <row r="1823" spans="1:11" ht="13">
      <c r="A1823" s="14"/>
      <c r="B1823" s="14"/>
      <c r="C1823" s="14"/>
      <c r="D1823" s="16"/>
      <c r="E1823" s="16"/>
      <c r="F1823" s="14"/>
      <c r="G1823" s="14"/>
      <c r="H1823" s="14"/>
      <c r="I1823" s="15"/>
      <c r="J1823" s="77"/>
      <c r="K1823" s="92"/>
    </row>
    <row r="1824" spans="1:11" ht="13">
      <c r="A1824" s="14"/>
      <c r="B1824" s="14"/>
      <c r="C1824" s="14"/>
      <c r="D1824" s="16"/>
      <c r="E1824" s="16"/>
      <c r="F1824" s="14"/>
      <c r="G1824" s="14"/>
      <c r="H1824" s="14"/>
      <c r="I1824" s="15"/>
      <c r="J1824" s="77"/>
      <c r="K1824" s="92"/>
    </row>
    <row r="1825" spans="1:11" ht="13">
      <c r="A1825" s="14"/>
      <c r="B1825" s="14"/>
      <c r="C1825" s="14"/>
      <c r="D1825" s="16"/>
      <c r="E1825" s="16"/>
      <c r="F1825" s="14"/>
      <c r="G1825" s="14"/>
      <c r="H1825" s="14"/>
      <c r="I1825" s="15"/>
      <c r="J1825" s="77"/>
      <c r="K1825" s="92"/>
    </row>
    <row r="1826" spans="1:11" ht="13">
      <c r="A1826" s="14"/>
      <c r="B1826" s="14"/>
      <c r="C1826" s="14"/>
      <c r="D1826" s="16"/>
      <c r="E1826" s="16"/>
      <c r="F1826" s="14"/>
      <c r="G1826" s="14"/>
      <c r="H1826" s="14"/>
      <c r="I1826" s="15"/>
      <c r="J1826" s="77"/>
      <c r="K1826" s="92"/>
    </row>
    <row r="1827" spans="1:11" ht="13">
      <c r="A1827" s="14"/>
      <c r="B1827" s="14"/>
      <c r="C1827" s="14"/>
      <c r="D1827" s="16"/>
      <c r="E1827" s="16"/>
      <c r="F1827" s="14"/>
      <c r="G1827" s="14"/>
      <c r="H1827" s="14"/>
      <c r="I1827" s="15"/>
      <c r="J1827" s="77"/>
      <c r="K1827" s="92"/>
    </row>
    <row r="1828" spans="1:11" ht="13">
      <c r="A1828" s="14"/>
      <c r="B1828" s="14"/>
      <c r="C1828" s="14"/>
      <c r="D1828" s="16"/>
      <c r="E1828" s="16"/>
      <c r="F1828" s="14"/>
      <c r="G1828" s="14"/>
      <c r="H1828" s="14"/>
      <c r="I1828" s="15"/>
      <c r="J1828" s="77"/>
      <c r="K1828" s="92"/>
    </row>
    <row r="1829" spans="1:11" ht="13">
      <c r="A1829" s="14"/>
      <c r="B1829" s="14"/>
      <c r="C1829" s="14"/>
      <c r="D1829" s="16"/>
      <c r="E1829" s="16"/>
      <c r="F1829" s="14"/>
      <c r="G1829" s="14"/>
      <c r="H1829" s="14"/>
      <c r="I1829" s="15"/>
      <c r="J1829" s="77"/>
      <c r="K1829" s="92"/>
    </row>
    <row r="1830" spans="1:11" ht="13">
      <c r="A1830" s="14"/>
      <c r="B1830" s="14"/>
      <c r="C1830" s="14"/>
      <c r="D1830" s="16"/>
      <c r="E1830" s="16"/>
      <c r="F1830" s="14"/>
      <c r="G1830" s="14"/>
      <c r="H1830" s="14"/>
      <c r="I1830" s="15"/>
      <c r="J1830" s="77"/>
      <c r="K1830" s="92"/>
    </row>
    <row r="1831" spans="1:11" ht="13">
      <c r="A1831" s="14"/>
      <c r="B1831" s="14"/>
      <c r="C1831" s="14"/>
      <c r="D1831" s="16"/>
      <c r="E1831" s="16"/>
      <c r="F1831" s="14"/>
      <c r="G1831" s="14"/>
      <c r="H1831" s="14"/>
      <c r="I1831" s="15"/>
      <c r="J1831" s="77"/>
      <c r="K1831" s="92"/>
    </row>
    <row r="1832" spans="1:11" ht="13">
      <c r="A1832" s="14"/>
      <c r="B1832" s="14"/>
      <c r="C1832" s="14"/>
      <c r="D1832" s="16"/>
      <c r="E1832" s="16"/>
      <c r="F1832" s="14"/>
      <c r="G1832" s="14"/>
      <c r="H1832" s="14"/>
      <c r="I1832" s="15"/>
      <c r="J1832" s="77"/>
      <c r="K1832" s="92"/>
    </row>
    <row r="1833" spans="1:11" ht="13">
      <c r="A1833" s="14"/>
      <c r="B1833" s="14"/>
      <c r="C1833" s="14"/>
      <c r="D1833" s="16"/>
      <c r="E1833" s="16"/>
      <c r="F1833" s="14"/>
      <c r="G1833" s="14"/>
      <c r="H1833" s="14"/>
      <c r="I1833" s="15"/>
      <c r="J1833" s="77"/>
      <c r="K1833" s="92"/>
    </row>
    <row r="1834" spans="1:11" ht="13">
      <c r="A1834" s="14"/>
      <c r="B1834" s="14"/>
      <c r="C1834" s="14"/>
      <c r="D1834" s="16"/>
      <c r="E1834" s="16"/>
      <c r="F1834" s="14"/>
      <c r="G1834" s="14"/>
      <c r="H1834" s="14"/>
      <c r="I1834" s="15"/>
      <c r="J1834" s="77"/>
      <c r="K1834" s="92"/>
    </row>
    <row r="1835" spans="1:11" ht="13">
      <c r="A1835" s="14"/>
      <c r="B1835" s="14"/>
      <c r="C1835" s="14"/>
      <c r="D1835" s="16"/>
      <c r="E1835" s="16"/>
      <c r="F1835" s="14"/>
      <c r="G1835" s="14"/>
      <c r="H1835" s="14"/>
      <c r="I1835" s="15"/>
      <c r="J1835" s="77"/>
      <c r="K1835" s="92"/>
    </row>
    <row r="1836" spans="1:11" ht="13">
      <c r="A1836" s="14"/>
      <c r="B1836" s="14"/>
      <c r="C1836" s="14"/>
      <c r="D1836" s="16"/>
      <c r="E1836" s="16"/>
      <c r="F1836" s="14"/>
      <c r="G1836" s="14"/>
      <c r="H1836" s="14"/>
      <c r="I1836" s="15"/>
      <c r="J1836" s="77"/>
      <c r="K1836" s="92"/>
    </row>
    <row r="1837" spans="1:11" ht="13">
      <c r="A1837" s="14"/>
      <c r="B1837" s="14"/>
      <c r="C1837" s="14"/>
      <c r="D1837" s="16"/>
      <c r="E1837" s="16"/>
      <c r="F1837" s="14"/>
      <c r="G1837" s="14"/>
      <c r="H1837" s="14"/>
      <c r="I1837" s="15"/>
      <c r="J1837" s="77"/>
      <c r="K1837" s="92"/>
    </row>
    <row r="1838" spans="1:11" ht="13">
      <c r="A1838" s="14"/>
      <c r="B1838" s="14"/>
      <c r="C1838" s="14"/>
      <c r="D1838" s="16"/>
      <c r="E1838" s="16"/>
      <c r="F1838" s="14"/>
      <c r="G1838" s="14"/>
      <c r="H1838" s="14"/>
      <c r="I1838" s="15"/>
      <c r="J1838" s="77"/>
      <c r="K1838" s="92"/>
    </row>
    <row r="1839" spans="1:11" ht="13">
      <c r="A1839" s="14"/>
      <c r="B1839" s="14"/>
      <c r="C1839" s="14"/>
      <c r="D1839" s="16"/>
      <c r="E1839" s="16"/>
      <c r="F1839" s="14"/>
      <c r="G1839" s="14"/>
      <c r="H1839" s="14"/>
      <c r="I1839" s="15"/>
      <c r="J1839" s="77"/>
      <c r="K1839" s="92"/>
    </row>
    <row r="1840" spans="1:11" ht="13">
      <c r="A1840" s="14"/>
      <c r="B1840" s="14"/>
      <c r="C1840" s="14"/>
      <c r="D1840" s="16"/>
      <c r="E1840" s="16"/>
      <c r="F1840" s="14"/>
      <c r="G1840" s="14"/>
      <c r="H1840" s="14"/>
      <c r="I1840" s="15"/>
      <c r="J1840" s="77"/>
      <c r="K1840" s="92"/>
    </row>
    <row r="1841" spans="1:11" ht="13">
      <c r="A1841" s="14"/>
      <c r="B1841" s="14"/>
      <c r="C1841" s="14"/>
      <c r="D1841" s="16"/>
      <c r="E1841" s="16"/>
      <c r="F1841" s="14"/>
      <c r="G1841" s="14"/>
      <c r="H1841" s="14"/>
      <c r="I1841" s="15"/>
      <c r="J1841" s="77"/>
      <c r="K1841" s="92"/>
    </row>
    <row r="1842" spans="1:11" ht="13">
      <c r="A1842" s="14"/>
      <c r="B1842" s="14"/>
      <c r="C1842" s="14"/>
      <c r="D1842" s="16"/>
      <c r="E1842" s="16"/>
      <c r="F1842" s="14"/>
      <c r="G1842" s="14"/>
      <c r="H1842" s="14"/>
      <c r="I1842" s="15"/>
      <c r="J1842" s="77"/>
      <c r="K1842" s="92"/>
    </row>
    <row r="1843" spans="1:11" ht="13">
      <c r="A1843" s="14"/>
      <c r="B1843" s="14"/>
      <c r="C1843" s="14"/>
      <c r="D1843" s="16"/>
      <c r="E1843" s="16"/>
      <c r="F1843" s="14"/>
      <c r="G1843" s="14"/>
      <c r="H1843" s="14"/>
      <c r="I1843" s="15"/>
      <c r="J1843" s="77"/>
      <c r="K1843" s="92"/>
    </row>
    <row r="1844" spans="1:11" ht="13">
      <c r="A1844" s="14"/>
      <c r="B1844" s="14"/>
      <c r="C1844" s="14"/>
      <c r="D1844" s="16"/>
      <c r="E1844" s="16"/>
      <c r="F1844" s="14"/>
      <c r="G1844" s="14"/>
      <c r="H1844" s="14"/>
      <c r="I1844" s="15"/>
      <c r="J1844" s="77"/>
      <c r="K1844" s="92"/>
    </row>
    <row r="1845" spans="1:11" ht="13">
      <c r="A1845" s="14"/>
      <c r="B1845" s="14"/>
      <c r="C1845" s="14"/>
      <c r="D1845" s="16"/>
      <c r="E1845" s="16"/>
      <c r="F1845" s="14"/>
      <c r="G1845" s="14"/>
      <c r="H1845" s="14"/>
      <c r="I1845" s="15"/>
      <c r="J1845" s="77"/>
      <c r="K1845" s="92"/>
    </row>
    <row r="1846" spans="1:11" ht="13">
      <c r="A1846" s="14"/>
      <c r="B1846" s="14"/>
      <c r="C1846" s="14"/>
      <c r="D1846" s="16"/>
      <c r="E1846" s="16"/>
      <c r="F1846" s="14"/>
      <c r="G1846" s="14"/>
      <c r="H1846" s="14"/>
      <c r="I1846" s="15"/>
      <c r="J1846" s="77"/>
      <c r="K1846" s="92"/>
    </row>
    <row r="1847" spans="1:11" ht="13">
      <c r="A1847" s="14"/>
      <c r="B1847" s="14"/>
      <c r="C1847" s="14"/>
      <c r="D1847" s="16"/>
      <c r="E1847" s="16"/>
      <c r="F1847" s="14"/>
      <c r="G1847" s="14"/>
      <c r="H1847" s="14"/>
      <c r="I1847" s="15"/>
      <c r="J1847" s="77"/>
      <c r="K1847" s="92"/>
    </row>
    <row r="1848" spans="1:11" ht="13">
      <c r="A1848" s="14"/>
      <c r="B1848" s="14"/>
      <c r="C1848" s="14"/>
      <c r="D1848" s="16"/>
      <c r="E1848" s="16"/>
      <c r="F1848" s="14"/>
      <c r="G1848" s="14"/>
      <c r="H1848" s="14"/>
      <c r="I1848" s="15"/>
      <c r="J1848" s="77"/>
      <c r="K1848" s="92"/>
    </row>
    <row r="1849" spans="1:11" ht="13">
      <c r="A1849" s="14"/>
      <c r="B1849" s="14"/>
      <c r="C1849" s="14"/>
      <c r="D1849" s="16"/>
      <c r="E1849" s="16"/>
      <c r="F1849" s="14"/>
      <c r="G1849" s="14"/>
      <c r="H1849" s="14"/>
      <c r="I1849" s="15"/>
      <c r="J1849" s="77"/>
      <c r="K1849" s="92"/>
    </row>
    <row r="1850" spans="1:11" ht="13">
      <c r="A1850" s="14"/>
      <c r="B1850" s="14"/>
      <c r="C1850" s="14"/>
      <c r="D1850" s="16"/>
      <c r="E1850" s="16"/>
      <c r="F1850" s="14"/>
      <c r="G1850" s="14"/>
      <c r="H1850" s="14"/>
      <c r="I1850" s="15"/>
      <c r="J1850" s="77"/>
      <c r="K1850" s="92"/>
    </row>
    <row r="1851" spans="1:11" ht="13">
      <c r="A1851" s="14"/>
      <c r="B1851" s="14"/>
      <c r="C1851" s="14"/>
      <c r="D1851" s="16"/>
      <c r="E1851" s="16"/>
      <c r="F1851" s="14"/>
      <c r="G1851" s="14"/>
      <c r="H1851" s="14"/>
      <c r="I1851" s="15"/>
      <c r="J1851" s="77"/>
      <c r="K1851" s="92"/>
    </row>
    <row r="1852" spans="1:11" ht="13">
      <c r="A1852" s="14"/>
      <c r="B1852" s="14"/>
      <c r="C1852" s="14"/>
      <c r="D1852" s="16"/>
      <c r="E1852" s="16"/>
      <c r="F1852" s="14"/>
      <c r="G1852" s="14"/>
      <c r="H1852" s="14"/>
      <c r="I1852" s="15"/>
      <c r="J1852" s="77"/>
      <c r="K1852" s="92"/>
    </row>
    <row r="1853" spans="1:11" ht="13">
      <c r="A1853" s="14"/>
      <c r="B1853" s="14"/>
      <c r="C1853" s="14"/>
      <c r="D1853" s="16"/>
      <c r="E1853" s="16"/>
      <c r="F1853" s="14"/>
      <c r="G1853" s="14"/>
      <c r="H1853" s="14"/>
      <c r="I1853" s="15"/>
      <c r="J1853" s="77"/>
      <c r="K1853" s="92"/>
    </row>
    <row r="1854" spans="1:11" ht="13">
      <c r="A1854" s="14"/>
      <c r="B1854" s="14"/>
      <c r="C1854" s="14"/>
      <c r="D1854" s="16"/>
      <c r="E1854" s="16"/>
      <c r="F1854" s="14"/>
      <c r="G1854" s="14"/>
      <c r="H1854" s="14"/>
      <c r="I1854" s="15"/>
      <c r="J1854" s="77"/>
      <c r="K1854" s="92"/>
    </row>
    <row r="1855" spans="1:11" ht="13">
      <c r="A1855" s="14"/>
      <c r="B1855" s="14"/>
      <c r="C1855" s="14"/>
      <c r="D1855" s="16"/>
      <c r="E1855" s="16"/>
      <c r="F1855" s="14"/>
      <c r="G1855" s="14"/>
      <c r="H1855" s="14"/>
      <c r="I1855" s="15"/>
      <c r="J1855" s="77"/>
      <c r="K1855" s="92"/>
    </row>
    <row r="1856" spans="1:11" ht="13">
      <c r="A1856" s="14"/>
      <c r="B1856" s="14"/>
      <c r="C1856" s="14"/>
      <c r="D1856" s="16"/>
      <c r="E1856" s="16"/>
      <c r="F1856" s="14"/>
      <c r="G1856" s="14"/>
      <c r="H1856" s="14"/>
      <c r="I1856" s="15"/>
      <c r="J1856" s="77"/>
      <c r="K1856" s="92"/>
    </row>
    <row r="1857" spans="1:11" ht="13">
      <c r="A1857" s="14"/>
      <c r="B1857" s="14"/>
      <c r="C1857" s="14"/>
      <c r="D1857" s="16"/>
      <c r="E1857" s="16"/>
      <c r="F1857" s="14"/>
      <c r="G1857" s="14"/>
      <c r="H1857" s="14"/>
      <c r="I1857" s="15"/>
      <c r="J1857" s="77"/>
      <c r="K1857" s="92"/>
    </row>
    <row r="1858" spans="1:11" ht="13">
      <c r="A1858" s="14"/>
      <c r="B1858" s="14"/>
      <c r="C1858" s="14"/>
      <c r="D1858" s="16"/>
      <c r="E1858" s="16"/>
      <c r="F1858" s="14"/>
      <c r="G1858" s="14"/>
      <c r="H1858" s="14"/>
      <c r="I1858" s="15"/>
      <c r="J1858" s="77"/>
      <c r="K1858" s="92"/>
    </row>
    <row r="1859" spans="1:11" ht="13">
      <c r="A1859" s="14"/>
      <c r="B1859" s="14"/>
      <c r="C1859" s="14"/>
      <c r="D1859" s="16"/>
      <c r="E1859" s="16"/>
      <c r="F1859" s="14"/>
      <c r="G1859" s="14"/>
      <c r="H1859" s="14"/>
      <c r="I1859" s="15"/>
      <c r="J1859" s="77"/>
      <c r="K1859" s="92"/>
    </row>
    <row r="1860" spans="1:11" ht="13">
      <c r="A1860" s="14"/>
      <c r="B1860" s="14"/>
      <c r="C1860" s="14"/>
      <c r="D1860" s="16"/>
      <c r="E1860" s="16"/>
      <c r="F1860" s="14"/>
      <c r="G1860" s="14"/>
      <c r="H1860" s="14"/>
      <c r="I1860" s="15"/>
      <c r="J1860" s="77"/>
      <c r="K1860" s="92"/>
    </row>
    <row r="1861" spans="1:11" ht="13">
      <c r="A1861" s="14"/>
      <c r="B1861" s="14"/>
      <c r="C1861" s="14"/>
      <c r="D1861" s="16"/>
      <c r="E1861" s="16"/>
      <c r="F1861" s="14"/>
      <c r="G1861" s="14"/>
      <c r="H1861" s="14"/>
      <c r="I1861" s="15"/>
      <c r="J1861" s="77"/>
      <c r="K1861" s="92"/>
    </row>
    <row r="1862" spans="1:11" ht="13">
      <c r="A1862" s="14"/>
      <c r="B1862" s="14"/>
      <c r="C1862" s="14"/>
      <c r="D1862" s="16"/>
      <c r="E1862" s="16"/>
      <c r="F1862" s="14"/>
      <c r="G1862" s="14"/>
      <c r="H1862" s="14"/>
      <c r="I1862" s="15"/>
      <c r="J1862" s="77"/>
      <c r="K1862" s="92"/>
    </row>
    <row r="1863" spans="1:11" ht="13">
      <c r="A1863" s="14"/>
      <c r="B1863" s="14"/>
      <c r="C1863" s="14"/>
      <c r="D1863" s="16"/>
      <c r="E1863" s="16"/>
      <c r="F1863" s="14"/>
      <c r="G1863" s="14"/>
      <c r="H1863" s="14"/>
      <c r="I1863" s="15"/>
      <c r="J1863" s="77"/>
      <c r="K1863" s="92"/>
    </row>
    <row r="1864" spans="1:11" ht="13">
      <c r="A1864" s="14"/>
      <c r="B1864" s="14"/>
      <c r="C1864" s="14"/>
      <c r="D1864" s="16"/>
      <c r="E1864" s="16"/>
      <c r="F1864" s="14"/>
      <c r="G1864" s="14"/>
      <c r="H1864" s="14"/>
      <c r="I1864" s="15"/>
      <c r="J1864" s="77"/>
      <c r="K1864" s="92"/>
    </row>
    <row r="1865" spans="1:11" ht="13">
      <c r="A1865" s="14"/>
      <c r="B1865" s="14"/>
      <c r="C1865" s="14"/>
      <c r="D1865" s="16"/>
      <c r="E1865" s="16"/>
      <c r="F1865" s="14"/>
      <c r="G1865" s="14"/>
      <c r="H1865" s="14"/>
      <c r="I1865" s="15"/>
      <c r="J1865" s="77"/>
      <c r="K1865" s="92"/>
    </row>
    <row r="1866" spans="1:11" ht="13">
      <c r="A1866" s="14"/>
      <c r="B1866" s="14"/>
      <c r="C1866" s="14"/>
      <c r="D1866" s="16"/>
      <c r="E1866" s="16"/>
      <c r="F1866" s="14"/>
      <c r="G1866" s="14"/>
      <c r="H1866" s="14"/>
      <c r="I1866" s="15"/>
      <c r="J1866" s="77"/>
      <c r="K1866" s="92"/>
    </row>
    <row r="1867" spans="1:11" ht="13">
      <c r="A1867" s="14"/>
      <c r="B1867" s="14"/>
      <c r="C1867" s="14"/>
      <c r="D1867" s="16"/>
      <c r="E1867" s="16"/>
      <c r="F1867" s="14"/>
      <c r="G1867" s="14"/>
      <c r="H1867" s="14"/>
      <c r="I1867" s="15"/>
      <c r="J1867" s="77"/>
      <c r="K1867" s="92"/>
    </row>
    <row r="1868" spans="1:11" ht="13">
      <c r="A1868" s="14"/>
      <c r="B1868" s="14"/>
      <c r="C1868" s="14"/>
      <c r="D1868" s="16"/>
      <c r="E1868" s="16"/>
      <c r="F1868" s="14"/>
      <c r="G1868" s="14"/>
      <c r="H1868" s="14"/>
      <c r="I1868" s="15"/>
      <c r="J1868" s="77"/>
      <c r="K1868" s="92"/>
    </row>
    <row r="1869" spans="1:11" ht="13">
      <c r="A1869" s="14"/>
      <c r="B1869" s="14"/>
      <c r="C1869" s="14"/>
      <c r="D1869" s="16"/>
      <c r="E1869" s="16"/>
      <c r="F1869" s="14"/>
      <c r="G1869" s="14"/>
      <c r="H1869" s="14"/>
      <c r="I1869" s="15"/>
      <c r="J1869" s="77"/>
      <c r="K1869" s="92"/>
    </row>
    <row r="1870" spans="1:11" ht="13">
      <c r="A1870" s="14"/>
      <c r="B1870" s="14"/>
      <c r="C1870" s="14"/>
      <c r="D1870" s="16"/>
      <c r="E1870" s="16"/>
      <c r="F1870" s="14"/>
      <c r="G1870" s="14"/>
      <c r="H1870" s="14"/>
      <c r="I1870" s="15"/>
      <c r="J1870" s="77"/>
      <c r="K1870" s="92"/>
    </row>
    <row r="1871" spans="1:11" ht="13">
      <c r="A1871" s="14"/>
      <c r="B1871" s="14"/>
      <c r="C1871" s="14"/>
      <c r="D1871" s="16"/>
      <c r="E1871" s="16"/>
      <c r="F1871" s="14"/>
      <c r="G1871" s="14"/>
      <c r="H1871" s="14"/>
      <c r="I1871" s="15"/>
      <c r="J1871" s="77"/>
      <c r="K1871" s="92"/>
    </row>
    <row r="1872" spans="1:11" ht="13">
      <c r="A1872" s="14"/>
      <c r="B1872" s="14"/>
      <c r="C1872" s="14"/>
      <c r="D1872" s="16"/>
      <c r="E1872" s="16"/>
      <c r="F1872" s="14"/>
      <c r="G1872" s="14"/>
      <c r="H1872" s="14"/>
      <c r="I1872" s="15"/>
      <c r="J1872" s="77"/>
      <c r="K1872" s="92"/>
    </row>
    <row r="1873" spans="1:11" ht="13">
      <c r="A1873" s="14"/>
      <c r="B1873" s="14"/>
      <c r="C1873" s="14"/>
      <c r="D1873" s="16"/>
      <c r="E1873" s="16"/>
      <c r="F1873" s="14"/>
      <c r="G1873" s="14"/>
      <c r="H1873" s="14"/>
      <c r="I1873" s="15"/>
      <c r="J1873" s="77"/>
      <c r="K1873" s="92"/>
    </row>
    <row r="1874" spans="1:11" ht="13">
      <c r="A1874" s="14"/>
      <c r="B1874" s="14"/>
      <c r="C1874" s="14"/>
      <c r="D1874" s="16"/>
      <c r="E1874" s="16"/>
      <c r="F1874" s="14"/>
      <c r="G1874" s="14"/>
      <c r="H1874" s="14"/>
      <c r="I1874" s="15"/>
      <c r="J1874" s="77"/>
      <c r="K1874" s="92"/>
    </row>
    <row r="1875" spans="1:11" ht="13">
      <c r="A1875" s="14"/>
      <c r="B1875" s="14"/>
      <c r="C1875" s="14"/>
      <c r="D1875" s="16"/>
      <c r="E1875" s="16"/>
      <c r="F1875" s="14"/>
      <c r="G1875" s="14"/>
      <c r="H1875" s="14"/>
      <c r="I1875" s="15"/>
      <c r="J1875" s="77"/>
      <c r="K1875" s="92"/>
    </row>
    <row r="1876" spans="1:11" ht="13">
      <c r="A1876" s="14"/>
      <c r="B1876" s="14"/>
      <c r="C1876" s="14"/>
      <c r="D1876" s="16"/>
      <c r="E1876" s="16"/>
      <c r="F1876" s="14"/>
      <c r="G1876" s="14"/>
      <c r="H1876" s="14"/>
      <c r="I1876" s="15"/>
      <c r="J1876" s="77"/>
      <c r="K1876" s="92"/>
    </row>
    <row r="1877" spans="1:11" ht="13">
      <c r="A1877" s="14"/>
      <c r="B1877" s="14"/>
      <c r="C1877" s="14"/>
      <c r="D1877" s="16"/>
      <c r="E1877" s="16"/>
      <c r="F1877" s="14"/>
      <c r="G1877" s="14"/>
      <c r="H1877" s="14"/>
      <c r="I1877" s="15"/>
      <c r="J1877" s="77"/>
      <c r="K1877" s="92"/>
    </row>
    <row r="1878" spans="1:11" ht="13">
      <c r="A1878" s="14"/>
      <c r="B1878" s="14"/>
      <c r="C1878" s="14"/>
      <c r="D1878" s="16"/>
      <c r="E1878" s="16"/>
      <c r="F1878" s="14"/>
      <c r="G1878" s="14"/>
      <c r="H1878" s="14"/>
      <c r="I1878" s="15"/>
      <c r="J1878" s="77"/>
      <c r="K1878" s="92"/>
    </row>
    <row r="1879" spans="1:11" ht="13">
      <c r="A1879" s="14"/>
      <c r="B1879" s="14"/>
      <c r="C1879" s="14"/>
      <c r="D1879" s="16"/>
      <c r="E1879" s="16"/>
      <c r="F1879" s="14"/>
      <c r="G1879" s="14"/>
      <c r="H1879" s="14"/>
      <c r="I1879" s="15"/>
      <c r="J1879" s="77"/>
      <c r="K1879" s="92"/>
    </row>
    <row r="1880" spans="1:11" ht="13">
      <c r="A1880" s="14"/>
      <c r="B1880" s="14"/>
      <c r="C1880" s="14"/>
      <c r="D1880" s="16"/>
      <c r="E1880" s="16"/>
      <c r="F1880" s="14"/>
      <c r="G1880" s="14"/>
      <c r="H1880" s="14"/>
      <c r="I1880" s="15"/>
      <c r="J1880" s="77"/>
      <c r="K1880" s="92"/>
    </row>
    <row r="1881" spans="1:11" ht="13">
      <c r="A1881" s="14"/>
      <c r="B1881" s="14"/>
      <c r="C1881" s="14"/>
      <c r="D1881" s="16"/>
      <c r="E1881" s="16"/>
      <c r="F1881" s="14"/>
      <c r="G1881" s="14"/>
      <c r="H1881" s="14"/>
      <c r="I1881" s="15"/>
      <c r="J1881" s="77"/>
      <c r="K1881" s="92"/>
    </row>
    <row r="1882" spans="1:11" ht="13">
      <c r="A1882" s="14"/>
      <c r="B1882" s="14"/>
      <c r="C1882" s="14"/>
      <c r="D1882" s="16"/>
      <c r="E1882" s="16"/>
      <c r="F1882" s="14"/>
      <c r="G1882" s="14"/>
      <c r="H1882" s="14"/>
      <c r="I1882" s="15"/>
      <c r="J1882" s="77"/>
      <c r="K1882" s="92"/>
    </row>
    <row r="1883" spans="1:11" ht="13">
      <c r="A1883" s="14"/>
      <c r="B1883" s="14"/>
      <c r="C1883" s="14"/>
      <c r="D1883" s="16"/>
      <c r="E1883" s="16"/>
      <c r="F1883" s="14"/>
      <c r="G1883" s="14"/>
      <c r="H1883" s="14"/>
      <c r="I1883" s="15"/>
      <c r="J1883" s="77"/>
      <c r="K1883" s="92"/>
    </row>
    <row r="1884" spans="1:11" ht="13">
      <c r="A1884" s="14"/>
      <c r="B1884" s="14"/>
      <c r="C1884" s="14"/>
      <c r="D1884" s="16"/>
      <c r="E1884" s="16"/>
      <c r="F1884" s="14"/>
      <c r="G1884" s="14"/>
      <c r="H1884" s="14"/>
      <c r="I1884" s="15"/>
      <c r="J1884" s="77"/>
      <c r="K1884" s="92"/>
    </row>
    <row r="1885" spans="1:11" ht="13">
      <c r="A1885" s="14"/>
      <c r="B1885" s="14"/>
      <c r="C1885" s="14"/>
      <c r="D1885" s="16"/>
      <c r="E1885" s="16"/>
      <c r="F1885" s="14"/>
      <c r="G1885" s="14"/>
      <c r="H1885" s="14"/>
      <c r="I1885" s="15"/>
      <c r="J1885" s="77"/>
      <c r="K1885" s="92"/>
    </row>
    <row r="1886" spans="1:11" ht="13">
      <c r="A1886" s="14"/>
      <c r="B1886" s="14"/>
      <c r="C1886" s="14"/>
      <c r="D1886" s="16"/>
      <c r="E1886" s="16"/>
      <c r="F1886" s="14"/>
      <c r="G1886" s="14"/>
      <c r="H1886" s="14"/>
      <c r="I1886" s="15"/>
      <c r="J1886" s="77"/>
      <c r="K1886" s="92"/>
    </row>
    <row r="1887" spans="1:11" ht="13">
      <c r="A1887" s="14"/>
      <c r="B1887" s="14"/>
      <c r="C1887" s="14"/>
      <c r="D1887" s="16"/>
      <c r="E1887" s="16"/>
      <c r="F1887" s="14"/>
      <c r="G1887" s="14"/>
      <c r="H1887" s="14"/>
      <c r="I1887" s="15"/>
      <c r="J1887" s="77"/>
      <c r="K1887" s="92"/>
    </row>
    <row r="1888" spans="1:11" ht="13">
      <c r="A1888" s="14"/>
      <c r="B1888" s="14"/>
      <c r="C1888" s="14"/>
      <c r="D1888" s="16"/>
      <c r="E1888" s="16"/>
      <c r="F1888" s="14"/>
      <c r="G1888" s="14"/>
      <c r="H1888" s="14"/>
      <c r="I1888" s="15"/>
      <c r="J1888" s="77"/>
      <c r="K1888" s="92"/>
    </row>
    <row r="1889" spans="1:11" ht="13">
      <c r="A1889" s="14"/>
      <c r="B1889" s="14"/>
      <c r="C1889" s="14"/>
      <c r="D1889" s="16"/>
      <c r="E1889" s="16"/>
      <c r="F1889" s="14"/>
      <c r="G1889" s="14"/>
      <c r="H1889" s="14"/>
      <c r="I1889" s="15"/>
      <c r="J1889" s="77"/>
      <c r="K1889" s="92"/>
    </row>
    <row r="1890" spans="1:11" ht="13">
      <c r="A1890" s="14"/>
      <c r="B1890" s="14"/>
      <c r="C1890" s="14"/>
      <c r="D1890" s="16"/>
      <c r="E1890" s="16"/>
      <c r="F1890" s="14"/>
      <c r="G1890" s="14"/>
      <c r="H1890" s="14"/>
      <c r="I1890" s="15"/>
      <c r="J1890" s="77"/>
      <c r="K1890" s="92"/>
    </row>
    <row r="1891" spans="1:11" ht="13">
      <c r="A1891" s="14"/>
      <c r="B1891" s="14"/>
      <c r="C1891" s="14"/>
      <c r="D1891" s="16"/>
      <c r="E1891" s="16"/>
      <c r="F1891" s="14"/>
      <c r="G1891" s="14"/>
      <c r="H1891" s="14"/>
      <c r="I1891" s="15"/>
      <c r="J1891" s="77"/>
      <c r="K1891" s="92"/>
    </row>
    <row r="1892" spans="1:11" ht="13">
      <c r="A1892" s="14"/>
      <c r="B1892" s="14"/>
      <c r="C1892" s="14"/>
      <c r="D1892" s="16"/>
      <c r="E1892" s="16"/>
      <c r="F1892" s="14"/>
      <c r="G1892" s="14"/>
      <c r="H1892" s="14"/>
      <c r="I1892" s="15"/>
      <c r="J1892" s="77"/>
      <c r="K1892" s="92"/>
    </row>
    <row r="1893" spans="1:11" ht="13">
      <c r="A1893" s="14"/>
      <c r="B1893" s="14"/>
      <c r="C1893" s="14"/>
      <c r="D1893" s="16"/>
      <c r="E1893" s="16"/>
      <c r="F1893" s="14"/>
      <c r="G1893" s="14"/>
      <c r="H1893" s="14"/>
      <c r="I1893" s="15"/>
      <c r="J1893" s="77"/>
      <c r="K1893" s="92"/>
    </row>
    <row r="1894" spans="1:11" ht="13">
      <c r="A1894" s="14"/>
      <c r="B1894" s="14"/>
      <c r="C1894" s="14"/>
      <c r="D1894" s="16"/>
      <c r="E1894" s="16"/>
      <c r="F1894" s="14"/>
      <c r="G1894" s="14"/>
      <c r="H1894" s="14"/>
      <c r="I1894" s="15"/>
      <c r="J1894" s="77"/>
      <c r="K1894" s="92"/>
    </row>
    <row r="1895" spans="1:11" ht="13">
      <c r="A1895" s="14"/>
      <c r="B1895" s="14"/>
      <c r="C1895" s="14"/>
      <c r="D1895" s="16"/>
      <c r="E1895" s="16"/>
      <c r="F1895" s="14"/>
      <c r="G1895" s="14"/>
      <c r="H1895" s="14"/>
      <c r="I1895" s="15"/>
      <c r="J1895" s="77"/>
      <c r="K1895" s="92"/>
    </row>
    <row r="1896" spans="1:11" ht="13">
      <c r="A1896" s="14"/>
      <c r="B1896" s="14"/>
      <c r="C1896" s="14"/>
      <c r="D1896" s="16"/>
      <c r="E1896" s="16"/>
      <c r="F1896" s="14"/>
      <c r="G1896" s="14"/>
      <c r="H1896" s="14"/>
      <c r="I1896" s="15"/>
      <c r="J1896" s="77"/>
      <c r="K1896" s="92"/>
    </row>
    <row r="1897" spans="1:11" ht="13">
      <c r="A1897" s="14"/>
      <c r="B1897" s="14"/>
      <c r="C1897" s="14"/>
      <c r="D1897" s="16"/>
      <c r="E1897" s="16"/>
      <c r="F1897" s="14"/>
      <c r="G1897" s="14"/>
      <c r="H1897" s="14"/>
      <c r="I1897" s="15"/>
      <c r="J1897" s="77"/>
      <c r="K1897" s="92"/>
    </row>
    <row r="1898" spans="1:11" ht="13">
      <c r="A1898" s="14"/>
      <c r="B1898" s="14"/>
      <c r="C1898" s="14"/>
      <c r="D1898" s="16"/>
      <c r="E1898" s="16"/>
      <c r="F1898" s="14"/>
      <c r="G1898" s="14"/>
      <c r="H1898" s="14"/>
      <c r="I1898" s="15"/>
      <c r="J1898" s="77"/>
      <c r="K1898" s="92"/>
    </row>
    <row r="1899" spans="1:11" ht="13">
      <c r="A1899" s="14"/>
      <c r="B1899" s="14"/>
      <c r="C1899" s="14"/>
      <c r="D1899" s="16"/>
      <c r="E1899" s="16"/>
      <c r="F1899" s="14"/>
      <c r="G1899" s="14"/>
      <c r="H1899" s="14"/>
      <c r="I1899" s="15"/>
      <c r="J1899" s="77"/>
      <c r="K1899" s="92"/>
    </row>
    <row r="1900" spans="1:11" ht="13">
      <c r="A1900" s="14"/>
      <c r="B1900" s="14"/>
      <c r="C1900" s="14"/>
      <c r="D1900" s="16"/>
      <c r="E1900" s="16"/>
      <c r="F1900" s="14"/>
      <c r="G1900" s="14"/>
      <c r="H1900" s="14"/>
      <c r="I1900" s="15"/>
      <c r="J1900" s="77"/>
      <c r="K1900" s="92"/>
    </row>
    <row r="1901" spans="1:11" ht="13">
      <c r="A1901" s="14"/>
      <c r="B1901" s="14"/>
      <c r="C1901" s="14"/>
      <c r="D1901" s="16"/>
      <c r="E1901" s="16"/>
      <c r="F1901" s="14"/>
      <c r="G1901" s="14"/>
      <c r="H1901" s="14"/>
      <c r="I1901" s="15"/>
      <c r="J1901" s="77"/>
      <c r="K1901" s="92"/>
    </row>
    <row r="1902" spans="1:11" ht="13">
      <c r="A1902" s="14"/>
      <c r="B1902" s="14"/>
      <c r="C1902" s="14"/>
      <c r="D1902" s="16"/>
      <c r="E1902" s="16"/>
      <c r="F1902" s="14"/>
      <c r="G1902" s="14"/>
      <c r="H1902" s="14"/>
      <c r="I1902" s="15"/>
      <c r="J1902" s="77"/>
      <c r="K1902" s="92"/>
    </row>
    <row r="1903" spans="1:11" ht="13">
      <c r="A1903" s="14"/>
      <c r="B1903" s="14"/>
      <c r="C1903" s="14"/>
      <c r="D1903" s="16"/>
      <c r="E1903" s="16"/>
      <c r="F1903" s="14"/>
      <c r="G1903" s="14"/>
      <c r="H1903" s="14"/>
      <c r="I1903" s="15"/>
      <c r="J1903" s="77"/>
      <c r="K1903" s="92"/>
    </row>
    <row r="1904" spans="1:11" ht="13">
      <c r="A1904" s="14"/>
      <c r="B1904" s="14"/>
      <c r="C1904" s="14"/>
      <c r="D1904" s="16"/>
      <c r="E1904" s="16"/>
      <c r="F1904" s="14"/>
      <c r="G1904" s="14"/>
      <c r="H1904" s="14"/>
      <c r="I1904" s="15"/>
      <c r="J1904" s="77"/>
      <c r="K1904" s="92"/>
    </row>
    <row r="1905" spans="1:11" ht="13">
      <c r="A1905" s="14"/>
      <c r="B1905" s="14"/>
      <c r="C1905" s="14"/>
      <c r="D1905" s="16"/>
      <c r="E1905" s="16"/>
      <c r="F1905" s="14"/>
      <c r="G1905" s="14"/>
      <c r="H1905" s="14"/>
      <c r="I1905" s="15"/>
      <c r="J1905" s="77"/>
      <c r="K1905" s="92"/>
    </row>
    <row r="1906" spans="1:11" ht="13">
      <c r="A1906" s="14"/>
      <c r="B1906" s="14"/>
      <c r="C1906" s="14"/>
      <c r="D1906" s="16"/>
      <c r="E1906" s="16"/>
      <c r="F1906" s="14"/>
      <c r="G1906" s="14"/>
      <c r="H1906" s="14"/>
      <c r="I1906" s="15"/>
      <c r="J1906" s="77"/>
      <c r="K1906" s="92"/>
    </row>
    <row r="1907" spans="1:11" ht="13">
      <c r="A1907" s="14"/>
      <c r="B1907" s="14"/>
      <c r="C1907" s="14"/>
      <c r="D1907" s="16"/>
      <c r="E1907" s="16"/>
      <c r="F1907" s="14"/>
      <c r="G1907" s="14"/>
      <c r="H1907" s="14"/>
      <c r="I1907" s="15"/>
      <c r="J1907" s="77"/>
      <c r="K1907" s="92"/>
    </row>
    <row r="1908" spans="1:11" ht="13">
      <c r="A1908" s="14"/>
      <c r="B1908" s="14"/>
      <c r="C1908" s="14"/>
      <c r="D1908" s="16"/>
      <c r="E1908" s="16"/>
      <c r="F1908" s="14"/>
      <c r="G1908" s="14"/>
      <c r="H1908" s="14"/>
      <c r="I1908" s="15"/>
      <c r="J1908" s="77"/>
      <c r="K1908" s="92"/>
    </row>
    <row r="1909" spans="1:11" ht="13">
      <c r="A1909" s="14"/>
      <c r="B1909" s="14"/>
      <c r="C1909" s="14"/>
      <c r="D1909" s="16"/>
      <c r="E1909" s="16"/>
      <c r="F1909" s="14"/>
      <c r="G1909" s="14"/>
      <c r="H1909" s="14"/>
      <c r="I1909" s="15"/>
      <c r="J1909" s="77"/>
      <c r="K1909" s="92"/>
    </row>
    <row r="1910" spans="1:11" ht="13">
      <c r="A1910" s="14"/>
      <c r="B1910" s="14"/>
      <c r="C1910" s="14"/>
      <c r="D1910" s="16"/>
      <c r="E1910" s="16"/>
      <c r="F1910" s="14"/>
      <c r="G1910" s="14"/>
      <c r="H1910" s="14"/>
      <c r="I1910" s="15"/>
      <c r="J1910" s="77"/>
      <c r="K1910" s="92"/>
    </row>
    <row r="1911" spans="1:11" ht="13">
      <c r="A1911" s="14"/>
      <c r="B1911" s="14"/>
      <c r="C1911" s="14"/>
      <c r="D1911" s="16"/>
      <c r="E1911" s="16"/>
      <c r="F1911" s="14"/>
      <c r="G1911" s="14"/>
      <c r="H1911" s="14"/>
      <c r="I1911" s="15"/>
      <c r="J1911" s="77"/>
      <c r="K1911" s="92"/>
    </row>
    <row r="1912" spans="1:11" ht="13">
      <c r="A1912" s="14"/>
      <c r="B1912" s="14"/>
      <c r="C1912" s="14"/>
      <c r="D1912" s="16"/>
      <c r="E1912" s="16"/>
      <c r="F1912" s="14"/>
      <c r="G1912" s="14"/>
      <c r="H1912" s="14"/>
      <c r="I1912" s="15"/>
      <c r="J1912" s="77"/>
      <c r="K1912" s="92"/>
    </row>
    <row r="1913" spans="1:11" ht="13">
      <c r="A1913" s="14"/>
      <c r="B1913" s="14"/>
      <c r="C1913" s="14"/>
      <c r="D1913" s="16"/>
      <c r="E1913" s="16"/>
      <c r="F1913" s="14"/>
      <c r="G1913" s="14"/>
      <c r="H1913" s="14"/>
      <c r="I1913" s="15"/>
      <c r="J1913" s="77"/>
      <c r="K1913" s="92"/>
    </row>
    <row r="1914" spans="1:11" ht="13">
      <c r="A1914" s="14"/>
      <c r="B1914" s="14"/>
      <c r="C1914" s="14"/>
      <c r="D1914" s="16"/>
      <c r="E1914" s="16"/>
      <c r="F1914" s="14"/>
      <c r="G1914" s="14"/>
      <c r="H1914" s="14"/>
      <c r="I1914" s="15"/>
      <c r="J1914" s="77"/>
      <c r="K1914" s="92"/>
    </row>
    <row r="1915" spans="1:11" ht="13">
      <c r="A1915" s="14"/>
      <c r="B1915" s="14"/>
      <c r="C1915" s="14"/>
      <c r="D1915" s="16"/>
      <c r="E1915" s="16"/>
      <c r="F1915" s="14"/>
      <c r="G1915" s="14"/>
      <c r="H1915" s="14"/>
      <c r="I1915" s="15"/>
      <c r="J1915" s="77"/>
      <c r="K1915" s="92"/>
    </row>
    <row r="1916" spans="1:11" ht="13">
      <c r="A1916" s="14"/>
      <c r="B1916" s="14"/>
      <c r="C1916" s="14"/>
      <c r="D1916" s="16"/>
      <c r="E1916" s="16"/>
      <c r="F1916" s="14"/>
      <c r="G1916" s="14"/>
      <c r="H1916" s="14"/>
      <c r="I1916" s="15"/>
      <c r="J1916" s="77"/>
      <c r="K1916" s="92"/>
    </row>
    <row r="1917" spans="1:11" ht="13">
      <c r="A1917" s="14"/>
      <c r="B1917" s="14"/>
      <c r="C1917" s="14"/>
      <c r="D1917" s="16"/>
      <c r="E1917" s="16"/>
      <c r="F1917" s="14"/>
      <c r="G1917" s="14"/>
      <c r="H1917" s="14"/>
      <c r="I1917" s="15"/>
      <c r="J1917" s="77"/>
      <c r="K1917" s="92"/>
    </row>
    <row r="1918" spans="1:11" ht="13">
      <c r="A1918" s="14"/>
      <c r="B1918" s="14"/>
      <c r="C1918" s="14"/>
      <c r="D1918" s="16"/>
      <c r="E1918" s="16"/>
      <c r="F1918" s="14"/>
      <c r="G1918" s="14"/>
      <c r="H1918" s="14"/>
      <c r="I1918" s="15"/>
      <c r="J1918" s="77"/>
      <c r="K1918" s="92"/>
    </row>
    <row r="1919" spans="1:11" ht="13">
      <c r="A1919" s="14"/>
      <c r="B1919" s="14"/>
      <c r="C1919" s="14"/>
      <c r="D1919" s="16"/>
      <c r="E1919" s="16"/>
      <c r="F1919" s="14"/>
      <c r="G1919" s="14"/>
      <c r="H1919" s="14"/>
      <c r="I1919" s="15"/>
      <c r="J1919" s="77"/>
      <c r="K1919" s="92"/>
    </row>
    <row r="1920" spans="1:11" ht="13">
      <c r="A1920" s="14"/>
      <c r="B1920" s="14"/>
      <c r="C1920" s="14"/>
      <c r="D1920" s="16"/>
      <c r="E1920" s="16"/>
      <c r="F1920" s="14"/>
      <c r="G1920" s="14"/>
      <c r="H1920" s="14"/>
      <c r="I1920" s="15"/>
      <c r="J1920" s="77"/>
      <c r="K1920" s="92"/>
    </row>
    <row r="1921" spans="1:11" ht="13">
      <c r="A1921" s="14"/>
      <c r="B1921" s="14"/>
      <c r="C1921" s="14"/>
      <c r="D1921" s="16"/>
      <c r="E1921" s="16"/>
      <c r="F1921" s="14"/>
      <c r="G1921" s="14"/>
      <c r="H1921" s="14"/>
      <c r="I1921" s="15"/>
      <c r="J1921" s="77"/>
      <c r="K1921" s="92"/>
    </row>
    <row r="1922" spans="1:11" ht="13">
      <c r="A1922" s="14"/>
      <c r="B1922" s="14"/>
      <c r="C1922" s="14"/>
      <c r="D1922" s="16"/>
      <c r="E1922" s="16"/>
      <c r="F1922" s="14"/>
      <c r="G1922" s="14"/>
      <c r="H1922" s="14"/>
      <c r="I1922" s="15"/>
      <c r="J1922" s="77"/>
      <c r="K1922" s="92"/>
    </row>
    <row r="1923" spans="1:11" ht="13">
      <c r="A1923" s="14"/>
      <c r="B1923" s="14"/>
      <c r="C1923" s="14"/>
      <c r="D1923" s="16"/>
      <c r="E1923" s="16"/>
      <c r="F1923" s="14"/>
      <c r="G1923" s="14"/>
      <c r="H1923" s="14"/>
      <c r="I1923" s="15"/>
      <c r="J1923" s="77"/>
      <c r="K1923" s="92"/>
    </row>
    <row r="1924" spans="1:11" ht="13">
      <c r="A1924" s="14"/>
      <c r="B1924" s="14"/>
      <c r="C1924" s="14"/>
      <c r="D1924" s="16"/>
      <c r="E1924" s="16"/>
      <c r="F1924" s="14"/>
      <c r="G1924" s="14"/>
      <c r="H1924" s="14"/>
      <c r="I1924" s="15"/>
      <c r="J1924" s="77"/>
      <c r="K1924" s="92"/>
    </row>
    <row r="1925" spans="1:11" ht="13">
      <c r="A1925" s="14"/>
      <c r="B1925" s="14"/>
      <c r="C1925" s="14"/>
      <c r="D1925" s="16"/>
      <c r="E1925" s="16"/>
      <c r="F1925" s="14"/>
      <c r="G1925" s="14"/>
      <c r="H1925" s="14"/>
      <c r="I1925" s="15"/>
      <c r="J1925" s="77"/>
      <c r="K1925" s="92"/>
    </row>
    <row r="1926" spans="1:11" ht="13">
      <c r="A1926" s="14"/>
      <c r="B1926" s="14"/>
      <c r="C1926" s="14"/>
      <c r="D1926" s="16"/>
      <c r="E1926" s="16"/>
      <c r="F1926" s="14"/>
      <c r="G1926" s="14"/>
      <c r="H1926" s="14"/>
      <c r="I1926" s="15"/>
      <c r="J1926" s="77"/>
      <c r="K1926" s="92"/>
    </row>
    <row r="1927" spans="1:11" ht="13">
      <c r="A1927" s="14"/>
      <c r="B1927" s="14"/>
      <c r="C1927" s="14"/>
      <c r="D1927" s="16"/>
      <c r="E1927" s="16"/>
      <c r="F1927" s="14"/>
      <c r="G1927" s="14"/>
      <c r="H1927" s="14"/>
      <c r="I1927" s="15"/>
      <c r="J1927" s="77"/>
      <c r="K1927" s="92"/>
    </row>
    <row r="1928" spans="1:11" ht="13">
      <c r="A1928" s="14"/>
      <c r="B1928" s="14"/>
      <c r="C1928" s="14"/>
      <c r="D1928" s="16"/>
      <c r="E1928" s="16"/>
      <c r="F1928" s="14"/>
      <c r="G1928" s="14"/>
      <c r="H1928" s="14"/>
      <c r="I1928" s="15"/>
      <c r="J1928" s="77"/>
      <c r="K1928" s="92"/>
    </row>
    <row r="1929" spans="1:11" ht="13">
      <c r="A1929" s="14"/>
      <c r="B1929" s="14"/>
      <c r="C1929" s="14"/>
      <c r="D1929" s="16"/>
      <c r="E1929" s="16"/>
      <c r="F1929" s="14"/>
      <c r="G1929" s="14"/>
      <c r="H1929" s="14"/>
      <c r="I1929" s="15"/>
      <c r="J1929" s="77"/>
      <c r="K1929" s="92"/>
    </row>
    <row r="1930" spans="1:11" ht="13">
      <c r="A1930" s="14"/>
      <c r="B1930" s="14"/>
      <c r="C1930" s="14"/>
      <c r="D1930" s="16"/>
      <c r="E1930" s="16"/>
      <c r="F1930" s="14"/>
      <c r="G1930" s="14"/>
      <c r="H1930" s="14"/>
      <c r="I1930" s="15"/>
      <c r="J1930" s="77"/>
      <c r="K1930" s="92"/>
    </row>
    <row r="1931" spans="1:11" ht="13">
      <c r="A1931" s="14"/>
      <c r="B1931" s="14"/>
      <c r="C1931" s="14"/>
      <c r="D1931" s="16"/>
      <c r="E1931" s="16"/>
      <c r="F1931" s="14"/>
      <c r="G1931" s="14"/>
      <c r="H1931" s="14"/>
      <c r="I1931" s="15"/>
      <c r="J1931" s="77"/>
      <c r="K1931" s="92"/>
    </row>
    <row r="1932" spans="1:11" ht="13">
      <c r="A1932" s="14"/>
      <c r="B1932" s="14"/>
      <c r="C1932" s="14"/>
      <c r="D1932" s="16"/>
      <c r="E1932" s="16"/>
      <c r="F1932" s="14"/>
      <c r="G1932" s="14"/>
      <c r="H1932" s="14"/>
      <c r="I1932" s="15"/>
      <c r="J1932" s="77"/>
      <c r="K1932" s="92"/>
    </row>
    <row r="1933" spans="1:11" ht="13">
      <c r="A1933" s="14"/>
      <c r="B1933" s="14"/>
      <c r="C1933" s="14"/>
      <c r="D1933" s="16"/>
      <c r="E1933" s="16"/>
      <c r="F1933" s="14"/>
      <c r="G1933" s="14"/>
      <c r="H1933" s="14"/>
      <c r="I1933" s="15"/>
      <c r="J1933" s="77"/>
      <c r="K1933" s="92"/>
    </row>
    <row r="1934" spans="1:11" ht="13">
      <c r="A1934" s="14"/>
      <c r="B1934" s="14"/>
      <c r="C1934" s="14"/>
      <c r="D1934" s="16"/>
      <c r="E1934" s="16"/>
      <c r="F1934" s="14"/>
      <c r="G1934" s="14"/>
      <c r="H1934" s="14"/>
      <c r="I1934" s="15"/>
      <c r="J1934" s="77"/>
      <c r="K1934" s="92"/>
    </row>
    <row r="1935" spans="1:11" ht="13">
      <c r="A1935" s="14"/>
      <c r="B1935" s="14"/>
      <c r="C1935" s="14"/>
      <c r="D1935" s="16"/>
      <c r="E1935" s="16"/>
      <c r="F1935" s="14"/>
      <c r="G1935" s="14"/>
      <c r="H1935" s="14"/>
      <c r="I1935" s="15"/>
      <c r="J1935" s="77"/>
      <c r="K1935" s="92"/>
    </row>
    <row r="1936" spans="1:11" ht="13">
      <c r="A1936" s="14"/>
      <c r="B1936" s="14"/>
      <c r="C1936" s="14"/>
      <c r="D1936" s="16"/>
      <c r="E1936" s="16"/>
      <c r="F1936" s="14"/>
      <c r="G1936" s="14"/>
      <c r="H1936" s="14"/>
      <c r="I1936" s="15"/>
      <c r="J1936" s="77"/>
      <c r="K1936" s="92"/>
    </row>
    <row r="1937" spans="1:11" ht="13">
      <c r="A1937" s="14"/>
      <c r="B1937" s="14"/>
      <c r="C1937" s="14"/>
      <c r="D1937" s="16"/>
      <c r="E1937" s="16"/>
      <c r="F1937" s="14"/>
      <c r="G1937" s="14"/>
      <c r="H1937" s="14"/>
      <c r="I1937" s="15"/>
      <c r="J1937" s="77"/>
      <c r="K1937" s="92"/>
    </row>
    <row r="1938" spans="1:11" ht="13">
      <c r="A1938" s="14"/>
      <c r="B1938" s="14"/>
      <c r="C1938" s="14"/>
      <c r="D1938" s="16"/>
      <c r="E1938" s="16"/>
      <c r="F1938" s="14"/>
      <c r="G1938" s="14"/>
      <c r="H1938" s="14"/>
      <c r="I1938" s="15"/>
      <c r="J1938" s="77"/>
      <c r="K1938" s="92"/>
    </row>
    <row r="1939" spans="1:11" ht="13">
      <c r="A1939" s="14"/>
      <c r="B1939" s="14"/>
      <c r="C1939" s="14"/>
      <c r="D1939" s="16"/>
      <c r="E1939" s="16"/>
      <c r="F1939" s="14"/>
      <c r="G1939" s="14"/>
      <c r="H1939" s="14"/>
      <c r="I1939" s="15"/>
      <c r="J1939" s="77"/>
      <c r="K1939" s="92"/>
    </row>
    <row r="1940" spans="1:11" ht="13">
      <c r="A1940" s="14"/>
      <c r="B1940" s="14"/>
      <c r="C1940" s="14"/>
      <c r="D1940" s="16"/>
      <c r="E1940" s="16"/>
      <c r="F1940" s="14"/>
      <c r="G1940" s="14"/>
      <c r="H1940" s="14"/>
      <c r="I1940" s="15"/>
      <c r="J1940" s="77"/>
      <c r="K1940" s="92"/>
    </row>
    <row r="1941" spans="1:11" ht="13">
      <c r="A1941" s="14"/>
      <c r="B1941" s="14"/>
      <c r="C1941" s="14"/>
      <c r="D1941" s="16"/>
      <c r="E1941" s="16"/>
      <c r="F1941" s="14"/>
      <c r="G1941" s="14"/>
      <c r="H1941" s="14"/>
      <c r="I1941" s="15"/>
      <c r="J1941" s="77"/>
      <c r="K1941" s="92"/>
    </row>
    <row r="1942" spans="1:11" ht="13">
      <c r="A1942" s="14"/>
      <c r="B1942" s="14"/>
      <c r="C1942" s="14"/>
      <c r="D1942" s="16"/>
      <c r="E1942" s="16"/>
      <c r="F1942" s="14"/>
      <c r="G1942" s="14"/>
      <c r="H1942" s="14"/>
      <c r="I1942" s="15"/>
      <c r="J1942" s="77"/>
      <c r="K1942" s="92"/>
    </row>
    <row r="1943" spans="1:11" ht="13">
      <c r="A1943" s="14"/>
      <c r="B1943" s="14"/>
      <c r="C1943" s="14"/>
      <c r="D1943" s="16"/>
      <c r="E1943" s="16"/>
      <c r="F1943" s="14"/>
      <c r="G1943" s="14"/>
      <c r="H1943" s="14"/>
      <c r="I1943" s="15"/>
      <c r="J1943" s="77"/>
      <c r="K1943" s="92"/>
    </row>
    <row r="1944" spans="1:11" ht="13">
      <c r="A1944" s="14"/>
      <c r="B1944" s="14"/>
      <c r="C1944" s="14"/>
      <c r="D1944" s="16"/>
      <c r="E1944" s="16"/>
      <c r="F1944" s="14"/>
      <c r="G1944" s="14"/>
      <c r="H1944" s="14"/>
      <c r="I1944" s="15"/>
      <c r="J1944" s="77"/>
      <c r="K1944" s="92"/>
    </row>
    <row r="1945" spans="1:11" ht="13">
      <c r="A1945" s="14"/>
      <c r="B1945" s="14"/>
      <c r="C1945" s="14"/>
      <c r="D1945" s="16"/>
      <c r="E1945" s="16"/>
      <c r="F1945" s="14"/>
      <c r="G1945" s="14"/>
      <c r="H1945" s="14"/>
      <c r="I1945" s="15"/>
      <c r="J1945" s="77"/>
      <c r="K1945" s="92"/>
    </row>
    <row r="1946" spans="1:11" ht="13">
      <c r="A1946" s="14"/>
      <c r="B1946" s="14"/>
      <c r="C1946" s="14"/>
      <c r="D1946" s="16"/>
      <c r="E1946" s="16"/>
      <c r="F1946" s="14"/>
      <c r="G1946" s="14"/>
      <c r="H1946" s="14"/>
      <c r="I1946" s="15"/>
      <c r="J1946" s="77"/>
      <c r="K1946" s="92"/>
    </row>
    <row r="1947" spans="1:11" ht="13">
      <c r="A1947" s="14"/>
      <c r="B1947" s="14"/>
      <c r="C1947" s="14"/>
      <c r="D1947" s="16"/>
      <c r="E1947" s="16"/>
      <c r="F1947" s="14"/>
      <c r="G1947" s="14"/>
      <c r="H1947" s="14"/>
      <c r="I1947" s="15"/>
      <c r="J1947" s="77"/>
      <c r="K1947" s="92"/>
    </row>
    <row r="1948" spans="1:11" ht="13">
      <c r="A1948" s="14"/>
      <c r="B1948" s="14"/>
      <c r="C1948" s="14"/>
      <c r="D1948" s="16"/>
      <c r="E1948" s="16"/>
      <c r="F1948" s="14"/>
      <c r="G1948" s="14"/>
      <c r="H1948" s="14"/>
      <c r="I1948" s="15"/>
      <c r="J1948" s="77"/>
      <c r="K1948" s="92"/>
    </row>
    <row r="1949" spans="1:11" ht="13">
      <c r="A1949" s="14"/>
      <c r="B1949" s="14"/>
      <c r="C1949" s="14"/>
      <c r="D1949" s="16"/>
      <c r="E1949" s="16"/>
      <c r="F1949" s="14"/>
      <c r="G1949" s="14"/>
      <c r="H1949" s="14"/>
      <c r="I1949" s="15"/>
      <c r="J1949" s="77"/>
      <c r="K1949" s="92"/>
    </row>
    <row r="1950" spans="1:11" ht="13">
      <c r="A1950" s="14"/>
      <c r="B1950" s="14"/>
      <c r="C1950" s="14"/>
      <c r="D1950" s="16"/>
      <c r="E1950" s="16"/>
      <c r="F1950" s="14"/>
      <c r="G1950" s="14"/>
      <c r="H1950" s="14"/>
      <c r="I1950" s="15"/>
      <c r="J1950" s="77"/>
      <c r="K1950" s="92"/>
    </row>
    <row r="1951" spans="1:11" ht="13">
      <c r="A1951" s="14"/>
      <c r="B1951" s="14"/>
      <c r="C1951" s="14"/>
      <c r="D1951" s="16"/>
      <c r="E1951" s="16"/>
      <c r="F1951" s="14"/>
      <c r="G1951" s="14"/>
      <c r="H1951" s="14"/>
      <c r="I1951" s="15"/>
      <c r="J1951" s="77"/>
      <c r="K1951" s="92"/>
    </row>
    <row r="1952" spans="1:11" ht="13">
      <c r="A1952" s="14"/>
      <c r="B1952" s="14"/>
      <c r="C1952" s="14"/>
      <c r="D1952" s="16"/>
      <c r="E1952" s="16"/>
      <c r="F1952" s="14"/>
      <c r="G1952" s="14"/>
      <c r="H1952" s="14"/>
      <c r="I1952" s="15"/>
      <c r="J1952" s="77"/>
      <c r="K1952" s="92"/>
    </row>
    <row r="1953" spans="1:11" ht="13">
      <c r="A1953" s="14"/>
      <c r="B1953" s="14"/>
      <c r="C1953" s="14"/>
      <c r="D1953" s="16"/>
      <c r="E1953" s="16"/>
      <c r="F1953" s="14"/>
      <c r="G1953" s="14"/>
      <c r="H1953" s="14"/>
      <c r="I1953" s="15"/>
      <c r="J1953" s="77"/>
      <c r="K1953" s="92"/>
    </row>
    <row r="1954" spans="1:11" ht="13">
      <c r="A1954" s="14"/>
      <c r="B1954" s="14"/>
      <c r="C1954" s="14"/>
      <c r="D1954" s="16"/>
      <c r="E1954" s="16"/>
      <c r="F1954" s="14"/>
      <c r="G1954" s="14"/>
      <c r="H1954" s="14"/>
      <c r="I1954" s="15"/>
      <c r="J1954" s="77"/>
      <c r="K1954" s="92"/>
    </row>
    <row r="1955" spans="1:11" ht="13">
      <c r="A1955" s="14"/>
      <c r="B1955" s="14"/>
      <c r="C1955" s="14"/>
      <c r="D1955" s="16"/>
      <c r="E1955" s="16"/>
      <c r="F1955" s="14"/>
      <c r="G1955" s="14"/>
      <c r="H1955" s="14"/>
      <c r="I1955" s="15"/>
      <c r="J1955" s="77"/>
      <c r="K1955" s="92"/>
    </row>
    <row r="1956" spans="1:11" ht="13">
      <c r="A1956" s="14"/>
      <c r="B1956" s="14"/>
      <c r="C1956" s="14"/>
      <c r="D1956" s="16"/>
      <c r="E1956" s="16"/>
      <c r="F1956" s="14"/>
      <c r="G1956" s="14"/>
      <c r="H1956" s="14"/>
      <c r="I1956" s="15"/>
      <c r="J1956" s="77"/>
      <c r="K1956" s="92"/>
    </row>
    <row r="1957" spans="1:11" ht="13">
      <c r="A1957" s="14"/>
      <c r="B1957" s="14"/>
      <c r="C1957" s="14"/>
      <c r="D1957" s="16"/>
      <c r="E1957" s="16"/>
      <c r="F1957" s="14"/>
      <c r="G1957" s="14"/>
      <c r="H1957" s="14"/>
      <c r="I1957" s="15"/>
      <c r="J1957" s="77"/>
      <c r="K1957" s="92"/>
    </row>
    <row r="1958" spans="1:11" ht="13">
      <c r="A1958" s="14"/>
      <c r="B1958" s="14"/>
      <c r="C1958" s="14"/>
      <c r="D1958" s="16"/>
      <c r="E1958" s="16"/>
      <c r="F1958" s="14"/>
      <c r="G1958" s="14"/>
      <c r="H1958" s="14"/>
      <c r="I1958" s="15"/>
      <c r="J1958" s="77"/>
      <c r="K1958" s="92"/>
    </row>
    <row r="1959" spans="1:11" ht="13">
      <c r="A1959" s="14"/>
      <c r="B1959" s="14"/>
      <c r="C1959" s="14"/>
      <c r="D1959" s="16"/>
      <c r="E1959" s="16"/>
      <c r="F1959" s="14"/>
      <c r="G1959" s="14"/>
      <c r="H1959" s="14"/>
      <c r="I1959" s="15"/>
      <c r="J1959" s="77"/>
      <c r="K1959" s="92"/>
    </row>
    <row r="1960" spans="1:11" ht="13">
      <c r="A1960" s="14"/>
      <c r="B1960" s="14"/>
      <c r="C1960" s="14"/>
      <c r="D1960" s="16"/>
      <c r="E1960" s="16"/>
      <c r="F1960" s="14"/>
      <c r="G1960" s="14"/>
      <c r="H1960" s="14"/>
      <c r="I1960" s="15"/>
      <c r="J1960" s="77"/>
      <c r="K1960" s="92"/>
    </row>
    <row r="1961" spans="1:11" ht="13">
      <c r="A1961" s="14"/>
      <c r="B1961" s="14"/>
      <c r="C1961" s="14"/>
      <c r="D1961" s="16"/>
      <c r="E1961" s="16"/>
      <c r="F1961" s="14"/>
      <c r="G1961" s="14"/>
      <c r="H1961" s="14"/>
      <c r="I1961" s="15"/>
      <c r="J1961" s="77"/>
      <c r="K1961" s="92"/>
    </row>
    <row r="1962" spans="1:11" ht="13">
      <c r="A1962" s="14"/>
      <c r="B1962" s="14"/>
      <c r="C1962" s="14"/>
      <c r="D1962" s="16"/>
      <c r="E1962" s="16"/>
      <c r="F1962" s="14"/>
      <c r="G1962" s="14"/>
      <c r="H1962" s="14"/>
      <c r="I1962" s="15"/>
      <c r="J1962" s="77"/>
      <c r="K1962" s="92"/>
    </row>
    <row r="1963" spans="1:11" ht="13">
      <c r="A1963" s="14"/>
      <c r="B1963" s="14"/>
      <c r="C1963" s="14"/>
      <c r="D1963" s="16"/>
      <c r="E1963" s="16"/>
      <c r="F1963" s="14"/>
      <c r="G1963" s="14"/>
      <c r="H1963" s="14"/>
      <c r="I1963" s="15"/>
      <c r="J1963" s="77"/>
      <c r="K1963" s="92"/>
    </row>
    <row r="1964" spans="1:11" ht="13">
      <c r="A1964" s="14"/>
      <c r="B1964" s="14"/>
      <c r="C1964" s="14"/>
      <c r="D1964" s="16"/>
      <c r="E1964" s="16"/>
      <c r="F1964" s="14"/>
      <c r="G1964" s="14"/>
      <c r="H1964" s="14"/>
      <c r="I1964" s="15"/>
      <c r="J1964" s="77"/>
      <c r="K1964" s="92"/>
    </row>
    <row r="1965" spans="1:11" ht="13">
      <c r="A1965" s="14"/>
      <c r="B1965" s="14"/>
      <c r="C1965" s="14"/>
      <c r="D1965" s="16"/>
      <c r="E1965" s="16"/>
      <c r="F1965" s="14"/>
      <c r="G1965" s="14"/>
      <c r="H1965" s="14"/>
      <c r="I1965" s="15"/>
      <c r="J1965" s="77"/>
      <c r="K1965" s="92"/>
    </row>
    <row r="1966" spans="1:11" ht="13">
      <c r="A1966" s="14"/>
      <c r="B1966" s="14"/>
      <c r="C1966" s="14"/>
      <c r="D1966" s="16"/>
      <c r="E1966" s="16"/>
      <c r="F1966" s="14"/>
      <c r="G1966" s="14"/>
      <c r="H1966" s="14"/>
      <c r="I1966" s="15"/>
      <c r="J1966" s="77"/>
      <c r="K1966" s="92"/>
    </row>
    <row r="1967" spans="1:11" ht="13">
      <c r="A1967" s="14"/>
      <c r="B1967" s="14"/>
      <c r="C1967" s="14"/>
      <c r="D1967" s="16"/>
      <c r="E1967" s="16"/>
      <c r="F1967" s="14"/>
      <c r="G1967" s="14"/>
      <c r="H1967" s="14"/>
      <c r="I1967" s="15"/>
      <c r="J1967" s="77"/>
      <c r="K1967" s="92"/>
    </row>
    <row r="1968" spans="1:11" ht="13">
      <c r="A1968" s="14"/>
      <c r="B1968" s="14"/>
      <c r="C1968" s="14"/>
      <c r="D1968" s="16"/>
      <c r="E1968" s="16"/>
      <c r="F1968" s="14"/>
      <c r="G1968" s="14"/>
      <c r="H1968" s="14"/>
      <c r="I1968" s="15"/>
      <c r="J1968" s="77"/>
      <c r="K1968" s="92"/>
    </row>
    <row r="1969" spans="1:11" ht="13">
      <c r="A1969" s="14"/>
      <c r="B1969" s="14"/>
      <c r="C1969" s="14"/>
      <c r="D1969" s="16"/>
      <c r="E1969" s="16"/>
      <c r="F1969" s="14"/>
      <c r="G1969" s="14"/>
      <c r="H1969" s="14"/>
      <c r="I1969" s="15"/>
      <c r="J1969" s="77"/>
      <c r="K1969" s="92"/>
    </row>
    <row r="1970" spans="1:11" ht="13">
      <c r="A1970" s="14"/>
      <c r="B1970" s="14"/>
      <c r="C1970" s="14"/>
      <c r="D1970" s="16"/>
      <c r="E1970" s="16"/>
      <c r="F1970" s="14"/>
      <c r="G1970" s="14"/>
      <c r="H1970" s="14"/>
      <c r="I1970" s="15"/>
      <c r="J1970" s="77"/>
      <c r="K1970" s="92"/>
    </row>
    <row r="1971" spans="1:11" ht="13">
      <c r="A1971" s="14"/>
      <c r="B1971" s="14"/>
      <c r="C1971" s="14"/>
      <c r="D1971" s="16"/>
      <c r="E1971" s="16"/>
      <c r="F1971" s="14"/>
      <c r="G1971" s="14"/>
      <c r="H1971" s="14"/>
      <c r="I1971" s="15"/>
      <c r="J1971" s="77"/>
      <c r="K1971" s="92"/>
    </row>
    <row r="1972" spans="1:11" ht="13">
      <c r="A1972" s="14"/>
      <c r="B1972" s="14"/>
      <c r="C1972" s="14"/>
      <c r="D1972" s="16"/>
      <c r="E1972" s="16"/>
      <c r="F1972" s="14"/>
      <c r="G1972" s="14"/>
      <c r="H1972" s="14"/>
      <c r="I1972" s="15"/>
      <c r="J1972" s="77"/>
      <c r="K1972" s="92"/>
    </row>
    <row r="1973" spans="1:11" ht="13">
      <c r="A1973" s="14"/>
      <c r="B1973" s="14"/>
      <c r="C1973" s="14"/>
      <c r="D1973" s="16"/>
      <c r="E1973" s="16"/>
      <c r="F1973" s="14"/>
      <c r="G1973" s="14"/>
      <c r="H1973" s="14"/>
      <c r="I1973" s="15"/>
      <c r="J1973" s="77"/>
      <c r="K1973" s="92"/>
    </row>
    <row r="1974" spans="1:11" ht="13">
      <c r="A1974" s="14"/>
      <c r="B1974" s="14"/>
      <c r="C1974" s="14"/>
      <c r="D1974" s="16"/>
      <c r="E1974" s="16"/>
      <c r="F1974" s="14"/>
      <c r="G1974" s="14"/>
      <c r="H1974" s="14"/>
      <c r="I1974" s="15"/>
      <c r="J1974" s="77"/>
      <c r="K1974" s="92"/>
    </row>
    <row r="1975" spans="1:11" ht="13">
      <c r="A1975" s="14"/>
      <c r="B1975" s="14"/>
      <c r="C1975" s="14"/>
      <c r="D1975" s="16"/>
      <c r="E1975" s="16"/>
      <c r="F1975" s="14"/>
      <c r="G1975" s="14"/>
      <c r="H1975" s="14"/>
      <c r="I1975" s="15"/>
      <c r="J1975" s="77"/>
      <c r="K1975" s="92"/>
    </row>
    <row r="1976" spans="1:11" ht="13">
      <c r="A1976" s="14"/>
      <c r="B1976" s="14"/>
      <c r="C1976" s="14"/>
      <c r="D1976" s="16"/>
      <c r="E1976" s="16"/>
      <c r="F1976" s="14"/>
      <c r="G1976" s="14"/>
      <c r="H1976" s="14"/>
      <c r="I1976" s="15"/>
      <c r="J1976" s="77"/>
      <c r="K1976" s="92"/>
    </row>
    <row r="1977" spans="1:11" ht="13">
      <c r="A1977" s="14"/>
      <c r="B1977" s="14"/>
      <c r="C1977" s="14"/>
      <c r="D1977" s="16"/>
      <c r="E1977" s="16"/>
      <c r="F1977" s="14"/>
      <c r="G1977" s="14"/>
      <c r="H1977" s="14"/>
      <c r="I1977" s="15"/>
      <c r="J1977" s="77"/>
      <c r="K1977" s="92"/>
    </row>
    <row r="1978" spans="1:11" ht="13">
      <c r="A1978" s="14"/>
      <c r="B1978" s="14"/>
      <c r="C1978" s="14"/>
      <c r="D1978" s="16"/>
      <c r="E1978" s="16"/>
      <c r="F1978" s="14"/>
      <c r="G1978" s="14"/>
      <c r="H1978" s="14"/>
      <c r="I1978" s="15"/>
      <c r="J1978" s="77"/>
      <c r="K1978" s="92"/>
    </row>
    <row r="1979" spans="1:11" ht="13">
      <c r="A1979" s="14"/>
      <c r="B1979" s="14"/>
      <c r="C1979" s="14"/>
      <c r="D1979" s="16"/>
      <c r="E1979" s="16"/>
      <c r="F1979" s="14"/>
      <c r="G1979" s="14"/>
      <c r="H1979" s="14"/>
      <c r="I1979" s="15"/>
      <c r="J1979" s="77"/>
      <c r="K1979" s="92"/>
    </row>
    <row r="1980" spans="1:11" ht="13">
      <c r="A1980" s="14"/>
      <c r="B1980" s="14"/>
      <c r="C1980" s="14"/>
      <c r="D1980" s="16"/>
      <c r="E1980" s="16"/>
      <c r="F1980" s="14"/>
      <c r="G1980" s="14"/>
      <c r="H1980" s="14"/>
      <c r="I1980" s="15"/>
      <c r="J1980" s="77"/>
      <c r="K1980" s="92"/>
    </row>
    <row r="1981" spans="1:11" ht="13">
      <c r="A1981" s="14"/>
      <c r="B1981" s="14"/>
      <c r="C1981" s="14"/>
      <c r="D1981" s="16"/>
      <c r="E1981" s="16"/>
      <c r="F1981" s="14"/>
      <c r="G1981" s="14"/>
      <c r="H1981" s="14"/>
      <c r="I1981" s="15"/>
      <c r="J1981" s="77"/>
      <c r="K1981" s="92"/>
    </row>
    <row r="1982" spans="1:11" ht="13">
      <c r="A1982" s="14"/>
      <c r="B1982" s="14"/>
      <c r="C1982" s="14"/>
      <c r="D1982" s="16"/>
      <c r="E1982" s="16"/>
      <c r="F1982" s="14"/>
      <c r="G1982" s="14"/>
      <c r="H1982" s="14"/>
      <c r="I1982" s="15"/>
      <c r="J1982" s="77"/>
      <c r="K1982" s="92"/>
    </row>
    <row r="1983" spans="1:11" ht="13">
      <c r="A1983" s="14"/>
      <c r="B1983" s="14"/>
      <c r="C1983" s="14"/>
      <c r="D1983" s="16"/>
      <c r="E1983" s="16"/>
      <c r="F1983" s="14"/>
      <c r="G1983" s="14"/>
      <c r="H1983" s="14"/>
      <c r="I1983" s="15"/>
      <c r="J1983" s="77"/>
      <c r="K1983" s="92"/>
    </row>
    <row r="1984" spans="1:11" ht="13">
      <c r="A1984" s="14"/>
      <c r="B1984" s="14"/>
      <c r="C1984" s="14"/>
      <c r="D1984" s="16"/>
      <c r="E1984" s="16"/>
      <c r="F1984" s="14"/>
      <c r="G1984" s="14"/>
      <c r="H1984" s="14"/>
      <c r="I1984" s="15"/>
      <c r="J1984" s="77"/>
      <c r="K1984" s="92"/>
    </row>
    <row r="1985" spans="1:11" ht="13">
      <c r="A1985" s="14"/>
      <c r="B1985" s="14"/>
      <c r="C1985" s="14"/>
      <c r="D1985" s="16"/>
      <c r="E1985" s="16"/>
      <c r="F1985" s="14"/>
      <c r="G1985" s="14"/>
      <c r="H1985" s="14"/>
      <c r="I1985" s="15"/>
      <c r="J1985" s="77"/>
      <c r="K1985" s="92"/>
    </row>
    <row r="1986" spans="1:11" ht="13">
      <c r="A1986" s="14"/>
      <c r="B1986" s="14"/>
      <c r="C1986" s="14"/>
      <c r="D1986" s="16"/>
      <c r="E1986" s="16"/>
      <c r="F1986" s="14"/>
      <c r="G1986" s="14"/>
      <c r="H1986" s="14"/>
      <c r="I1986" s="15"/>
      <c r="J1986" s="77"/>
      <c r="K1986" s="92"/>
    </row>
    <row r="1987" spans="1:11" ht="13">
      <c r="A1987" s="14"/>
      <c r="B1987" s="14"/>
      <c r="C1987" s="14"/>
      <c r="D1987" s="16"/>
      <c r="E1987" s="16"/>
      <c r="F1987" s="14"/>
      <c r="G1987" s="14"/>
      <c r="H1987" s="14"/>
      <c r="I1987" s="15"/>
      <c r="J1987" s="77"/>
      <c r="K1987" s="92"/>
    </row>
    <row r="1988" spans="1:11" ht="13">
      <c r="A1988" s="14"/>
      <c r="B1988" s="14"/>
      <c r="C1988" s="14"/>
      <c r="D1988" s="16"/>
      <c r="E1988" s="16"/>
      <c r="F1988" s="14"/>
      <c r="G1988" s="14"/>
      <c r="H1988" s="14"/>
      <c r="I1988" s="15"/>
      <c r="J1988" s="77"/>
      <c r="K1988" s="92"/>
    </row>
    <row r="1989" spans="1:11" ht="13">
      <c r="A1989" s="14"/>
      <c r="B1989" s="14"/>
      <c r="C1989" s="14"/>
      <c r="D1989" s="16"/>
      <c r="E1989" s="16"/>
      <c r="F1989" s="14"/>
      <c r="G1989" s="14"/>
      <c r="H1989" s="14"/>
      <c r="I1989" s="15"/>
      <c r="J1989" s="77"/>
      <c r="K1989" s="92"/>
    </row>
    <row r="1990" spans="1:11" ht="13">
      <c r="A1990" s="14"/>
      <c r="B1990" s="14"/>
      <c r="C1990" s="14"/>
      <c r="D1990" s="16"/>
      <c r="E1990" s="16"/>
      <c r="F1990" s="14"/>
      <c r="G1990" s="14"/>
      <c r="H1990" s="14"/>
      <c r="I1990" s="15"/>
      <c r="J1990" s="77"/>
      <c r="K1990" s="92"/>
    </row>
    <row r="1991" spans="1:11" ht="13">
      <c r="A1991" s="14"/>
      <c r="B1991" s="14"/>
      <c r="C1991" s="14"/>
      <c r="D1991" s="16"/>
      <c r="E1991" s="16"/>
      <c r="F1991" s="14"/>
      <c r="G1991" s="14"/>
      <c r="H1991" s="14"/>
      <c r="I1991" s="15"/>
      <c r="J1991" s="77"/>
      <c r="K1991" s="92"/>
    </row>
    <row r="1992" spans="1:11" ht="13">
      <c r="A1992" s="14"/>
      <c r="B1992" s="14"/>
      <c r="C1992" s="14"/>
      <c r="D1992" s="16"/>
      <c r="E1992" s="16"/>
      <c r="F1992" s="14"/>
      <c r="G1992" s="14"/>
      <c r="H1992" s="14"/>
      <c r="I1992" s="15"/>
      <c r="J1992" s="77"/>
      <c r="K1992" s="92"/>
    </row>
    <row r="1993" spans="1:11" ht="13">
      <c r="A1993" s="14"/>
      <c r="B1993" s="14"/>
      <c r="C1993" s="14"/>
      <c r="D1993" s="16"/>
      <c r="E1993" s="16"/>
      <c r="F1993" s="14"/>
      <c r="G1993" s="14"/>
      <c r="H1993" s="14"/>
      <c r="I1993" s="15"/>
      <c r="J1993" s="77"/>
      <c r="K1993" s="92"/>
    </row>
    <row r="1994" spans="1:11" ht="13">
      <c r="A1994" s="14"/>
      <c r="B1994" s="14"/>
      <c r="C1994" s="14"/>
      <c r="D1994" s="16"/>
      <c r="E1994" s="16"/>
      <c r="F1994" s="14"/>
      <c r="G1994" s="14"/>
      <c r="H1994" s="14"/>
      <c r="I1994" s="15"/>
      <c r="J1994" s="77"/>
      <c r="K1994" s="92"/>
    </row>
    <row r="1995" spans="1:11" ht="13">
      <c r="A1995" s="14"/>
      <c r="B1995" s="14"/>
      <c r="C1995" s="14"/>
      <c r="D1995" s="16"/>
      <c r="E1995" s="16"/>
      <c r="F1995" s="14"/>
      <c r="G1995" s="14"/>
      <c r="H1995" s="14"/>
      <c r="I1995" s="15"/>
      <c r="J1995" s="77"/>
      <c r="K1995" s="92"/>
    </row>
    <row r="1996" spans="1:11" ht="13">
      <c r="A1996" s="14"/>
      <c r="B1996" s="14"/>
      <c r="C1996" s="14"/>
      <c r="D1996" s="16"/>
      <c r="E1996" s="16"/>
      <c r="F1996" s="14"/>
      <c r="G1996" s="14"/>
      <c r="H1996" s="14"/>
      <c r="I1996" s="15"/>
      <c r="J1996" s="77"/>
      <c r="K1996" s="92"/>
    </row>
    <row r="1997" spans="1:11" ht="13">
      <c r="A1997" s="14"/>
      <c r="B1997" s="14"/>
      <c r="C1997" s="14"/>
      <c r="D1997" s="16"/>
      <c r="E1997" s="16"/>
      <c r="F1997" s="14"/>
      <c r="G1997" s="14"/>
      <c r="H1997" s="14"/>
      <c r="I1997" s="15"/>
      <c r="J1997" s="77"/>
      <c r="K1997" s="92"/>
    </row>
    <row r="1998" spans="1:11" ht="13">
      <c r="A1998" s="14"/>
      <c r="B1998" s="14"/>
      <c r="C1998" s="14"/>
      <c r="D1998" s="16"/>
      <c r="E1998" s="16"/>
      <c r="F1998" s="14"/>
      <c r="G1998" s="14"/>
      <c r="H1998" s="14"/>
      <c r="I1998" s="15"/>
      <c r="J1998" s="77"/>
      <c r="K1998" s="92"/>
    </row>
    <row r="1999" spans="1:11" ht="13">
      <c r="A1999" s="14"/>
      <c r="B1999" s="14"/>
      <c r="C1999" s="14"/>
      <c r="D1999" s="16"/>
      <c r="E1999" s="16"/>
      <c r="F1999" s="14"/>
      <c r="G1999" s="14"/>
      <c r="H1999" s="14"/>
      <c r="I1999" s="15"/>
      <c r="J1999" s="77"/>
      <c r="K1999" s="92"/>
    </row>
    <row r="2000" spans="1:11" ht="13">
      <c r="A2000" s="14"/>
      <c r="B2000" s="14"/>
      <c r="C2000" s="14"/>
      <c r="D2000" s="16"/>
      <c r="E2000" s="16"/>
      <c r="F2000" s="14"/>
      <c r="G2000" s="14"/>
      <c r="H2000" s="14"/>
      <c r="I2000" s="15"/>
      <c r="J2000" s="77"/>
      <c r="K2000" s="92"/>
    </row>
    <row r="2001" spans="1:11" ht="13">
      <c r="A2001" s="14"/>
      <c r="B2001" s="14"/>
      <c r="C2001" s="14"/>
      <c r="D2001" s="16"/>
      <c r="E2001" s="16"/>
      <c r="F2001" s="14"/>
      <c r="G2001" s="14"/>
      <c r="H2001" s="14"/>
      <c r="I2001" s="15"/>
      <c r="J2001" s="77"/>
      <c r="K2001" s="92"/>
    </row>
    <row r="2002" spans="1:11" ht="13">
      <c r="A2002" s="14"/>
      <c r="B2002" s="14"/>
      <c r="C2002" s="14"/>
      <c r="D2002" s="16"/>
      <c r="E2002" s="16"/>
      <c r="F2002" s="14"/>
      <c r="G2002" s="14"/>
      <c r="H2002" s="14"/>
      <c r="I2002" s="15"/>
      <c r="J2002" s="77"/>
      <c r="K2002" s="92"/>
    </row>
    <row r="2003" spans="1:11" ht="13">
      <c r="A2003" s="14"/>
      <c r="B2003" s="14"/>
      <c r="C2003" s="14"/>
      <c r="D2003" s="16"/>
      <c r="E2003" s="16"/>
      <c r="F2003" s="14"/>
      <c r="G2003" s="14"/>
      <c r="H2003" s="14"/>
      <c r="I2003" s="15"/>
      <c r="J2003" s="77"/>
      <c r="K2003" s="92"/>
    </row>
    <row r="2004" spans="1:11" ht="13">
      <c r="A2004" s="14"/>
      <c r="B2004" s="14"/>
      <c r="C2004" s="14"/>
      <c r="D2004" s="16"/>
      <c r="E2004" s="16"/>
      <c r="F2004" s="14"/>
      <c r="G2004" s="14"/>
      <c r="H2004" s="14"/>
      <c r="I2004" s="15"/>
      <c r="J2004" s="77"/>
      <c r="K2004" s="92"/>
    </row>
    <row r="2005" spans="1:11" ht="13">
      <c r="A2005" s="14"/>
      <c r="B2005" s="14"/>
      <c r="C2005" s="14"/>
      <c r="D2005" s="16"/>
      <c r="E2005" s="16"/>
      <c r="F2005" s="14"/>
      <c r="G2005" s="14"/>
      <c r="H2005" s="14"/>
      <c r="I2005" s="15"/>
      <c r="J2005" s="77"/>
      <c r="K2005" s="92"/>
    </row>
    <row r="2006" spans="1:11" ht="13">
      <c r="A2006" s="14"/>
      <c r="B2006" s="14"/>
      <c r="C2006" s="14"/>
      <c r="D2006" s="16"/>
      <c r="E2006" s="16"/>
      <c r="F2006" s="14"/>
      <c r="G2006" s="14"/>
      <c r="H2006" s="14"/>
      <c r="I2006" s="15"/>
      <c r="J2006" s="77"/>
      <c r="K2006" s="92"/>
    </row>
    <row r="2007" spans="1:11" ht="13">
      <c r="A2007" s="14"/>
      <c r="B2007" s="14"/>
      <c r="C2007" s="14"/>
      <c r="D2007" s="16"/>
      <c r="E2007" s="16"/>
      <c r="F2007" s="14"/>
      <c r="G2007" s="14"/>
      <c r="H2007" s="14"/>
      <c r="I2007" s="15"/>
      <c r="J2007" s="77"/>
      <c r="K2007" s="92"/>
    </row>
    <row r="2008" spans="1:11" ht="13">
      <c r="A2008" s="14"/>
      <c r="B2008" s="14"/>
      <c r="C2008" s="14"/>
      <c r="D2008" s="16"/>
      <c r="E2008" s="16"/>
      <c r="F2008" s="14"/>
      <c r="G2008" s="14"/>
      <c r="H2008" s="14"/>
      <c r="I2008" s="15"/>
      <c r="J2008" s="77"/>
      <c r="K2008" s="92"/>
    </row>
    <row r="2009" spans="1:11" ht="13">
      <c r="A2009" s="14"/>
      <c r="B2009" s="14"/>
      <c r="C2009" s="14"/>
      <c r="D2009" s="16"/>
      <c r="E2009" s="16"/>
      <c r="F2009" s="14"/>
      <c r="G2009" s="14"/>
      <c r="H2009" s="14"/>
      <c r="I2009" s="15"/>
      <c r="J2009" s="77"/>
      <c r="K2009" s="92"/>
    </row>
    <row r="2010" spans="1:11" ht="13">
      <c r="A2010" s="14"/>
      <c r="B2010" s="14"/>
      <c r="C2010" s="14"/>
      <c r="D2010" s="16"/>
      <c r="E2010" s="16"/>
      <c r="F2010" s="14"/>
      <c r="G2010" s="14"/>
      <c r="H2010" s="14"/>
      <c r="I2010" s="15"/>
      <c r="J2010" s="77"/>
      <c r="K2010" s="92"/>
    </row>
    <row r="2011" spans="1:11" ht="13">
      <c r="A2011" s="14"/>
      <c r="B2011" s="14"/>
      <c r="C2011" s="14"/>
      <c r="D2011" s="16"/>
      <c r="E2011" s="16"/>
      <c r="F2011" s="14"/>
      <c r="G2011" s="14"/>
      <c r="H2011" s="14"/>
      <c r="I2011" s="15"/>
      <c r="J2011" s="77"/>
      <c r="K2011" s="92"/>
    </row>
    <row r="2012" spans="1:11" ht="13">
      <c r="A2012" s="14"/>
      <c r="B2012" s="14"/>
      <c r="C2012" s="14"/>
      <c r="D2012" s="16"/>
      <c r="E2012" s="16"/>
      <c r="F2012" s="14"/>
      <c r="G2012" s="14"/>
      <c r="H2012" s="14"/>
      <c r="I2012" s="15"/>
      <c r="J2012" s="77"/>
      <c r="K2012" s="92"/>
    </row>
    <row r="2013" spans="1:11" ht="13">
      <c r="A2013" s="14"/>
      <c r="B2013" s="14"/>
      <c r="C2013" s="14"/>
      <c r="D2013" s="16"/>
      <c r="E2013" s="16"/>
      <c r="F2013" s="14"/>
      <c r="G2013" s="14"/>
      <c r="H2013" s="14"/>
      <c r="I2013" s="15"/>
      <c r="J2013" s="77"/>
      <c r="K2013" s="92"/>
    </row>
    <row r="2014" spans="1:11" ht="13">
      <c r="A2014" s="14"/>
      <c r="B2014" s="14"/>
      <c r="C2014" s="14"/>
      <c r="D2014" s="16"/>
      <c r="E2014" s="16"/>
      <c r="F2014" s="14"/>
      <c r="G2014" s="14"/>
      <c r="H2014" s="14"/>
      <c r="I2014" s="15"/>
      <c r="J2014" s="77"/>
      <c r="K2014" s="92"/>
    </row>
    <row r="2015" spans="1:11" ht="13">
      <c r="A2015" s="14"/>
      <c r="B2015" s="14"/>
      <c r="C2015" s="14"/>
      <c r="D2015" s="16"/>
      <c r="E2015" s="16"/>
      <c r="F2015" s="14"/>
      <c r="G2015" s="14"/>
      <c r="H2015" s="14"/>
      <c r="I2015" s="15"/>
      <c r="J2015" s="77"/>
      <c r="K2015" s="92"/>
    </row>
    <row r="2016" spans="1:11" ht="13">
      <c r="A2016" s="14"/>
      <c r="B2016" s="14"/>
      <c r="C2016" s="14"/>
      <c r="D2016" s="16"/>
      <c r="E2016" s="16"/>
      <c r="F2016" s="14"/>
      <c r="G2016" s="14"/>
      <c r="H2016" s="14"/>
      <c r="I2016" s="15"/>
      <c r="J2016" s="77"/>
      <c r="K2016" s="92"/>
    </row>
    <row r="2017" spans="1:11" ht="13">
      <c r="A2017" s="14"/>
      <c r="B2017" s="14"/>
      <c r="C2017" s="14"/>
      <c r="D2017" s="16"/>
      <c r="E2017" s="16"/>
      <c r="F2017" s="14"/>
      <c r="G2017" s="14"/>
      <c r="H2017" s="14"/>
      <c r="I2017" s="15"/>
      <c r="J2017" s="77"/>
      <c r="K2017" s="92"/>
    </row>
    <row r="2018" spans="1:11" ht="13">
      <c r="A2018" s="14"/>
      <c r="B2018" s="14"/>
      <c r="C2018" s="14"/>
      <c r="D2018" s="16"/>
      <c r="E2018" s="16"/>
      <c r="F2018" s="14"/>
      <c r="G2018" s="14"/>
      <c r="H2018" s="14"/>
      <c r="I2018" s="15"/>
      <c r="J2018" s="77"/>
      <c r="K2018" s="92"/>
    </row>
    <row r="2019" spans="1:11" ht="13">
      <c r="A2019" s="14"/>
      <c r="B2019" s="14"/>
      <c r="C2019" s="14"/>
      <c r="D2019" s="16"/>
      <c r="E2019" s="16"/>
      <c r="F2019" s="14"/>
      <c r="G2019" s="14"/>
      <c r="H2019" s="14"/>
      <c r="I2019" s="15"/>
      <c r="J2019" s="77"/>
      <c r="K2019" s="92"/>
    </row>
    <row r="2020" spans="1:11" ht="13">
      <c r="A2020" s="14"/>
      <c r="B2020" s="14"/>
      <c r="C2020" s="14"/>
      <c r="D2020" s="16"/>
      <c r="E2020" s="16"/>
      <c r="F2020" s="14"/>
      <c r="G2020" s="14"/>
      <c r="H2020" s="14"/>
      <c r="I2020" s="15"/>
      <c r="J2020" s="77"/>
      <c r="K2020" s="92"/>
    </row>
    <row r="2021" spans="1:11" ht="13">
      <c r="A2021" s="14"/>
      <c r="B2021" s="14"/>
      <c r="C2021" s="14"/>
      <c r="D2021" s="16"/>
      <c r="E2021" s="16"/>
      <c r="F2021" s="14"/>
      <c r="G2021" s="14"/>
      <c r="H2021" s="14"/>
      <c r="I2021" s="15"/>
      <c r="J2021" s="77"/>
      <c r="K2021" s="92"/>
    </row>
    <row r="2022" spans="1:11" ht="13">
      <c r="A2022" s="14"/>
      <c r="B2022" s="14"/>
      <c r="C2022" s="14"/>
      <c r="D2022" s="16"/>
      <c r="E2022" s="16"/>
      <c r="F2022" s="14"/>
      <c r="G2022" s="14"/>
      <c r="H2022" s="14"/>
      <c r="I2022" s="15"/>
      <c r="J2022" s="77"/>
      <c r="K2022" s="92"/>
    </row>
    <row r="2023" spans="1:11" ht="13">
      <c r="A2023" s="14"/>
      <c r="B2023" s="14"/>
      <c r="C2023" s="14"/>
      <c r="D2023" s="16"/>
      <c r="E2023" s="16"/>
      <c r="F2023" s="14"/>
      <c r="G2023" s="14"/>
      <c r="H2023" s="14"/>
      <c r="I2023" s="15"/>
      <c r="J2023" s="77"/>
      <c r="K2023" s="92"/>
    </row>
    <row r="2024" spans="1:11" ht="13">
      <c r="A2024" s="14"/>
      <c r="B2024" s="14"/>
      <c r="C2024" s="14"/>
      <c r="D2024" s="16"/>
      <c r="E2024" s="16"/>
      <c r="F2024" s="14"/>
      <c r="G2024" s="14"/>
      <c r="H2024" s="14"/>
      <c r="I2024" s="15"/>
      <c r="J2024" s="77"/>
      <c r="K2024" s="92"/>
    </row>
    <row r="2025" spans="1:11" ht="13">
      <c r="A2025" s="14"/>
      <c r="B2025" s="14"/>
      <c r="C2025" s="14"/>
      <c r="D2025" s="16"/>
      <c r="E2025" s="16"/>
      <c r="F2025" s="14"/>
      <c r="G2025" s="14"/>
      <c r="H2025" s="14"/>
      <c r="I2025" s="15"/>
      <c r="J2025" s="77"/>
      <c r="K2025" s="92"/>
    </row>
    <row r="2026" spans="1:11" ht="13">
      <c r="A2026" s="14"/>
      <c r="B2026" s="14"/>
      <c r="C2026" s="14"/>
      <c r="D2026" s="16"/>
      <c r="E2026" s="16"/>
      <c r="F2026" s="14"/>
      <c r="G2026" s="14"/>
      <c r="H2026" s="14"/>
      <c r="I2026" s="15"/>
      <c r="J2026" s="77"/>
      <c r="K2026" s="92"/>
    </row>
    <row r="2027" spans="1:11" ht="13">
      <c r="A2027" s="14"/>
      <c r="B2027" s="14"/>
      <c r="C2027" s="14"/>
      <c r="D2027" s="16"/>
      <c r="E2027" s="16"/>
      <c r="F2027" s="14"/>
      <c r="G2027" s="14"/>
      <c r="H2027" s="14"/>
      <c r="I2027" s="15"/>
      <c r="J2027" s="77"/>
      <c r="K2027" s="92"/>
    </row>
    <row r="2028" spans="1:11" ht="13">
      <c r="A2028" s="14"/>
      <c r="B2028" s="14"/>
      <c r="C2028" s="14"/>
      <c r="D2028" s="16"/>
      <c r="E2028" s="16"/>
      <c r="F2028" s="14"/>
      <c r="G2028" s="14"/>
      <c r="H2028" s="14"/>
      <c r="I2028" s="15"/>
      <c r="J2028" s="77"/>
      <c r="K2028" s="92"/>
    </row>
    <row r="2029" spans="1:11" ht="13">
      <c r="A2029" s="14"/>
      <c r="B2029" s="14"/>
      <c r="C2029" s="14"/>
      <c r="D2029" s="16"/>
      <c r="E2029" s="16"/>
      <c r="F2029" s="14"/>
      <c r="G2029" s="14"/>
      <c r="H2029" s="14"/>
      <c r="I2029" s="15"/>
      <c r="J2029" s="77"/>
      <c r="K2029" s="92"/>
    </row>
    <row r="2030" spans="1:11" ht="13">
      <c r="A2030" s="14"/>
      <c r="B2030" s="14"/>
      <c r="C2030" s="14"/>
      <c r="D2030" s="16"/>
      <c r="E2030" s="16"/>
      <c r="F2030" s="14"/>
      <c r="G2030" s="14"/>
      <c r="H2030" s="14"/>
      <c r="I2030" s="15"/>
      <c r="J2030" s="77"/>
      <c r="K2030" s="92"/>
    </row>
    <row r="2031" spans="1:11" ht="13">
      <c r="A2031" s="14"/>
      <c r="B2031" s="14"/>
      <c r="C2031" s="14"/>
      <c r="D2031" s="16"/>
      <c r="E2031" s="16"/>
      <c r="F2031" s="14"/>
      <c r="G2031" s="14"/>
      <c r="H2031" s="14"/>
      <c r="I2031" s="15"/>
      <c r="J2031" s="77"/>
      <c r="K2031" s="92"/>
    </row>
    <row r="2032" spans="1:11" ht="13">
      <c r="A2032" s="14"/>
      <c r="B2032" s="14"/>
      <c r="C2032" s="14"/>
      <c r="D2032" s="16"/>
      <c r="E2032" s="16"/>
      <c r="F2032" s="14"/>
      <c r="G2032" s="14"/>
      <c r="H2032" s="14"/>
      <c r="I2032" s="15"/>
      <c r="J2032" s="77"/>
      <c r="K2032" s="92"/>
    </row>
    <row r="2033" spans="1:11" ht="13">
      <c r="A2033" s="14"/>
      <c r="B2033" s="14"/>
      <c r="C2033" s="14"/>
      <c r="D2033" s="16"/>
      <c r="E2033" s="16"/>
      <c r="F2033" s="14"/>
      <c r="G2033" s="14"/>
      <c r="H2033" s="14"/>
      <c r="I2033" s="15"/>
      <c r="J2033" s="77"/>
      <c r="K2033" s="92"/>
    </row>
    <row r="2034" spans="1:11" ht="13">
      <c r="A2034" s="14"/>
      <c r="B2034" s="14"/>
      <c r="C2034" s="14"/>
      <c r="D2034" s="16"/>
      <c r="E2034" s="16"/>
      <c r="F2034" s="14"/>
      <c r="G2034" s="14"/>
      <c r="H2034" s="14"/>
      <c r="I2034" s="15"/>
      <c r="J2034" s="77"/>
      <c r="K2034" s="92"/>
    </row>
    <row r="2035" spans="1:11" ht="13">
      <c r="A2035" s="14"/>
      <c r="B2035" s="14"/>
      <c r="C2035" s="14"/>
      <c r="D2035" s="16"/>
      <c r="E2035" s="16"/>
      <c r="F2035" s="14"/>
      <c r="G2035" s="14"/>
      <c r="H2035" s="14"/>
      <c r="I2035" s="15"/>
      <c r="J2035" s="77"/>
      <c r="K2035" s="92"/>
    </row>
    <row r="2036" spans="1:11" ht="13">
      <c r="A2036" s="14"/>
      <c r="B2036" s="14"/>
      <c r="C2036" s="14"/>
      <c r="D2036" s="16"/>
      <c r="E2036" s="16"/>
      <c r="F2036" s="14"/>
      <c r="G2036" s="14"/>
      <c r="H2036" s="14"/>
      <c r="I2036" s="15"/>
      <c r="J2036" s="77"/>
      <c r="K2036" s="92"/>
    </row>
    <row r="2037" spans="1:11" ht="13">
      <c r="A2037" s="14"/>
      <c r="B2037" s="14"/>
      <c r="C2037" s="14"/>
      <c r="D2037" s="16"/>
      <c r="E2037" s="16"/>
      <c r="F2037" s="14"/>
      <c r="G2037" s="14"/>
      <c r="H2037" s="14"/>
      <c r="I2037" s="15"/>
      <c r="J2037" s="77"/>
      <c r="K2037" s="92"/>
    </row>
    <row r="2038" spans="1:11" ht="13">
      <c r="A2038" s="14"/>
      <c r="B2038" s="14"/>
      <c r="C2038" s="14"/>
      <c r="D2038" s="16"/>
      <c r="E2038" s="16"/>
      <c r="F2038" s="14"/>
      <c r="G2038" s="14"/>
      <c r="H2038" s="14"/>
      <c r="I2038" s="15"/>
      <c r="J2038" s="77"/>
      <c r="K2038" s="92"/>
    </row>
    <row r="2039" spans="1:11" ht="13">
      <c r="A2039" s="14"/>
      <c r="B2039" s="14"/>
      <c r="C2039" s="14"/>
      <c r="D2039" s="16"/>
      <c r="E2039" s="16"/>
      <c r="F2039" s="14"/>
      <c r="G2039" s="14"/>
      <c r="H2039" s="14"/>
      <c r="I2039" s="15"/>
      <c r="J2039" s="77"/>
      <c r="K2039" s="92"/>
    </row>
    <row r="2040" spans="1:11" ht="13">
      <c r="A2040" s="14"/>
      <c r="B2040" s="14"/>
      <c r="C2040" s="14"/>
      <c r="D2040" s="16"/>
      <c r="E2040" s="16"/>
      <c r="F2040" s="14"/>
      <c r="G2040" s="14"/>
      <c r="H2040" s="14"/>
      <c r="I2040" s="15"/>
      <c r="J2040" s="77"/>
      <c r="K2040" s="92"/>
    </row>
    <row r="2041" spans="1:11" ht="13">
      <c r="A2041" s="14"/>
      <c r="B2041" s="14"/>
      <c r="C2041" s="14"/>
      <c r="D2041" s="16"/>
      <c r="E2041" s="16"/>
      <c r="F2041" s="14"/>
      <c r="G2041" s="14"/>
      <c r="H2041" s="14"/>
      <c r="I2041" s="15"/>
      <c r="J2041" s="77"/>
      <c r="K2041" s="92"/>
    </row>
    <row r="2042" spans="1:11" ht="13">
      <c r="A2042" s="14"/>
      <c r="B2042" s="14"/>
      <c r="C2042" s="14"/>
      <c r="D2042" s="16"/>
      <c r="E2042" s="16"/>
      <c r="F2042" s="14"/>
      <c r="G2042" s="14"/>
      <c r="H2042" s="14"/>
      <c r="I2042" s="15"/>
      <c r="J2042" s="77"/>
      <c r="K2042" s="92"/>
    </row>
    <row r="2043" spans="1:11" ht="13">
      <c r="A2043" s="14"/>
      <c r="B2043" s="14"/>
      <c r="C2043" s="14"/>
      <c r="D2043" s="16"/>
      <c r="E2043" s="16"/>
      <c r="F2043" s="14"/>
      <c r="G2043" s="14"/>
      <c r="H2043" s="14"/>
      <c r="I2043" s="15"/>
      <c r="J2043" s="77"/>
      <c r="K2043" s="92"/>
    </row>
    <row r="2044" spans="1:11" ht="13">
      <c r="A2044" s="14"/>
      <c r="B2044" s="14"/>
      <c r="C2044" s="14"/>
      <c r="D2044" s="16"/>
      <c r="E2044" s="16"/>
      <c r="F2044" s="14"/>
      <c r="G2044" s="14"/>
      <c r="H2044" s="14"/>
      <c r="I2044" s="15"/>
      <c r="J2044" s="77"/>
      <c r="K2044" s="92"/>
    </row>
    <row r="2045" spans="1:11" ht="13">
      <c r="A2045" s="14"/>
      <c r="B2045" s="14"/>
      <c r="C2045" s="14"/>
      <c r="D2045" s="16"/>
      <c r="E2045" s="16"/>
      <c r="F2045" s="14"/>
      <c r="G2045" s="14"/>
      <c r="H2045" s="14"/>
      <c r="I2045" s="15"/>
      <c r="J2045" s="77"/>
      <c r="K2045" s="92"/>
    </row>
    <row r="2046" spans="1:11" ht="13">
      <c r="A2046" s="14"/>
      <c r="B2046" s="14"/>
      <c r="C2046" s="14"/>
      <c r="D2046" s="16"/>
      <c r="E2046" s="16"/>
      <c r="F2046" s="14"/>
      <c r="G2046" s="14"/>
      <c r="H2046" s="14"/>
      <c r="I2046" s="15"/>
      <c r="J2046" s="77"/>
      <c r="K2046" s="92"/>
    </row>
    <row r="2047" spans="1:11" ht="13">
      <c r="A2047" s="14"/>
      <c r="B2047" s="14"/>
      <c r="C2047" s="14"/>
      <c r="D2047" s="16"/>
      <c r="E2047" s="16"/>
      <c r="F2047" s="14"/>
      <c r="G2047" s="14"/>
      <c r="H2047" s="14"/>
      <c r="I2047" s="15"/>
      <c r="J2047" s="77"/>
      <c r="K2047" s="92"/>
    </row>
    <row r="2048" spans="1:11" ht="13">
      <c r="A2048" s="14"/>
      <c r="B2048" s="14"/>
      <c r="C2048" s="14"/>
      <c r="D2048" s="16"/>
      <c r="E2048" s="16"/>
      <c r="F2048" s="14"/>
      <c r="G2048" s="14"/>
      <c r="H2048" s="14"/>
      <c r="I2048" s="15"/>
      <c r="J2048" s="77"/>
      <c r="K2048" s="92"/>
    </row>
    <row r="2049" spans="1:11" ht="13">
      <c r="A2049" s="14"/>
      <c r="B2049" s="14"/>
      <c r="C2049" s="14"/>
      <c r="D2049" s="16"/>
      <c r="E2049" s="16"/>
      <c r="F2049" s="14"/>
      <c r="G2049" s="14"/>
      <c r="H2049" s="14"/>
      <c r="I2049" s="15"/>
      <c r="J2049" s="77"/>
      <c r="K2049" s="92"/>
    </row>
    <row r="2050" spans="1:11" ht="13">
      <c r="A2050" s="14"/>
      <c r="B2050" s="14"/>
      <c r="C2050" s="14"/>
      <c r="D2050" s="16"/>
      <c r="E2050" s="16"/>
      <c r="F2050" s="14"/>
      <c r="G2050" s="14"/>
      <c r="H2050" s="14"/>
      <c r="I2050" s="15"/>
      <c r="J2050" s="77"/>
      <c r="K2050" s="92"/>
    </row>
    <row r="2051" spans="1:11" ht="13">
      <c r="A2051" s="14"/>
      <c r="B2051" s="14"/>
      <c r="C2051" s="14"/>
      <c r="D2051" s="16"/>
      <c r="E2051" s="16"/>
      <c r="F2051" s="14"/>
      <c r="G2051" s="14"/>
      <c r="H2051" s="14"/>
      <c r="I2051" s="15"/>
      <c r="J2051" s="77"/>
      <c r="K2051" s="92"/>
    </row>
    <row r="2052" spans="1:11" ht="13">
      <c r="A2052" s="14"/>
      <c r="B2052" s="14"/>
      <c r="C2052" s="14"/>
      <c r="D2052" s="16"/>
      <c r="E2052" s="16"/>
      <c r="F2052" s="14"/>
      <c r="G2052" s="14"/>
      <c r="H2052" s="14"/>
      <c r="I2052" s="15"/>
      <c r="J2052" s="77"/>
      <c r="K2052" s="92"/>
    </row>
    <row r="2053" spans="1:11" ht="13">
      <c r="A2053" s="14"/>
      <c r="B2053" s="14"/>
      <c r="C2053" s="14"/>
      <c r="D2053" s="16"/>
      <c r="E2053" s="16"/>
      <c r="F2053" s="14"/>
      <c r="G2053" s="14"/>
      <c r="H2053" s="14"/>
      <c r="I2053" s="15"/>
      <c r="J2053" s="77"/>
      <c r="K2053" s="92"/>
    </row>
    <row r="2054" spans="1:11" ht="13">
      <c r="A2054" s="14"/>
      <c r="B2054" s="14"/>
      <c r="C2054" s="14"/>
      <c r="D2054" s="16"/>
      <c r="E2054" s="16"/>
      <c r="F2054" s="14"/>
      <c r="G2054" s="14"/>
      <c r="H2054" s="14"/>
      <c r="I2054" s="15"/>
      <c r="J2054" s="77"/>
      <c r="K2054" s="92"/>
    </row>
    <row r="2055" spans="1:11" ht="13">
      <c r="A2055" s="14"/>
      <c r="B2055" s="14"/>
      <c r="C2055" s="14"/>
      <c r="D2055" s="16"/>
      <c r="E2055" s="16"/>
      <c r="F2055" s="14"/>
      <c r="G2055" s="14"/>
      <c r="H2055" s="14"/>
      <c r="I2055" s="15"/>
      <c r="J2055" s="77"/>
      <c r="K2055" s="92"/>
    </row>
    <row r="2056" spans="1:11" ht="13">
      <c r="A2056" s="14"/>
      <c r="B2056" s="14"/>
      <c r="C2056" s="14"/>
      <c r="D2056" s="16"/>
      <c r="E2056" s="16"/>
      <c r="F2056" s="14"/>
      <c r="G2056" s="14"/>
      <c r="H2056" s="14"/>
      <c r="I2056" s="15"/>
      <c r="J2056" s="77"/>
      <c r="K2056" s="92"/>
    </row>
    <row r="2057" spans="1:11" ht="13">
      <c r="A2057" s="14"/>
      <c r="B2057" s="14"/>
      <c r="C2057" s="14"/>
      <c r="D2057" s="16"/>
      <c r="E2057" s="16"/>
      <c r="F2057" s="14"/>
      <c r="G2057" s="14"/>
      <c r="H2057" s="14"/>
      <c r="I2057" s="15"/>
      <c r="J2057" s="77"/>
      <c r="K2057" s="92"/>
    </row>
    <row r="2058" spans="1:11" ht="13">
      <c r="A2058" s="14"/>
      <c r="B2058" s="14"/>
      <c r="C2058" s="14"/>
      <c r="D2058" s="16"/>
      <c r="E2058" s="16"/>
      <c r="F2058" s="14"/>
      <c r="G2058" s="14"/>
      <c r="H2058" s="14"/>
      <c r="I2058" s="15"/>
      <c r="J2058" s="77"/>
      <c r="K2058" s="92"/>
    </row>
    <row r="2059" spans="1:11" ht="13">
      <c r="A2059" s="14"/>
      <c r="B2059" s="14"/>
      <c r="C2059" s="14"/>
      <c r="D2059" s="16"/>
      <c r="E2059" s="16"/>
      <c r="F2059" s="14"/>
      <c r="G2059" s="14"/>
      <c r="H2059" s="14"/>
      <c r="I2059" s="15"/>
      <c r="J2059" s="77"/>
      <c r="K2059" s="92"/>
    </row>
    <row r="2060" spans="1:11" ht="13">
      <c r="A2060" s="14"/>
      <c r="B2060" s="14"/>
      <c r="C2060" s="14"/>
      <c r="D2060" s="16"/>
      <c r="E2060" s="16"/>
      <c r="F2060" s="14"/>
      <c r="G2060" s="14"/>
      <c r="H2060" s="14"/>
      <c r="I2060" s="15"/>
      <c r="J2060" s="77"/>
      <c r="K2060" s="92"/>
    </row>
    <row r="2061" spans="1:11" ht="13">
      <c r="A2061" s="14"/>
      <c r="B2061" s="14"/>
      <c r="C2061" s="14"/>
      <c r="D2061" s="16"/>
      <c r="E2061" s="16"/>
      <c r="F2061" s="14"/>
      <c r="G2061" s="14"/>
      <c r="H2061" s="14"/>
      <c r="I2061" s="15"/>
      <c r="J2061" s="77"/>
      <c r="K2061" s="92"/>
    </row>
    <row r="2062" spans="1:11" ht="13">
      <c r="A2062" s="14"/>
      <c r="B2062" s="14"/>
      <c r="C2062" s="14"/>
      <c r="D2062" s="16"/>
      <c r="E2062" s="16"/>
      <c r="F2062" s="14"/>
      <c r="G2062" s="14"/>
      <c r="H2062" s="14"/>
      <c r="I2062" s="15"/>
      <c r="J2062" s="77"/>
      <c r="K2062" s="92"/>
    </row>
    <row r="2063" spans="1:11" ht="13">
      <c r="A2063" s="14"/>
      <c r="B2063" s="14"/>
      <c r="C2063" s="14"/>
      <c r="D2063" s="16"/>
      <c r="E2063" s="16"/>
      <c r="F2063" s="14"/>
      <c r="G2063" s="14"/>
      <c r="H2063" s="14"/>
      <c r="I2063" s="15"/>
      <c r="J2063" s="77"/>
      <c r="K2063" s="92"/>
    </row>
    <row r="2064" spans="1:11" ht="13">
      <c r="A2064" s="14"/>
      <c r="B2064" s="14"/>
      <c r="C2064" s="14"/>
      <c r="D2064" s="16"/>
      <c r="E2064" s="16"/>
      <c r="F2064" s="14"/>
      <c r="G2064" s="14"/>
      <c r="H2064" s="14"/>
      <c r="I2064" s="15"/>
      <c r="J2064" s="77"/>
      <c r="K2064" s="92"/>
    </row>
    <row r="2065" spans="1:11" ht="13">
      <c r="A2065" s="14"/>
      <c r="B2065" s="14"/>
      <c r="C2065" s="14"/>
      <c r="D2065" s="16"/>
      <c r="E2065" s="16"/>
      <c r="F2065" s="14"/>
      <c r="G2065" s="14"/>
      <c r="H2065" s="14"/>
      <c r="I2065" s="15"/>
      <c r="J2065" s="77"/>
      <c r="K2065" s="92"/>
    </row>
    <row r="2066" spans="1:11" ht="13">
      <c r="A2066" s="14"/>
      <c r="B2066" s="14"/>
      <c r="C2066" s="14"/>
      <c r="D2066" s="16"/>
      <c r="E2066" s="16"/>
      <c r="F2066" s="14"/>
      <c r="G2066" s="14"/>
      <c r="H2066" s="14"/>
      <c r="I2066" s="15"/>
      <c r="J2066" s="77"/>
      <c r="K2066" s="92"/>
    </row>
    <row r="2067" spans="1:11" ht="13">
      <c r="A2067" s="14"/>
      <c r="B2067" s="14"/>
      <c r="C2067" s="14"/>
      <c r="D2067" s="16"/>
      <c r="E2067" s="16"/>
      <c r="F2067" s="14"/>
      <c r="G2067" s="14"/>
      <c r="H2067" s="14"/>
      <c r="I2067" s="15"/>
      <c r="J2067" s="77"/>
      <c r="K2067" s="92"/>
    </row>
    <row r="2068" spans="1:11" ht="13">
      <c r="A2068" s="14"/>
      <c r="B2068" s="14"/>
      <c r="C2068" s="14"/>
      <c r="D2068" s="16"/>
      <c r="E2068" s="16"/>
      <c r="F2068" s="14"/>
      <c r="G2068" s="14"/>
      <c r="H2068" s="14"/>
      <c r="I2068" s="15"/>
      <c r="J2068" s="77"/>
      <c r="K2068" s="92"/>
    </row>
    <row r="2069" spans="1:11" ht="13">
      <c r="A2069" s="14"/>
      <c r="B2069" s="14"/>
      <c r="C2069" s="14"/>
      <c r="D2069" s="16"/>
      <c r="E2069" s="16"/>
      <c r="F2069" s="14"/>
      <c r="G2069" s="14"/>
      <c r="H2069" s="14"/>
      <c r="I2069" s="15"/>
      <c r="J2069" s="77"/>
      <c r="K2069" s="92"/>
    </row>
    <row r="2070" spans="1:11" ht="13">
      <c r="A2070" s="14"/>
      <c r="B2070" s="14"/>
      <c r="C2070" s="14"/>
      <c r="D2070" s="16"/>
      <c r="E2070" s="16"/>
      <c r="F2070" s="14"/>
      <c r="G2070" s="14"/>
      <c r="H2070" s="14"/>
      <c r="I2070" s="15"/>
      <c r="J2070" s="77"/>
      <c r="K2070" s="92"/>
    </row>
    <row r="2071" spans="1:11" ht="13">
      <c r="A2071" s="14"/>
      <c r="B2071" s="14"/>
      <c r="C2071" s="14"/>
      <c r="D2071" s="16"/>
      <c r="E2071" s="16"/>
      <c r="F2071" s="14"/>
      <c r="G2071" s="14"/>
      <c r="H2071" s="14"/>
      <c r="I2071" s="15"/>
      <c r="J2071" s="77"/>
      <c r="K2071" s="92"/>
    </row>
    <row r="2072" spans="1:11" ht="13">
      <c r="A2072" s="14"/>
      <c r="B2072" s="14"/>
      <c r="C2072" s="14"/>
      <c r="D2072" s="16"/>
      <c r="E2072" s="16"/>
      <c r="F2072" s="14"/>
      <c r="G2072" s="14"/>
      <c r="H2072" s="14"/>
      <c r="I2072" s="15"/>
      <c r="J2072" s="77"/>
      <c r="K2072" s="92"/>
    </row>
    <row r="2073" spans="1:11" ht="13">
      <c r="A2073" s="14"/>
      <c r="B2073" s="14"/>
      <c r="C2073" s="14"/>
      <c r="D2073" s="16"/>
      <c r="E2073" s="16"/>
      <c r="F2073" s="14"/>
      <c r="G2073" s="14"/>
      <c r="H2073" s="14"/>
      <c r="I2073" s="15"/>
      <c r="J2073" s="77"/>
      <c r="K2073" s="92"/>
    </row>
    <row r="2074" spans="1:11" ht="13">
      <c r="A2074" s="14"/>
      <c r="B2074" s="14"/>
      <c r="C2074" s="14"/>
      <c r="D2074" s="16"/>
      <c r="E2074" s="16"/>
      <c r="F2074" s="14"/>
      <c r="G2074" s="14"/>
      <c r="H2074" s="14"/>
      <c r="I2074" s="15"/>
      <c r="J2074" s="77"/>
      <c r="K2074" s="92"/>
    </row>
    <row r="2075" spans="1:11" ht="13">
      <c r="A2075" s="14"/>
      <c r="B2075" s="14"/>
      <c r="C2075" s="14"/>
      <c r="D2075" s="16"/>
      <c r="E2075" s="16"/>
      <c r="F2075" s="14"/>
      <c r="G2075" s="14"/>
      <c r="H2075" s="14"/>
      <c r="I2075" s="15"/>
      <c r="J2075" s="77"/>
      <c r="K2075" s="92"/>
    </row>
    <row r="2076" spans="1:11" ht="13">
      <c r="A2076" s="14"/>
      <c r="B2076" s="14"/>
      <c r="C2076" s="14"/>
      <c r="D2076" s="16"/>
      <c r="E2076" s="16"/>
      <c r="F2076" s="14"/>
      <c r="G2076" s="14"/>
      <c r="H2076" s="14"/>
      <c r="I2076" s="15"/>
      <c r="J2076" s="77"/>
      <c r="K2076" s="92"/>
    </row>
    <row r="2077" spans="1:11" ht="13">
      <c r="A2077" s="14"/>
      <c r="B2077" s="14"/>
      <c r="C2077" s="14"/>
      <c r="D2077" s="16"/>
      <c r="E2077" s="16"/>
      <c r="F2077" s="14"/>
      <c r="G2077" s="14"/>
      <c r="H2077" s="14"/>
      <c r="I2077" s="15"/>
      <c r="J2077" s="77"/>
      <c r="K2077" s="92"/>
    </row>
    <row r="2078" spans="1:11" ht="13">
      <c r="A2078" s="14"/>
      <c r="B2078" s="14"/>
      <c r="C2078" s="14"/>
      <c r="D2078" s="16"/>
      <c r="E2078" s="16"/>
      <c r="F2078" s="14"/>
      <c r="G2078" s="14"/>
      <c r="H2078" s="14"/>
      <c r="I2078" s="15"/>
      <c r="J2078" s="77"/>
      <c r="K2078" s="92"/>
    </row>
    <row r="2079" spans="1:11" ht="13">
      <c r="A2079" s="14"/>
      <c r="B2079" s="14"/>
      <c r="C2079" s="14"/>
      <c r="D2079" s="16"/>
      <c r="E2079" s="16"/>
      <c r="F2079" s="14"/>
      <c r="G2079" s="14"/>
      <c r="H2079" s="14"/>
      <c r="I2079" s="15"/>
      <c r="J2079" s="77"/>
      <c r="K2079" s="92"/>
    </row>
    <row r="2080" spans="1:11" ht="13">
      <c r="A2080" s="14"/>
      <c r="B2080" s="14"/>
      <c r="C2080" s="14"/>
      <c r="D2080" s="16"/>
      <c r="E2080" s="16"/>
      <c r="F2080" s="14"/>
      <c r="G2080" s="14"/>
      <c r="H2080" s="14"/>
      <c r="I2080" s="15"/>
      <c r="J2080" s="77"/>
      <c r="K2080" s="92"/>
    </row>
    <row r="2081" spans="1:11" ht="13">
      <c r="A2081" s="14"/>
      <c r="B2081" s="14"/>
      <c r="C2081" s="14"/>
      <c r="D2081" s="16"/>
      <c r="E2081" s="16"/>
      <c r="F2081" s="14"/>
      <c r="G2081" s="14"/>
      <c r="H2081" s="14"/>
      <c r="I2081" s="15"/>
      <c r="J2081" s="77"/>
      <c r="K2081" s="92"/>
    </row>
    <row r="2082" spans="1:11" ht="13">
      <c r="A2082" s="14"/>
      <c r="B2082" s="14"/>
      <c r="C2082" s="14"/>
      <c r="D2082" s="16"/>
      <c r="E2082" s="16"/>
      <c r="F2082" s="14"/>
      <c r="G2082" s="14"/>
      <c r="H2082" s="14"/>
      <c r="I2082" s="15"/>
      <c r="J2082" s="77"/>
      <c r="K2082" s="92"/>
    </row>
    <row r="2083" spans="1:11" ht="13">
      <c r="A2083" s="14"/>
      <c r="B2083" s="14"/>
      <c r="C2083" s="14"/>
      <c r="D2083" s="16"/>
      <c r="E2083" s="16"/>
      <c r="F2083" s="14"/>
      <c r="G2083" s="14"/>
      <c r="H2083" s="14"/>
      <c r="I2083" s="15"/>
      <c r="J2083" s="77"/>
      <c r="K2083" s="92"/>
    </row>
    <row r="2084" spans="1:11" ht="13">
      <c r="A2084" s="14"/>
      <c r="B2084" s="14"/>
      <c r="C2084" s="14"/>
      <c r="D2084" s="16"/>
      <c r="E2084" s="16"/>
      <c r="F2084" s="14"/>
      <c r="G2084" s="14"/>
      <c r="H2084" s="14"/>
      <c r="I2084" s="15"/>
      <c r="J2084" s="77"/>
      <c r="K2084" s="92"/>
    </row>
    <row r="2085" spans="1:11" ht="13">
      <c r="A2085" s="14"/>
      <c r="B2085" s="14"/>
      <c r="C2085" s="14"/>
      <c r="D2085" s="16"/>
      <c r="E2085" s="16"/>
      <c r="F2085" s="14"/>
      <c r="G2085" s="14"/>
      <c r="H2085" s="14"/>
      <c r="I2085" s="15"/>
      <c r="J2085" s="77"/>
      <c r="K2085" s="92"/>
    </row>
    <row r="2086" spans="1:11" ht="13">
      <c r="A2086" s="14"/>
      <c r="B2086" s="14"/>
      <c r="C2086" s="14"/>
      <c r="D2086" s="16"/>
      <c r="E2086" s="16"/>
      <c r="F2086" s="14"/>
      <c r="G2086" s="14"/>
      <c r="H2086" s="14"/>
      <c r="I2086" s="15"/>
      <c r="J2086" s="77"/>
      <c r="K2086" s="92"/>
    </row>
    <row r="2087" spans="1:11" ht="13">
      <c r="A2087" s="14"/>
      <c r="B2087" s="14"/>
      <c r="C2087" s="14"/>
      <c r="D2087" s="16"/>
      <c r="E2087" s="16"/>
      <c r="F2087" s="14"/>
      <c r="G2087" s="14"/>
      <c r="H2087" s="14"/>
      <c r="I2087" s="15"/>
      <c r="J2087" s="77"/>
      <c r="K2087" s="92"/>
    </row>
    <row r="2088" spans="1:11" ht="13">
      <c r="A2088" s="14"/>
      <c r="B2088" s="14"/>
      <c r="C2088" s="14"/>
      <c r="D2088" s="16"/>
      <c r="E2088" s="16"/>
      <c r="F2088" s="14"/>
      <c r="G2088" s="14"/>
      <c r="H2088" s="14"/>
      <c r="I2088" s="15"/>
      <c r="J2088" s="77"/>
      <c r="K2088" s="92"/>
    </row>
    <row r="2089" spans="1:11" ht="13">
      <c r="A2089" s="14"/>
      <c r="B2089" s="14"/>
      <c r="C2089" s="14"/>
      <c r="D2089" s="16"/>
      <c r="E2089" s="16"/>
      <c r="F2089" s="14"/>
      <c r="G2089" s="14"/>
      <c r="H2089" s="14"/>
      <c r="I2089" s="15"/>
      <c r="J2089" s="77"/>
      <c r="K2089" s="92"/>
    </row>
    <row r="2090" spans="1:11" ht="13">
      <c r="A2090" s="14"/>
      <c r="B2090" s="14"/>
      <c r="C2090" s="14"/>
      <c r="D2090" s="16"/>
      <c r="E2090" s="16"/>
      <c r="F2090" s="14"/>
      <c r="G2090" s="14"/>
      <c r="H2090" s="14"/>
      <c r="I2090" s="15"/>
      <c r="J2090" s="77"/>
      <c r="K2090" s="92"/>
    </row>
    <row r="2091" spans="1:11" ht="13">
      <c r="A2091" s="14"/>
      <c r="B2091" s="14"/>
      <c r="C2091" s="14"/>
      <c r="D2091" s="16"/>
      <c r="E2091" s="16"/>
      <c r="F2091" s="14"/>
      <c r="G2091" s="14"/>
      <c r="H2091" s="14"/>
      <c r="I2091" s="15"/>
      <c r="J2091" s="77"/>
      <c r="K2091" s="92"/>
    </row>
    <row r="2092" spans="1:11" ht="13">
      <c r="A2092" s="14"/>
      <c r="B2092" s="14"/>
      <c r="C2092" s="14"/>
      <c r="D2092" s="16"/>
      <c r="E2092" s="16"/>
      <c r="F2092" s="14"/>
      <c r="G2092" s="14"/>
      <c r="H2092" s="14"/>
      <c r="I2092" s="15"/>
      <c r="J2092" s="77"/>
      <c r="K2092" s="92"/>
    </row>
    <row r="2093" spans="1:11" ht="13">
      <c r="A2093" s="14"/>
      <c r="B2093" s="14"/>
      <c r="C2093" s="14"/>
      <c r="D2093" s="16"/>
      <c r="E2093" s="16"/>
      <c r="F2093" s="14"/>
      <c r="G2093" s="14"/>
      <c r="H2093" s="14"/>
      <c r="I2093" s="15"/>
      <c r="J2093" s="77"/>
      <c r="K2093" s="92"/>
    </row>
    <row r="2094" spans="1:11" ht="13">
      <c r="A2094" s="14"/>
      <c r="B2094" s="14"/>
      <c r="C2094" s="14"/>
      <c r="D2094" s="16"/>
      <c r="E2094" s="16"/>
      <c r="F2094" s="14"/>
      <c r="G2094" s="14"/>
      <c r="H2094" s="14"/>
      <c r="I2094" s="15"/>
      <c r="J2094" s="77"/>
      <c r="K2094" s="92"/>
    </row>
    <row r="2095" spans="1:11" ht="13">
      <c r="A2095" s="14"/>
      <c r="B2095" s="14"/>
      <c r="C2095" s="14"/>
      <c r="D2095" s="16"/>
      <c r="E2095" s="16"/>
      <c r="F2095" s="14"/>
      <c r="G2095" s="14"/>
      <c r="H2095" s="14"/>
      <c r="I2095" s="15"/>
      <c r="J2095" s="77"/>
      <c r="K2095" s="92"/>
    </row>
    <row r="2096" spans="1:11" ht="13">
      <c r="A2096" s="14"/>
      <c r="B2096" s="14"/>
      <c r="C2096" s="14"/>
      <c r="D2096" s="16"/>
      <c r="E2096" s="16"/>
      <c r="F2096" s="14"/>
      <c r="G2096" s="14"/>
      <c r="H2096" s="14"/>
      <c r="I2096" s="15"/>
      <c r="J2096" s="77"/>
      <c r="K2096" s="92"/>
    </row>
    <row r="2097" spans="1:11" ht="13">
      <c r="A2097" s="14"/>
      <c r="B2097" s="14"/>
      <c r="C2097" s="14"/>
      <c r="D2097" s="16"/>
      <c r="E2097" s="16"/>
      <c r="F2097" s="14"/>
      <c r="G2097" s="14"/>
      <c r="H2097" s="14"/>
      <c r="I2097" s="15"/>
      <c r="J2097" s="77"/>
      <c r="K2097" s="92"/>
    </row>
    <row r="2098" spans="1:11" ht="13">
      <c r="A2098" s="14"/>
      <c r="B2098" s="14"/>
      <c r="C2098" s="14"/>
      <c r="D2098" s="16"/>
      <c r="E2098" s="16"/>
      <c r="F2098" s="14"/>
      <c r="G2098" s="14"/>
      <c r="H2098" s="14"/>
      <c r="I2098" s="15"/>
      <c r="J2098" s="77"/>
      <c r="K2098" s="92"/>
    </row>
    <row r="2099" spans="1:11" ht="13">
      <c r="A2099" s="14"/>
      <c r="B2099" s="14"/>
      <c r="C2099" s="14"/>
      <c r="D2099" s="16"/>
      <c r="E2099" s="16"/>
      <c r="F2099" s="14"/>
      <c r="G2099" s="14"/>
      <c r="H2099" s="14"/>
      <c r="I2099" s="15"/>
      <c r="J2099" s="77"/>
      <c r="K2099" s="92"/>
    </row>
    <row r="2100" spans="1:11" ht="13">
      <c r="A2100" s="14"/>
      <c r="B2100" s="14"/>
      <c r="C2100" s="14"/>
      <c r="D2100" s="16"/>
      <c r="E2100" s="16"/>
      <c r="F2100" s="14"/>
      <c r="G2100" s="14"/>
      <c r="H2100" s="14"/>
      <c r="I2100" s="15"/>
      <c r="J2100" s="77"/>
      <c r="K2100" s="92"/>
    </row>
    <row r="2101" spans="1:11" ht="13">
      <c r="A2101" s="14"/>
      <c r="B2101" s="14"/>
      <c r="C2101" s="14"/>
      <c r="D2101" s="16"/>
      <c r="E2101" s="16"/>
      <c r="F2101" s="14"/>
      <c r="G2101" s="14"/>
      <c r="H2101" s="14"/>
      <c r="I2101" s="15"/>
      <c r="J2101" s="77"/>
      <c r="K2101" s="92"/>
    </row>
    <row r="2102" spans="1:11" ht="13">
      <c r="A2102" s="14"/>
      <c r="B2102" s="14"/>
      <c r="C2102" s="14"/>
      <c r="D2102" s="16"/>
      <c r="E2102" s="16"/>
      <c r="F2102" s="14"/>
      <c r="G2102" s="14"/>
      <c r="H2102" s="14"/>
      <c r="I2102" s="15"/>
      <c r="J2102" s="77"/>
      <c r="K2102" s="92"/>
    </row>
    <row r="2103" spans="1:11" ht="13">
      <c r="A2103" s="14"/>
      <c r="B2103" s="14"/>
      <c r="C2103" s="14"/>
      <c r="D2103" s="16"/>
      <c r="E2103" s="16"/>
      <c r="F2103" s="14"/>
      <c r="G2103" s="14"/>
      <c r="H2103" s="14"/>
      <c r="I2103" s="15"/>
      <c r="J2103" s="77"/>
      <c r="K2103" s="92"/>
    </row>
    <row r="2104" spans="1:11" ht="13">
      <c r="A2104" s="14"/>
      <c r="B2104" s="14"/>
      <c r="C2104" s="14"/>
      <c r="D2104" s="16"/>
      <c r="E2104" s="16"/>
      <c r="F2104" s="14"/>
      <c r="G2104" s="14"/>
      <c r="H2104" s="14"/>
      <c r="I2104" s="15"/>
      <c r="J2104" s="77"/>
      <c r="K2104" s="92"/>
    </row>
    <row r="2105" spans="1:11" ht="13">
      <c r="A2105" s="14"/>
      <c r="B2105" s="14"/>
      <c r="C2105" s="14"/>
      <c r="D2105" s="16"/>
      <c r="E2105" s="16"/>
      <c r="F2105" s="14"/>
      <c r="G2105" s="14"/>
      <c r="H2105" s="14"/>
      <c r="I2105" s="15"/>
      <c r="J2105" s="77"/>
      <c r="K2105" s="92"/>
    </row>
    <row r="2106" spans="1:11" ht="13">
      <c r="A2106" s="14"/>
      <c r="B2106" s="14"/>
      <c r="C2106" s="14"/>
      <c r="D2106" s="16"/>
      <c r="E2106" s="16"/>
      <c r="F2106" s="14"/>
      <c r="G2106" s="14"/>
      <c r="H2106" s="14"/>
      <c r="I2106" s="15"/>
      <c r="J2106" s="77"/>
      <c r="K2106" s="92"/>
    </row>
    <row r="2107" spans="1:11" ht="13">
      <c r="A2107" s="14"/>
      <c r="B2107" s="14"/>
      <c r="C2107" s="14"/>
      <c r="D2107" s="16"/>
      <c r="E2107" s="16"/>
      <c r="F2107" s="14"/>
      <c r="G2107" s="14"/>
      <c r="H2107" s="14"/>
      <c r="I2107" s="15"/>
      <c r="J2107" s="77"/>
      <c r="K2107" s="92"/>
    </row>
    <row r="2108" spans="1:11" ht="13">
      <c r="A2108" s="14"/>
      <c r="B2108" s="14"/>
      <c r="C2108" s="14"/>
      <c r="D2108" s="16"/>
      <c r="E2108" s="16"/>
      <c r="F2108" s="14"/>
      <c r="G2108" s="14"/>
      <c r="H2108" s="14"/>
      <c r="I2108" s="15"/>
      <c r="J2108" s="77"/>
      <c r="K2108" s="92"/>
    </row>
    <row r="2109" spans="1:11" ht="13">
      <c r="A2109" s="14"/>
      <c r="B2109" s="14"/>
      <c r="C2109" s="14"/>
      <c r="D2109" s="16"/>
      <c r="E2109" s="16"/>
      <c r="F2109" s="14"/>
      <c r="G2109" s="14"/>
      <c r="H2109" s="14"/>
      <c r="I2109" s="15"/>
      <c r="J2109" s="77"/>
      <c r="K2109" s="92"/>
    </row>
    <row r="2110" spans="1:11" ht="13">
      <c r="A2110" s="14"/>
      <c r="B2110" s="14"/>
      <c r="C2110" s="14"/>
      <c r="D2110" s="16"/>
      <c r="E2110" s="16"/>
      <c r="F2110" s="14"/>
      <c r="G2110" s="14"/>
      <c r="H2110" s="14"/>
      <c r="I2110" s="15"/>
      <c r="J2110" s="77"/>
      <c r="K2110" s="92"/>
    </row>
    <row r="2111" spans="1:11" ht="13">
      <c r="A2111" s="14"/>
      <c r="B2111" s="14"/>
      <c r="C2111" s="14"/>
      <c r="D2111" s="16"/>
      <c r="E2111" s="16"/>
      <c r="F2111" s="14"/>
      <c r="G2111" s="14"/>
      <c r="H2111" s="14"/>
      <c r="I2111" s="15"/>
      <c r="J2111" s="77"/>
      <c r="K2111" s="92"/>
    </row>
    <row r="2112" spans="1:11" ht="13">
      <c r="A2112" s="14"/>
      <c r="B2112" s="14"/>
      <c r="C2112" s="14"/>
      <c r="D2112" s="16"/>
      <c r="E2112" s="16"/>
      <c r="F2112" s="14"/>
      <c r="G2112" s="14"/>
      <c r="H2112" s="14"/>
      <c r="I2112" s="15"/>
      <c r="J2112" s="77"/>
      <c r="K2112" s="92"/>
    </row>
    <row r="2113" spans="1:11" ht="13">
      <c r="A2113" s="14"/>
      <c r="B2113" s="14"/>
      <c r="C2113" s="14"/>
      <c r="D2113" s="16"/>
      <c r="E2113" s="16"/>
      <c r="F2113" s="14"/>
      <c r="G2113" s="14"/>
      <c r="H2113" s="14"/>
      <c r="I2113" s="15"/>
      <c r="J2113" s="77"/>
      <c r="K2113" s="92"/>
    </row>
    <row r="2114" spans="1:11" ht="13">
      <c r="A2114" s="14"/>
      <c r="B2114" s="14"/>
      <c r="C2114" s="14"/>
      <c r="D2114" s="16"/>
      <c r="E2114" s="16"/>
      <c r="F2114" s="14"/>
      <c r="G2114" s="14"/>
      <c r="H2114" s="14"/>
      <c r="I2114" s="15"/>
      <c r="J2114" s="77"/>
      <c r="K2114" s="92"/>
    </row>
    <row r="2115" spans="1:11" ht="13">
      <c r="A2115" s="14"/>
      <c r="B2115" s="14"/>
      <c r="C2115" s="14"/>
      <c r="D2115" s="16"/>
      <c r="E2115" s="16"/>
      <c r="F2115" s="14"/>
      <c r="G2115" s="14"/>
      <c r="H2115" s="14"/>
      <c r="I2115" s="15"/>
      <c r="J2115" s="77"/>
      <c r="K2115" s="92"/>
    </row>
    <row r="2116" spans="1:11" ht="13">
      <c r="A2116" s="14"/>
      <c r="B2116" s="14"/>
      <c r="C2116" s="14"/>
      <c r="D2116" s="16"/>
      <c r="E2116" s="16"/>
      <c r="F2116" s="14"/>
      <c r="G2116" s="14"/>
      <c r="H2116" s="14"/>
      <c r="I2116" s="15"/>
      <c r="J2116" s="77"/>
      <c r="K2116" s="92"/>
    </row>
    <row r="2117" spans="1:11" ht="13">
      <c r="A2117" s="14"/>
      <c r="B2117" s="14"/>
      <c r="C2117" s="14"/>
      <c r="D2117" s="16"/>
      <c r="E2117" s="16"/>
      <c r="F2117" s="14"/>
      <c r="G2117" s="14"/>
      <c r="H2117" s="14"/>
      <c r="I2117" s="15"/>
      <c r="J2117" s="77"/>
      <c r="K2117" s="92"/>
    </row>
    <row r="2118" spans="1:11" ht="13">
      <c r="A2118" s="14"/>
      <c r="B2118" s="14"/>
      <c r="C2118" s="14"/>
      <c r="D2118" s="16"/>
      <c r="E2118" s="16"/>
      <c r="F2118" s="14"/>
      <c r="G2118" s="14"/>
      <c r="H2118" s="14"/>
      <c r="I2118" s="15"/>
      <c r="J2118" s="77"/>
      <c r="K2118" s="92"/>
    </row>
    <row r="2119" spans="1:11" ht="13">
      <c r="A2119" s="14"/>
      <c r="B2119" s="14"/>
      <c r="C2119" s="14"/>
      <c r="D2119" s="16"/>
      <c r="E2119" s="16"/>
      <c r="F2119" s="14"/>
      <c r="G2119" s="14"/>
      <c r="H2119" s="14"/>
      <c r="I2119" s="15"/>
      <c r="J2119" s="77"/>
      <c r="K2119" s="92"/>
    </row>
    <row r="2120" spans="1:11" ht="13">
      <c r="A2120" s="14"/>
      <c r="B2120" s="14"/>
      <c r="C2120" s="14"/>
      <c r="D2120" s="16"/>
      <c r="E2120" s="16"/>
      <c r="F2120" s="14"/>
      <c r="G2120" s="14"/>
      <c r="H2120" s="14"/>
      <c r="I2120" s="15"/>
      <c r="J2120" s="77"/>
      <c r="K2120" s="92"/>
    </row>
    <row r="2121" spans="1:11" ht="13">
      <c r="A2121" s="14"/>
      <c r="B2121" s="14"/>
      <c r="C2121" s="14"/>
      <c r="D2121" s="16"/>
      <c r="E2121" s="16"/>
      <c r="F2121" s="14"/>
      <c r="G2121" s="14"/>
      <c r="H2121" s="14"/>
      <c r="I2121" s="15"/>
      <c r="J2121" s="77"/>
      <c r="K2121" s="92"/>
    </row>
    <row r="2122" spans="1:11" ht="13">
      <c r="A2122" s="14"/>
      <c r="B2122" s="14"/>
      <c r="C2122" s="14"/>
      <c r="D2122" s="16"/>
      <c r="E2122" s="16"/>
      <c r="F2122" s="14"/>
      <c r="G2122" s="14"/>
      <c r="H2122" s="14"/>
      <c r="I2122" s="15"/>
      <c r="J2122" s="77"/>
      <c r="K2122" s="92"/>
    </row>
    <row r="2123" spans="1:11" ht="13">
      <c r="A2123" s="14"/>
      <c r="B2123" s="14"/>
      <c r="C2123" s="14"/>
      <c r="D2123" s="16"/>
      <c r="E2123" s="16"/>
      <c r="F2123" s="14"/>
      <c r="G2123" s="14"/>
      <c r="H2123" s="14"/>
      <c r="I2123" s="15"/>
      <c r="J2123" s="77"/>
      <c r="K2123" s="92"/>
    </row>
    <row r="2124" spans="1:11" ht="13">
      <c r="A2124" s="14"/>
      <c r="B2124" s="14"/>
      <c r="C2124" s="14"/>
      <c r="D2124" s="16"/>
      <c r="E2124" s="16"/>
      <c r="F2124" s="14"/>
      <c r="G2124" s="14"/>
      <c r="H2124" s="14"/>
      <c r="I2124" s="15"/>
      <c r="J2124" s="77"/>
      <c r="K2124" s="92"/>
    </row>
    <row r="2125" spans="1:11" ht="13">
      <c r="A2125" s="14"/>
      <c r="B2125" s="14"/>
      <c r="C2125" s="14"/>
      <c r="D2125" s="16"/>
      <c r="E2125" s="16"/>
      <c r="F2125" s="14"/>
      <c r="G2125" s="14"/>
      <c r="H2125" s="14"/>
      <c r="I2125" s="15"/>
      <c r="J2125" s="77"/>
      <c r="K2125" s="92"/>
    </row>
    <row r="2126" spans="1:11" ht="13">
      <c r="A2126" s="14"/>
      <c r="B2126" s="14"/>
      <c r="C2126" s="14"/>
      <c r="D2126" s="16"/>
      <c r="E2126" s="16"/>
      <c r="F2126" s="14"/>
      <c r="G2126" s="14"/>
      <c r="H2126" s="14"/>
      <c r="I2126" s="15"/>
      <c r="J2126" s="77"/>
      <c r="K2126" s="92"/>
    </row>
    <row r="2127" spans="1:11" ht="13">
      <c r="A2127" s="14"/>
      <c r="B2127" s="14"/>
      <c r="C2127" s="14"/>
      <c r="D2127" s="16"/>
      <c r="E2127" s="16"/>
      <c r="F2127" s="14"/>
      <c r="G2127" s="14"/>
      <c r="H2127" s="14"/>
      <c r="I2127" s="15"/>
      <c r="J2127" s="77"/>
      <c r="K2127" s="92"/>
    </row>
    <row r="2128" spans="1:11" ht="13">
      <c r="A2128" s="14"/>
      <c r="B2128" s="14"/>
      <c r="C2128" s="14"/>
      <c r="D2128" s="16"/>
      <c r="E2128" s="16"/>
      <c r="F2128" s="14"/>
      <c r="G2128" s="14"/>
      <c r="H2128" s="14"/>
      <c r="I2128" s="15"/>
      <c r="J2128" s="77"/>
      <c r="K2128" s="92"/>
    </row>
    <row r="2129" spans="1:11" ht="13">
      <c r="A2129" s="14"/>
      <c r="B2129" s="14"/>
      <c r="C2129" s="14"/>
      <c r="D2129" s="16"/>
      <c r="E2129" s="16"/>
      <c r="F2129" s="14"/>
      <c r="G2129" s="14"/>
      <c r="H2129" s="14"/>
      <c r="I2129" s="15"/>
      <c r="J2129" s="77"/>
      <c r="K2129" s="92"/>
    </row>
    <row r="2130" spans="1:11" ht="13">
      <c r="A2130" s="14"/>
      <c r="B2130" s="14"/>
      <c r="C2130" s="14"/>
      <c r="D2130" s="16"/>
      <c r="E2130" s="16"/>
      <c r="F2130" s="14"/>
      <c r="G2130" s="14"/>
      <c r="H2130" s="14"/>
      <c r="I2130" s="15"/>
      <c r="J2130" s="77"/>
      <c r="K2130" s="92"/>
    </row>
    <row r="2131" spans="1:11" ht="13">
      <c r="A2131" s="14"/>
      <c r="B2131" s="14"/>
      <c r="C2131" s="14"/>
      <c r="D2131" s="16"/>
      <c r="E2131" s="16"/>
      <c r="F2131" s="14"/>
      <c r="G2131" s="14"/>
      <c r="H2131" s="14"/>
      <c r="I2131" s="15"/>
      <c r="J2131" s="77"/>
      <c r="K2131" s="92"/>
    </row>
    <row r="2132" spans="1:11" ht="13">
      <c r="A2132" s="14"/>
      <c r="B2132" s="14"/>
      <c r="C2132" s="14"/>
      <c r="D2132" s="16"/>
      <c r="E2132" s="16"/>
      <c r="F2132" s="14"/>
      <c r="G2132" s="14"/>
      <c r="H2132" s="14"/>
      <c r="I2132" s="15"/>
      <c r="J2132" s="77"/>
      <c r="K2132" s="92"/>
    </row>
    <row r="2133" spans="1:11" ht="13">
      <c r="A2133" s="14"/>
      <c r="B2133" s="14"/>
      <c r="C2133" s="14"/>
      <c r="D2133" s="16"/>
      <c r="E2133" s="16"/>
      <c r="F2133" s="14"/>
      <c r="G2133" s="14"/>
      <c r="H2133" s="14"/>
      <c r="I2133" s="15"/>
      <c r="J2133" s="77"/>
      <c r="K2133" s="92"/>
    </row>
    <row r="2134" spans="1:11" ht="13">
      <c r="A2134" s="14"/>
      <c r="B2134" s="14"/>
      <c r="C2134" s="14"/>
      <c r="D2134" s="16"/>
      <c r="E2134" s="16"/>
      <c r="F2134" s="14"/>
      <c r="G2134" s="14"/>
      <c r="H2134" s="14"/>
      <c r="I2134" s="15"/>
      <c r="J2134" s="77"/>
      <c r="K2134" s="92"/>
    </row>
    <row r="2135" spans="1:11" ht="13">
      <c r="A2135" s="14"/>
      <c r="B2135" s="14"/>
      <c r="C2135" s="14"/>
      <c r="D2135" s="16"/>
      <c r="E2135" s="16"/>
      <c r="F2135" s="14"/>
      <c r="G2135" s="14"/>
      <c r="H2135" s="14"/>
      <c r="I2135" s="15"/>
      <c r="J2135" s="77"/>
      <c r="K2135" s="92"/>
    </row>
    <row r="2136" spans="1:11" ht="13">
      <c r="A2136" s="14"/>
      <c r="B2136" s="14"/>
      <c r="C2136" s="14"/>
      <c r="D2136" s="16"/>
      <c r="E2136" s="16"/>
      <c r="F2136" s="14"/>
      <c r="G2136" s="14"/>
      <c r="H2136" s="14"/>
      <c r="I2136" s="15"/>
      <c r="J2136" s="77"/>
      <c r="K2136" s="92"/>
    </row>
    <row r="2137" spans="1:11" ht="13">
      <c r="A2137" s="14"/>
      <c r="B2137" s="14"/>
      <c r="C2137" s="14"/>
      <c r="D2137" s="16"/>
      <c r="E2137" s="16"/>
      <c r="F2137" s="14"/>
      <c r="G2137" s="14"/>
      <c r="H2137" s="14"/>
      <c r="I2137" s="15"/>
      <c r="J2137" s="77"/>
      <c r="K2137" s="92"/>
    </row>
    <row r="2138" spans="1:11" ht="13">
      <c r="A2138" s="14"/>
      <c r="B2138" s="14"/>
      <c r="C2138" s="14"/>
      <c r="D2138" s="16"/>
      <c r="E2138" s="16"/>
      <c r="F2138" s="14"/>
      <c r="G2138" s="14"/>
      <c r="H2138" s="14"/>
      <c r="I2138" s="15"/>
      <c r="J2138" s="77"/>
      <c r="K2138" s="92"/>
    </row>
    <row r="2139" spans="1:11" ht="13">
      <c r="A2139" s="14"/>
      <c r="B2139" s="14"/>
      <c r="C2139" s="14"/>
      <c r="D2139" s="16"/>
      <c r="E2139" s="16"/>
      <c r="F2139" s="14"/>
      <c r="G2139" s="14"/>
      <c r="H2139" s="14"/>
      <c r="I2139" s="15"/>
      <c r="J2139" s="77"/>
      <c r="K2139" s="92"/>
    </row>
    <row r="2140" spans="1:11" ht="13">
      <c r="A2140" s="14"/>
      <c r="B2140" s="14"/>
      <c r="C2140" s="14"/>
      <c r="D2140" s="16"/>
      <c r="E2140" s="16"/>
      <c r="F2140" s="14"/>
      <c r="G2140" s="14"/>
      <c r="H2140" s="14"/>
      <c r="I2140" s="15"/>
      <c r="J2140" s="77"/>
      <c r="K2140" s="92"/>
    </row>
    <row r="2141" spans="1:11" ht="13">
      <c r="A2141" s="14"/>
      <c r="B2141" s="14"/>
      <c r="C2141" s="14"/>
      <c r="D2141" s="16"/>
      <c r="E2141" s="16"/>
      <c r="F2141" s="14"/>
      <c r="G2141" s="14"/>
      <c r="H2141" s="14"/>
      <c r="I2141" s="15"/>
      <c r="J2141" s="77"/>
      <c r="K2141" s="92"/>
    </row>
    <row r="2142" spans="1:11" ht="13">
      <c r="A2142" s="14"/>
      <c r="B2142" s="14"/>
      <c r="C2142" s="14"/>
      <c r="D2142" s="16"/>
      <c r="E2142" s="16"/>
      <c r="F2142" s="14"/>
      <c r="G2142" s="14"/>
      <c r="H2142" s="14"/>
      <c r="I2142" s="15"/>
      <c r="J2142" s="77"/>
      <c r="K2142" s="92"/>
    </row>
    <row r="2143" spans="1:11" ht="13">
      <c r="A2143" s="14"/>
      <c r="B2143" s="14"/>
      <c r="C2143" s="14"/>
      <c r="D2143" s="16"/>
      <c r="E2143" s="16"/>
      <c r="F2143" s="14"/>
      <c r="G2143" s="14"/>
      <c r="H2143" s="14"/>
      <c r="I2143" s="15"/>
      <c r="J2143" s="77"/>
      <c r="K2143" s="92"/>
    </row>
    <row r="2144" spans="1:11" ht="13">
      <c r="A2144" s="14"/>
      <c r="B2144" s="14"/>
      <c r="C2144" s="14"/>
      <c r="D2144" s="16"/>
      <c r="E2144" s="16"/>
      <c r="F2144" s="14"/>
      <c r="G2144" s="14"/>
      <c r="H2144" s="14"/>
      <c r="I2144" s="15"/>
      <c r="J2144" s="77"/>
      <c r="K2144" s="92"/>
    </row>
    <row r="2145" spans="1:11" ht="13">
      <c r="A2145" s="14"/>
      <c r="B2145" s="14"/>
      <c r="C2145" s="14"/>
      <c r="D2145" s="16"/>
      <c r="E2145" s="16"/>
      <c r="F2145" s="14"/>
      <c r="G2145" s="14"/>
      <c r="H2145" s="14"/>
      <c r="I2145" s="15"/>
      <c r="J2145" s="77"/>
      <c r="K2145" s="92"/>
    </row>
    <row r="2146" spans="1:11" ht="13">
      <c r="A2146" s="14"/>
      <c r="B2146" s="14"/>
      <c r="C2146" s="14"/>
      <c r="D2146" s="16"/>
      <c r="E2146" s="16"/>
      <c r="F2146" s="14"/>
      <c r="G2146" s="14"/>
      <c r="H2146" s="14"/>
      <c r="I2146" s="15"/>
      <c r="J2146" s="77"/>
      <c r="K2146" s="92"/>
    </row>
    <row r="2147" spans="1:11" ht="13">
      <c r="A2147" s="14"/>
      <c r="B2147" s="14"/>
      <c r="C2147" s="14"/>
      <c r="D2147" s="16"/>
      <c r="E2147" s="16"/>
      <c r="F2147" s="14"/>
      <c r="G2147" s="14"/>
      <c r="H2147" s="14"/>
      <c r="I2147" s="15"/>
      <c r="J2147" s="77"/>
      <c r="K2147" s="92"/>
    </row>
    <row r="2148" spans="1:11" ht="13">
      <c r="A2148" s="14"/>
      <c r="B2148" s="14"/>
      <c r="C2148" s="14"/>
      <c r="D2148" s="16"/>
      <c r="E2148" s="16"/>
      <c r="F2148" s="14"/>
      <c r="G2148" s="14"/>
      <c r="H2148" s="14"/>
      <c r="I2148" s="15"/>
      <c r="J2148" s="77"/>
      <c r="K2148" s="92"/>
    </row>
    <row r="2149" spans="1:11" ht="13">
      <c r="A2149" s="14"/>
      <c r="B2149" s="14"/>
      <c r="C2149" s="14"/>
      <c r="D2149" s="16"/>
      <c r="E2149" s="16"/>
      <c r="F2149" s="14"/>
      <c r="G2149" s="14"/>
      <c r="H2149" s="14"/>
      <c r="I2149" s="15"/>
      <c r="J2149" s="77"/>
      <c r="K2149" s="92"/>
    </row>
    <row r="2150" spans="1:11" ht="13">
      <c r="A2150" s="14"/>
      <c r="B2150" s="14"/>
      <c r="C2150" s="14"/>
      <c r="D2150" s="16"/>
      <c r="E2150" s="16"/>
      <c r="F2150" s="14"/>
      <c r="G2150" s="14"/>
      <c r="H2150" s="14"/>
      <c r="I2150" s="15"/>
      <c r="J2150" s="77"/>
      <c r="K2150" s="92"/>
    </row>
    <row r="2151" spans="1:11" ht="13">
      <c r="A2151" s="14"/>
      <c r="B2151" s="14"/>
      <c r="C2151" s="14"/>
      <c r="D2151" s="16"/>
      <c r="E2151" s="16"/>
      <c r="F2151" s="14"/>
      <c r="G2151" s="14"/>
      <c r="H2151" s="14"/>
      <c r="I2151" s="15"/>
      <c r="J2151" s="77"/>
      <c r="K2151" s="92"/>
    </row>
    <row r="2152" spans="1:11" ht="13">
      <c r="A2152" s="14"/>
      <c r="B2152" s="14"/>
      <c r="C2152" s="14"/>
      <c r="D2152" s="16"/>
      <c r="E2152" s="16"/>
      <c r="F2152" s="14"/>
      <c r="G2152" s="14"/>
      <c r="H2152" s="14"/>
      <c r="I2152" s="15"/>
      <c r="J2152" s="77"/>
      <c r="K2152" s="92"/>
    </row>
    <row r="2153" spans="1:11" ht="13">
      <c r="A2153" s="14"/>
      <c r="B2153" s="14"/>
      <c r="C2153" s="14"/>
      <c r="D2153" s="16"/>
      <c r="E2153" s="16"/>
      <c r="F2153" s="14"/>
      <c r="G2153" s="14"/>
      <c r="H2153" s="14"/>
      <c r="I2153" s="15"/>
      <c r="J2153" s="77"/>
      <c r="K2153" s="92"/>
    </row>
    <row r="2154" spans="1:11" ht="13">
      <c r="A2154" s="14"/>
      <c r="B2154" s="14"/>
      <c r="C2154" s="14"/>
      <c r="D2154" s="16"/>
      <c r="E2154" s="16"/>
      <c r="F2154" s="14"/>
      <c r="G2154" s="14"/>
      <c r="H2154" s="14"/>
      <c r="I2154" s="15"/>
      <c r="J2154" s="77"/>
      <c r="K2154" s="92"/>
    </row>
    <row r="2155" spans="1:11" ht="13">
      <c r="A2155" s="14"/>
      <c r="B2155" s="14"/>
      <c r="C2155" s="14"/>
      <c r="D2155" s="16"/>
      <c r="E2155" s="16"/>
      <c r="F2155" s="14"/>
      <c r="G2155" s="14"/>
      <c r="H2155" s="14"/>
      <c r="I2155" s="15"/>
      <c r="J2155" s="77"/>
      <c r="K2155" s="92"/>
    </row>
    <row r="2156" spans="1:11" ht="13">
      <c r="A2156" s="14"/>
      <c r="B2156" s="14"/>
      <c r="C2156" s="14"/>
      <c r="D2156" s="16"/>
      <c r="E2156" s="16"/>
      <c r="F2156" s="14"/>
      <c r="G2156" s="14"/>
      <c r="H2156" s="14"/>
      <c r="I2156" s="15"/>
      <c r="J2156" s="77"/>
      <c r="K2156" s="92"/>
    </row>
    <row r="2157" spans="1:11" ht="13">
      <c r="A2157" s="14"/>
      <c r="B2157" s="14"/>
      <c r="C2157" s="14"/>
      <c r="D2157" s="16"/>
      <c r="E2157" s="16"/>
      <c r="F2157" s="14"/>
      <c r="G2157" s="14"/>
      <c r="H2157" s="14"/>
      <c r="I2157" s="15"/>
      <c r="J2157" s="77"/>
      <c r="K2157" s="92"/>
    </row>
    <row r="2158" spans="1:11" ht="13">
      <c r="A2158" s="14"/>
      <c r="B2158" s="14"/>
      <c r="C2158" s="14"/>
      <c r="D2158" s="16"/>
      <c r="E2158" s="16"/>
      <c r="F2158" s="14"/>
      <c r="G2158" s="14"/>
      <c r="H2158" s="14"/>
      <c r="I2158" s="15"/>
      <c r="J2158" s="77"/>
      <c r="K2158" s="92"/>
    </row>
    <row r="2159" spans="1:11" ht="13">
      <c r="A2159" s="14"/>
      <c r="B2159" s="14"/>
      <c r="C2159" s="14"/>
      <c r="D2159" s="16"/>
      <c r="E2159" s="16"/>
      <c r="F2159" s="14"/>
      <c r="G2159" s="14"/>
      <c r="H2159" s="14"/>
      <c r="I2159" s="15"/>
      <c r="J2159" s="77"/>
      <c r="K2159" s="92"/>
    </row>
    <row r="2160" spans="1:11" ht="13">
      <c r="A2160" s="14"/>
      <c r="B2160" s="14"/>
      <c r="C2160" s="14"/>
      <c r="D2160" s="16"/>
      <c r="E2160" s="16"/>
      <c r="F2160" s="14"/>
      <c r="G2160" s="14"/>
      <c r="H2160" s="14"/>
      <c r="I2160" s="15"/>
      <c r="J2160" s="77"/>
      <c r="K2160" s="92"/>
    </row>
    <row r="2161" spans="1:11" ht="13">
      <c r="A2161" s="14"/>
      <c r="B2161" s="14"/>
      <c r="C2161" s="14"/>
      <c r="D2161" s="16"/>
      <c r="E2161" s="16"/>
      <c r="F2161" s="14"/>
      <c r="G2161" s="14"/>
      <c r="H2161" s="14"/>
      <c r="I2161" s="15"/>
      <c r="J2161" s="77"/>
      <c r="K2161" s="92"/>
    </row>
    <row r="2162" spans="1:11" ht="13">
      <c r="A2162" s="14"/>
      <c r="B2162" s="14"/>
      <c r="C2162" s="14"/>
      <c r="D2162" s="16"/>
      <c r="E2162" s="16"/>
      <c r="F2162" s="14"/>
      <c r="G2162" s="14"/>
      <c r="H2162" s="14"/>
      <c r="I2162" s="15"/>
      <c r="J2162" s="77"/>
      <c r="K2162" s="92"/>
    </row>
    <row r="2163" spans="1:11" ht="13">
      <c r="A2163" s="14"/>
      <c r="B2163" s="14"/>
      <c r="C2163" s="14"/>
      <c r="D2163" s="16"/>
      <c r="E2163" s="16"/>
      <c r="F2163" s="14"/>
      <c r="G2163" s="14"/>
      <c r="H2163" s="14"/>
      <c r="I2163" s="15"/>
      <c r="J2163" s="77"/>
      <c r="K2163" s="92"/>
    </row>
    <row r="2164" spans="1:11" ht="13">
      <c r="A2164" s="14"/>
      <c r="B2164" s="14"/>
      <c r="C2164" s="14"/>
      <c r="D2164" s="16"/>
      <c r="E2164" s="16"/>
      <c r="F2164" s="14"/>
      <c r="G2164" s="14"/>
      <c r="H2164" s="14"/>
      <c r="I2164" s="15"/>
      <c r="J2164" s="77"/>
      <c r="K2164" s="92"/>
    </row>
    <row r="2165" spans="1:11" ht="13">
      <c r="A2165" s="14"/>
      <c r="B2165" s="14"/>
      <c r="C2165" s="14"/>
      <c r="D2165" s="16"/>
      <c r="E2165" s="16"/>
      <c r="F2165" s="14"/>
      <c r="G2165" s="14"/>
      <c r="H2165" s="14"/>
      <c r="I2165" s="15"/>
      <c r="J2165" s="77"/>
      <c r="K2165" s="92"/>
    </row>
    <row r="2166" spans="1:11" ht="13">
      <c r="A2166" s="14"/>
      <c r="B2166" s="14"/>
      <c r="C2166" s="14"/>
      <c r="D2166" s="16"/>
      <c r="E2166" s="16"/>
      <c r="F2166" s="14"/>
      <c r="G2166" s="14"/>
      <c r="H2166" s="14"/>
      <c r="I2166" s="15"/>
      <c r="J2166" s="77"/>
      <c r="K2166" s="92"/>
    </row>
    <row r="2167" spans="1:11" ht="13">
      <c r="A2167" s="14"/>
      <c r="B2167" s="14"/>
      <c r="C2167" s="14"/>
      <c r="D2167" s="16"/>
      <c r="E2167" s="16"/>
      <c r="F2167" s="14"/>
      <c r="G2167" s="14"/>
      <c r="H2167" s="14"/>
      <c r="I2167" s="15"/>
      <c r="J2167" s="77"/>
      <c r="K2167" s="92"/>
    </row>
    <row r="2168" spans="1:11" ht="13">
      <c r="A2168" s="14"/>
      <c r="B2168" s="14"/>
      <c r="C2168" s="14"/>
      <c r="D2168" s="16"/>
      <c r="E2168" s="16"/>
      <c r="F2168" s="14"/>
      <c r="G2168" s="14"/>
      <c r="H2168" s="14"/>
      <c r="I2168" s="15"/>
      <c r="J2168" s="77"/>
      <c r="K2168" s="92"/>
    </row>
    <row r="2169" spans="1:11" ht="13">
      <c r="A2169" s="14"/>
      <c r="B2169" s="14"/>
      <c r="C2169" s="14"/>
      <c r="D2169" s="16"/>
      <c r="E2169" s="16"/>
      <c r="F2169" s="14"/>
      <c r="G2169" s="14"/>
      <c r="H2169" s="14"/>
      <c r="I2169" s="15"/>
      <c r="J2169" s="77"/>
      <c r="K2169" s="92"/>
    </row>
    <row r="2170" spans="1:11" ht="13">
      <c r="A2170" s="14"/>
      <c r="B2170" s="14"/>
      <c r="C2170" s="14"/>
      <c r="D2170" s="16"/>
      <c r="E2170" s="16"/>
      <c r="F2170" s="14"/>
      <c r="G2170" s="14"/>
      <c r="H2170" s="14"/>
      <c r="I2170" s="15"/>
      <c r="J2170" s="77"/>
      <c r="K2170" s="92"/>
    </row>
    <row r="2171" spans="1:11" ht="13">
      <c r="A2171" s="14"/>
      <c r="B2171" s="14"/>
      <c r="C2171" s="14"/>
      <c r="D2171" s="16"/>
      <c r="E2171" s="16"/>
      <c r="F2171" s="14"/>
      <c r="G2171" s="14"/>
      <c r="H2171" s="14"/>
      <c r="I2171" s="15"/>
      <c r="J2171" s="77"/>
      <c r="K2171" s="92"/>
    </row>
    <row r="2172" spans="1:11" ht="13">
      <c r="A2172" s="14"/>
      <c r="B2172" s="14"/>
      <c r="C2172" s="14"/>
      <c r="D2172" s="16"/>
      <c r="E2172" s="16"/>
      <c r="F2172" s="14"/>
      <c r="G2172" s="14"/>
      <c r="H2172" s="14"/>
      <c r="I2172" s="15"/>
      <c r="J2172" s="77"/>
      <c r="K2172" s="92"/>
    </row>
    <row r="2173" spans="1:11" ht="13">
      <c r="A2173" s="14"/>
      <c r="B2173" s="14"/>
      <c r="C2173" s="14"/>
      <c r="D2173" s="16"/>
      <c r="E2173" s="16"/>
      <c r="F2173" s="14"/>
      <c r="G2173" s="14"/>
      <c r="H2173" s="14"/>
      <c r="I2173" s="15"/>
      <c r="J2173" s="77"/>
      <c r="K2173" s="92"/>
    </row>
    <row r="2174" spans="1:11" ht="13">
      <c r="A2174" s="14"/>
      <c r="B2174" s="14"/>
      <c r="C2174" s="14"/>
      <c r="D2174" s="16"/>
      <c r="E2174" s="16"/>
      <c r="F2174" s="14"/>
      <c r="G2174" s="14"/>
      <c r="H2174" s="14"/>
      <c r="I2174" s="15"/>
      <c r="J2174" s="77"/>
      <c r="K2174" s="92"/>
    </row>
    <row r="2175" spans="1:11" ht="13">
      <c r="A2175" s="14"/>
      <c r="B2175" s="14"/>
      <c r="C2175" s="14"/>
      <c r="D2175" s="16"/>
      <c r="E2175" s="16"/>
      <c r="F2175" s="14"/>
      <c r="G2175" s="14"/>
      <c r="H2175" s="14"/>
      <c r="I2175" s="15"/>
      <c r="J2175" s="77"/>
      <c r="K2175" s="92"/>
    </row>
    <row r="2176" spans="1:11" ht="13">
      <c r="A2176" s="14"/>
      <c r="B2176" s="14"/>
      <c r="C2176" s="14"/>
      <c r="D2176" s="16"/>
      <c r="E2176" s="16"/>
      <c r="F2176" s="14"/>
      <c r="G2176" s="14"/>
      <c r="H2176" s="14"/>
      <c r="I2176" s="15"/>
      <c r="J2176" s="77"/>
      <c r="K2176" s="92"/>
    </row>
    <row r="2177" spans="1:11" ht="13">
      <c r="A2177" s="14"/>
      <c r="B2177" s="14"/>
      <c r="C2177" s="14"/>
      <c r="D2177" s="16"/>
      <c r="E2177" s="16"/>
      <c r="F2177" s="14"/>
      <c r="G2177" s="14"/>
      <c r="H2177" s="14"/>
      <c r="I2177" s="15"/>
      <c r="J2177" s="77"/>
      <c r="K2177" s="92"/>
    </row>
    <row r="2178" spans="1:11" ht="13">
      <c r="A2178" s="14"/>
      <c r="B2178" s="14"/>
      <c r="C2178" s="14"/>
      <c r="D2178" s="16"/>
      <c r="E2178" s="16"/>
      <c r="F2178" s="14"/>
      <c r="G2178" s="14"/>
      <c r="H2178" s="14"/>
      <c r="I2178" s="15"/>
      <c r="J2178" s="77"/>
      <c r="K2178" s="92"/>
    </row>
    <row r="2179" spans="1:11" ht="13">
      <c r="A2179" s="14"/>
      <c r="B2179" s="14"/>
      <c r="C2179" s="14"/>
      <c r="D2179" s="16"/>
      <c r="E2179" s="16"/>
      <c r="F2179" s="14"/>
      <c r="G2179" s="14"/>
      <c r="H2179" s="14"/>
      <c r="I2179" s="15"/>
      <c r="J2179" s="77"/>
      <c r="K2179" s="92"/>
    </row>
    <row r="2180" spans="1:11" ht="13">
      <c r="A2180" s="14"/>
      <c r="B2180" s="14"/>
      <c r="C2180" s="14"/>
      <c r="D2180" s="16"/>
      <c r="E2180" s="16"/>
      <c r="F2180" s="14"/>
      <c r="G2180" s="14"/>
      <c r="H2180" s="14"/>
      <c r="I2180" s="15"/>
      <c r="J2180" s="77"/>
      <c r="K2180" s="92"/>
    </row>
    <row r="2181" spans="1:11" ht="13">
      <c r="A2181" s="14"/>
      <c r="B2181" s="14"/>
      <c r="C2181" s="14"/>
      <c r="D2181" s="16"/>
      <c r="E2181" s="16"/>
      <c r="F2181" s="14"/>
      <c r="G2181" s="14"/>
      <c r="H2181" s="14"/>
      <c r="I2181" s="15"/>
      <c r="J2181" s="77"/>
      <c r="K2181" s="92"/>
    </row>
    <row r="2182" spans="1:11" ht="13">
      <c r="A2182" s="14"/>
      <c r="B2182" s="14"/>
      <c r="C2182" s="14"/>
      <c r="D2182" s="16"/>
      <c r="E2182" s="16"/>
      <c r="F2182" s="14"/>
      <c r="G2182" s="14"/>
      <c r="H2182" s="14"/>
      <c r="I2182" s="15"/>
      <c r="J2182" s="77"/>
      <c r="K2182" s="92"/>
    </row>
    <row r="2183" spans="1:11" ht="13">
      <c r="A2183" s="14"/>
      <c r="B2183" s="14"/>
      <c r="C2183" s="14"/>
      <c r="D2183" s="16"/>
      <c r="E2183" s="16"/>
      <c r="F2183" s="14"/>
      <c r="G2183" s="14"/>
      <c r="H2183" s="14"/>
      <c r="I2183" s="15"/>
      <c r="J2183" s="77"/>
      <c r="K2183" s="92"/>
    </row>
    <row r="2184" spans="1:11" ht="13">
      <c r="A2184" s="14"/>
      <c r="B2184" s="14"/>
      <c r="C2184" s="14"/>
      <c r="D2184" s="16"/>
      <c r="E2184" s="16"/>
      <c r="F2184" s="14"/>
      <c r="G2184" s="14"/>
      <c r="H2184" s="14"/>
      <c r="I2184" s="15"/>
      <c r="J2184" s="77"/>
      <c r="K2184" s="92"/>
    </row>
    <row r="2185" spans="1:11" ht="13">
      <c r="A2185" s="14"/>
      <c r="B2185" s="14"/>
      <c r="C2185" s="14"/>
      <c r="D2185" s="16"/>
      <c r="E2185" s="16"/>
      <c r="F2185" s="14"/>
      <c r="G2185" s="14"/>
      <c r="H2185" s="14"/>
      <c r="I2185" s="15"/>
      <c r="J2185" s="77"/>
      <c r="K2185" s="92"/>
    </row>
    <row r="2186" spans="1:11" ht="13">
      <c r="A2186" s="14"/>
      <c r="B2186" s="14"/>
      <c r="C2186" s="14"/>
      <c r="D2186" s="16"/>
      <c r="E2186" s="16"/>
      <c r="F2186" s="14"/>
      <c r="G2186" s="14"/>
      <c r="H2186" s="14"/>
      <c r="I2186" s="15"/>
      <c r="J2186" s="77"/>
      <c r="K2186" s="92"/>
    </row>
    <row r="2187" spans="1:11" ht="13">
      <c r="A2187" s="14"/>
      <c r="B2187" s="14"/>
      <c r="C2187" s="14"/>
      <c r="D2187" s="16"/>
      <c r="E2187" s="16"/>
      <c r="F2187" s="14"/>
      <c r="G2187" s="14"/>
      <c r="H2187" s="14"/>
      <c r="I2187" s="15"/>
      <c r="J2187" s="77"/>
      <c r="K2187" s="92"/>
    </row>
    <row r="2188" spans="1:11" ht="13">
      <c r="A2188" s="14"/>
      <c r="B2188" s="14"/>
      <c r="C2188" s="14"/>
      <c r="D2188" s="16"/>
      <c r="E2188" s="16"/>
      <c r="F2188" s="14"/>
      <c r="G2188" s="14"/>
      <c r="H2188" s="14"/>
      <c r="I2188" s="15"/>
      <c r="J2188" s="77"/>
      <c r="K2188" s="92"/>
    </row>
    <row r="2189" spans="1:11" ht="13">
      <c r="A2189" s="14"/>
      <c r="B2189" s="14"/>
      <c r="C2189" s="14"/>
      <c r="D2189" s="16"/>
      <c r="E2189" s="16"/>
      <c r="F2189" s="14"/>
      <c r="G2189" s="14"/>
      <c r="H2189" s="14"/>
      <c r="I2189" s="15"/>
      <c r="J2189" s="77"/>
      <c r="K2189" s="92"/>
    </row>
    <row r="2190" spans="1:11" ht="13">
      <c r="A2190" s="14"/>
      <c r="B2190" s="14"/>
      <c r="C2190" s="14"/>
      <c r="D2190" s="16"/>
      <c r="E2190" s="16"/>
      <c r="F2190" s="14"/>
      <c r="G2190" s="14"/>
      <c r="H2190" s="14"/>
      <c r="I2190" s="15"/>
      <c r="J2190" s="77"/>
      <c r="K2190" s="92"/>
    </row>
    <row r="2191" spans="1:11" ht="13">
      <c r="A2191" s="14"/>
      <c r="B2191" s="14"/>
      <c r="C2191" s="14"/>
      <c r="D2191" s="16"/>
      <c r="E2191" s="16"/>
      <c r="F2191" s="14"/>
      <c r="G2191" s="14"/>
      <c r="H2191" s="14"/>
      <c r="I2191" s="15"/>
      <c r="J2191" s="77"/>
      <c r="K2191" s="92"/>
    </row>
    <row r="2192" spans="1:11" ht="13">
      <c r="A2192" s="14"/>
      <c r="B2192" s="14"/>
      <c r="C2192" s="14"/>
      <c r="D2192" s="16"/>
      <c r="E2192" s="16"/>
      <c r="F2192" s="14"/>
      <c r="G2192" s="14"/>
      <c r="H2192" s="14"/>
      <c r="I2192" s="15"/>
      <c r="J2192" s="77"/>
      <c r="K2192" s="92"/>
    </row>
    <row r="2193" spans="1:11" ht="13">
      <c r="A2193" s="14"/>
      <c r="B2193" s="14"/>
      <c r="C2193" s="14"/>
      <c r="D2193" s="16"/>
      <c r="E2193" s="16"/>
      <c r="F2193" s="14"/>
      <c r="G2193" s="14"/>
      <c r="H2193" s="14"/>
      <c r="I2193" s="15"/>
      <c r="J2193" s="77"/>
      <c r="K2193" s="92"/>
    </row>
    <row r="2194" spans="1:11" ht="13">
      <c r="A2194" s="14"/>
      <c r="B2194" s="14"/>
      <c r="C2194" s="14"/>
      <c r="D2194" s="16"/>
      <c r="E2194" s="16"/>
      <c r="F2194" s="14"/>
      <c r="G2194" s="14"/>
      <c r="H2194" s="14"/>
      <c r="I2194" s="15"/>
      <c r="J2194" s="77"/>
      <c r="K2194" s="92"/>
    </row>
    <row r="2195" spans="1:11" ht="13">
      <c r="A2195" s="14"/>
      <c r="B2195" s="14"/>
      <c r="C2195" s="14"/>
      <c r="D2195" s="16"/>
      <c r="E2195" s="16"/>
      <c r="F2195" s="14"/>
      <c r="G2195" s="14"/>
      <c r="H2195" s="14"/>
      <c r="I2195" s="15"/>
      <c r="J2195" s="77"/>
      <c r="K2195" s="92"/>
    </row>
    <row r="2196" spans="1:11" ht="13">
      <c r="A2196" s="14"/>
      <c r="B2196" s="14"/>
      <c r="C2196" s="14"/>
      <c r="D2196" s="16"/>
      <c r="E2196" s="16"/>
      <c r="F2196" s="14"/>
      <c r="G2196" s="14"/>
      <c r="H2196" s="14"/>
      <c r="I2196" s="15"/>
      <c r="J2196" s="77"/>
      <c r="K2196" s="92"/>
    </row>
    <row r="2197" spans="1:11" ht="13">
      <c r="A2197" s="14"/>
      <c r="B2197" s="14"/>
      <c r="C2197" s="14"/>
      <c r="D2197" s="16"/>
      <c r="E2197" s="16"/>
      <c r="F2197" s="14"/>
      <c r="G2197" s="14"/>
      <c r="H2197" s="14"/>
      <c r="I2197" s="15"/>
      <c r="J2197" s="77"/>
      <c r="K2197" s="92"/>
    </row>
    <row r="2198" spans="1:11" ht="13">
      <c r="A2198" s="14"/>
      <c r="B2198" s="14"/>
      <c r="C2198" s="14"/>
      <c r="D2198" s="16"/>
      <c r="E2198" s="16"/>
      <c r="F2198" s="14"/>
      <c r="G2198" s="14"/>
      <c r="H2198" s="14"/>
      <c r="I2198" s="15"/>
      <c r="J2198" s="77"/>
      <c r="K2198" s="92"/>
    </row>
    <row r="2199" spans="1:11" ht="13">
      <c r="A2199" s="14"/>
      <c r="B2199" s="14"/>
      <c r="C2199" s="14"/>
      <c r="D2199" s="16"/>
      <c r="E2199" s="16"/>
      <c r="F2199" s="14"/>
      <c r="G2199" s="14"/>
      <c r="H2199" s="14"/>
      <c r="I2199" s="15"/>
      <c r="J2199" s="77"/>
      <c r="K2199" s="92"/>
    </row>
    <row r="2200" spans="1:11" ht="13">
      <c r="A2200" s="14"/>
      <c r="B2200" s="14"/>
      <c r="C2200" s="14"/>
      <c r="D2200" s="16"/>
      <c r="E2200" s="16"/>
      <c r="F2200" s="14"/>
      <c r="G2200" s="14"/>
      <c r="H2200" s="14"/>
      <c r="I2200" s="15"/>
      <c r="J2200" s="77"/>
      <c r="K2200" s="92"/>
    </row>
    <row r="2201" spans="1:11" ht="13">
      <c r="A2201" s="14"/>
      <c r="B2201" s="14"/>
      <c r="C2201" s="14"/>
      <c r="D2201" s="16"/>
      <c r="E2201" s="16"/>
      <c r="F2201" s="14"/>
      <c r="G2201" s="14"/>
      <c r="H2201" s="14"/>
      <c r="I2201" s="15"/>
      <c r="J2201" s="77"/>
      <c r="K2201" s="92"/>
    </row>
    <row r="2202" spans="1:11" ht="13">
      <c r="A2202" s="14"/>
      <c r="B2202" s="14"/>
      <c r="C2202" s="14"/>
      <c r="D2202" s="16"/>
      <c r="E2202" s="16"/>
      <c r="F2202" s="14"/>
      <c r="G2202" s="14"/>
      <c r="H2202" s="14"/>
      <c r="I2202" s="15"/>
      <c r="J2202" s="77"/>
      <c r="K2202" s="92"/>
    </row>
    <row r="2203" spans="1:11" ht="13">
      <c r="A2203" s="14"/>
      <c r="B2203" s="14"/>
      <c r="C2203" s="14"/>
      <c r="D2203" s="16"/>
      <c r="E2203" s="16"/>
      <c r="F2203" s="14"/>
      <c r="G2203" s="14"/>
      <c r="H2203" s="14"/>
      <c r="I2203" s="15"/>
      <c r="J2203" s="77"/>
      <c r="K2203" s="92"/>
    </row>
    <row r="2204" spans="1:11" ht="13">
      <c r="A2204" s="14"/>
      <c r="B2204" s="14"/>
      <c r="C2204" s="14"/>
      <c r="D2204" s="16"/>
      <c r="E2204" s="16"/>
      <c r="F2204" s="14"/>
      <c r="G2204" s="14"/>
      <c r="H2204" s="14"/>
      <c r="I2204" s="15"/>
      <c r="J2204" s="77"/>
      <c r="K2204" s="92"/>
    </row>
    <row r="2205" spans="1:11" ht="13">
      <c r="A2205" s="14"/>
      <c r="B2205" s="14"/>
      <c r="C2205" s="14"/>
      <c r="D2205" s="16"/>
      <c r="E2205" s="16"/>
      <c r="F2205" s="14"/>
      <c r="G2205" s="14"/>
      <c r="H2205" s="14"/>
      <c r="I2205" s="15"/>
      <c r="J2205" s="77"/>
      <c r="K2205" s="92"/>
    </row>
    <row r="2206" spans="1:11" ht="13">
      <c r="A2206" s="14"/>
      <c r="B2206" s="14"/>
      <c r="C2206" s="14"/>
      <c r="D2206" s="16"/>
      <c r="E2206" s="16"/>
      <c r="F2206" s="14"/>
      <c r="G2206" s="14"/>
      <c r="H2206" s="14"/>
      <c r="I2206" s="15"/>
      <c r="J2206" s="77"/>
      <c r="K2206" s="92"/>
    </row>
    <row r="2207" spans="1:11" ht="13">
      <c r="A2207" s="14"/>
      <c r="B2207" s="14"/>
      <c r="C2207" s="14"/>
      <c r="D2207" s="16"/>
      <c r="E2207" s="16"/>
      <c r="F2207" s="14"/>
      <c r="G2207" s="14"/>
      <c r="H2207" s="14"/>
      <c r="I2207" s="15"/>
      <c r="J2207" s="77"/>
      <c r="K2207" s="92"/>
    </row>
    <row r="2208" spans="1:11" ht="13">
      <c r="A2208" s="14"/>
      <c r="B2208" s="14"/>
      <c r="C2208" s="14"/>
      <c r="D2208" s="16"/>
      <c r="E2208" s="16"/>
      <c r="F2208" s="14"/>
      <c r="G2208" s="14"/>
      <c r="H2208" s="14"/>
      <c r="I2208" s="15"/>
      <c r="J2208" s="77"/>
      <c r="K2208" s="92"/>
    </row>
    <row r="2209" spans="1:11" ht="13">
      <c r="A2209" s="14"/>
      <c r="B2209" s="14"/>
      <c r="C2209" s="14"/>
      <c r="D2209" s="16"/>
      <c r="E2209" s="16"/>
      <c r="F2209" s="14"/>
      <c r="G2209" s="14"/>
      <c r="H2209" s="14"/>
      <c r="I2209" s="15"/>
      <c r="J2209" s="77"/>
      <c r="K2209" s="92"/>
    </row>
    <row r="2210" spans="1:11" ht="13">
      <c r="A2210" s="14"/>
      <c r="B2210" s="14"/>
      <c r="C2210" s="14"/>
      <c r="D2210" s="16"/>
      <c r="E2210" s="16"/>
      <c r="F2210" s="14"/>
      <c r="G2210" s="14"/>
      <c r="H2210" s="14"/>
      <c r="I2210" s="15"/>
      <c r="J2210" s="77"/>
      <c r="K2210" s="92"/>
    </row>
    <row r="2211" spans="1:11" ht="13">
      <c r="A2211" s="14"/>
      <c r="B2211" s="14"/>
      <c r="C2211" s="14"/>
      <c r="D2211" s="16"/>
      <c r="E2211" s="16"/>
      <c r="F2211" s="14"/>
      <c r="G2211" s="14"/>
      <c r="H2211" s="14"/>
      <c r="I2211" s="15"/>
      <c r="J2211" s="77"/>
      <c r="K2211" s="92"/>
    </row>
    <row r="2212" spans="1:11" ht="13">
      <c r="A2212" s="14"/>
      <c r="B2212" s="14"/>
      <c r="C2212" s="14"/>
      <c r="D2212" s="16"/>
      <c r="E2212" s="16"/>
      <c r="F2212" s="14"/>
      <c r="G2212" s="14"/>
      <c r="H2212" s="14"/>
      <c r="I2212" s="15"/>
      <c r="J2212" s="77"/>
      <c r="K2212" s="92"/>
    </row>
    <row r="2213" spans="1:11" ht="13">
      <c r="A2213" s="14"/>
      <c r="B2213" s="14"/>
      <c r="C2213" s="14"/>
      <c r="D2213" s="16"/>
      <c r="E2213" s="16"/>
      <c r="F2213" s="14"/>
      <c r="G2213" s="14"/>
      <c r="H2213" s="14"/>
      <c r="I2213" s="15"/>
      <c r="J2213" s="77"/>
      <c r="K2213" s="92"/>
    </row>
    <row r="2214" spans="1:11" ht="13">
      <c r="A2214" s="14"/>
      <c r="B2214" s="14"/>
      <c r="C2214" s="14"/>
      <c r="D2214" s="16"/>
      <c r="E2214" s="16"/>
      <c r="F2214" s="14"/>
      <c r="G2214" s="14"/>
      <c r="H2214" s="14"/>
      <c r="I2214" s="15"/>
      <c r="J2214" s="77"/>
      <c r="K2214" s="92"/>
    </row>
    <row r="2215" spans="1:11" ht="13">
      <c r="A2215" s="14"/>
      <c r="B2215" s="14"/>
      <c r="C2215" s="14"/>
      <c r="D2215" s="16"/>
      <c r="E2215" s="16"/>
      <c r="F2215" s="14"/>
      <c r="G2215" s="14"/>
      <c r="H2215" s="14"/>
      <c r="I2215" s="15"/>
      <c r="J2215" s="77"/>
      <c r="K2215" s="92"/>
    </row>
    <row r="2216" spans="1:11" ht="13">
      <c r="A2216" s="14"/>
      <c r="B2216" s="14"/>
      <c r="C2216" s="14"/>
      <c r="D2216" s="16"/>
      <c r="E2216" s="16"/>
      <c r="F2216" s="14"/>
      <c r="G2216" s="14"/>
      <c r="H2216" s="14"/>
      <c r="I2216" s="15"/>
      <c r="J2216" s="77"/>
      <c r="K2216" s="92"/>
    </row>
    <row r="2217" spans="1:11" ht="13">
      <c r="A2217" s="14"/>
      <c r="B2217" s="14"/>
      <c r="C2217" s="14"/>
      <c r="D2217" s="16"/>
      <c r="E2217" s="16"/>
      <c r="F2217" s="14"/>
      <c r="G2217" s="14"/>
      <c r="H2217" s="14"/>
      <c r="I2217" s="15"/>
      <c r="J2217" s="77"/>
      <c r="K2217" s="92"/>
    </row>
    <row r="2218" spans="1:11" ht="13">
      <c r="A2218" s="14"/>
      <c r="B2218" s="14"/>
      <c r="C2218" s="14"/>
      <c r="D2218" s="16"/>
      <c r="E2218" s="16"/>
      <c r="F2218" s="14"/>
      <c r="G2218" s="14"/>
      <c r="H2218" s="14"/>
      <c r="I2218" s="15"/>
      <c r="J2218" s="77"/>
      <c r="K2218" s="92"/>
    </row>
    <row r="2219" spans="1:11" ht="13">
      <c r="A2219" s="14"/>
      <c r="B2219" s="14"/>
      <c r="C2219" s="14"/>
      <c r="D2219" s="16"/>
      <c r="E2219" s="16"/>
      <c r="F2219" s="14"/>
      <c r="G2219" s="14"/>
      <c r="H2219" s="14"/>
      <c r="I2219" s="15"/>
      <c r="J2219" s="77"/>
      <c r="K2219" s="92"/>
    </row>
    <row r="2220" spans="1:11" ht="13">
      <c r="A2220" s="14"/>
      <c r="B2220" s="14"/>
      <c r="C2220" s="14"/>
      <c r="D2220" s="16"/>
      <c r="E2220" s="16"/>
      <c r="F2220" s="14"/>
      <c r="G2220" s="14"/>
      <c r="H2220" s="14"/>
      <c r="I2220" s="15"/>
      <c r="J2220" s="77"/>
      <c r="K2220" s="92"/>
    </row>
    <row r="2221" spans="1:11" ht="13">
      <c r="A2221" s="14"/>
      <c r="B2221" s="14"/>
      <c r="C2221" s="14"/>
      <c r="D2221" s="16"/>
      <c r="E2221" s="16"/>
      <c r="F2221" s="14"/>
      <c r="G2221" s="14"/>
      <c r="H2221" s="14"/>
      <c r="I2221" s="15"/>
      <c r="J2221" s="77"/>
      <c r="K2221" s="92"/>
    </row>
    <row r="2222" spans="1:11" ht="13">
      <c r="A2222" s="14"/>
      <c r="B2222" s="14"/>
      <c r="C2222" s="14"/>
      <c r="D2222" s="16"/>
      <c r="E2222" s="16"/>
      <c r="F2222" s="14"/>
      <c r="G2222" s="14"/>
      <c r="H2222" s="14"/>
      <c r="I2222" s="15"/>
      <c r="J2222" s="77"/>
      <c r="K2222" s="92"/>
    </row>
    <row r="2223" spans="1:11" ht="13">
      <c r="A2223" s="14"/>
      <c r="B2223" s="14"/>
      <c r="C2223" s="14"/>
      <c r="D2223" s="16"/>
      <c r="E2223" s="16"/>
      <c r="F2223" s="14"/>
      <c r="G2223" s="14"/>
      <c r="H2223" s="14"/>
      <c r="I2223" s="15"/>
      <c r="J2223" s="77"/>
      <c r="K2223" s="92"/>
    </row>
    <row r="2224" spans="1:11" ht="13">
      <c r="A2224" s="14"/>
      <c r="B2224" s="14"/>
      <c r="C2224" s="14"/>
      <c r="D2224" s="16"/>
      <c r="E2224" s="16"/>
      <c r="F2224" s="14"/>
      <c r="G2224" s="14"/>
      <c r="H2224" s="14"/>
      <c r="I2224" s="15"/>
      <c r="J2224" s="77"/>
      <c r="K2224" s="92"/>
    </row>
    <row r="2225" spans="1:11" ht="13">
      <c r="A2225" s="14"/>
      <c r="B2225" s="14"/>
      <c r="C2225" s="14"/>
      <c r="D2225" s="16"/>
      <c r="E2225" s="16"/>
      <c r="F2225" s="14"/>
      <c r="G2225" s="14"/>
      <c r="H2225" s="14"/>
      <c r="I2225" s="15"/>
      <c r="J2225" s="77"/>
      <c r="K2225" s="92"/>
    </row>
    <row r="2226" spans="1:11" ht="13">
      <c r="A2226" s="14"/>
      <c r="B2226" s="14"/>
      <c r="C2226" s="14"/>
      <c r="D2226" s="16"/>
      <c r="E2226" s="16"/>
      <c r="F2226" s="14"/>
      <c r="G2226" s="14"/>
      <c r="H2226" s="14"/>
      <c r="I2226" s="15"/>
      <c r="J2226" s="77"/>
      <c r="K2226" s="92"/>
    </row>
    <row r="2227" spans="1:11" ht="13">
      <c r="A2227" s="14"/>
      <c r="B2227" s="14"/>
      <c r="C2227" s="14"/>
      <c r="D2227" s="16"/>
      <c r="E2227" s="16"/>
      <c r="F2227" s="14"/>
      <c r="G2227" s="14"/>
      <c r="H2227" s="14"/>
      <c r="I2227" s="15"/>
      <c r="J2227" s="77"/>
      <c r="K2227" s="92"/>
    </row>
    <row r="2228" spans="1:11" ht="13">
      <c r="A2228" s="14"/>
      <c r="B2228" s="14"/>
      <c r="C2228" s="14"/>
      <c r="D2228" s="16"/>
      <c r="E2228" s="16"/>
      <c r="F2228" s="14"/>
      <c r="G2228" s="14"/>
      <c r="H2228" s="14"/>
      <c r="I2228" s="15"/>
      <c r="J2228" s="77"/>
      <c r="K2228" s="92"/>
    </row>
    <row r="2229" spans="1:11" ht="13">
      <c r="A2229" s="14"/>
      <c r="B2229" s="14"/>
      <c r="C2229" s="14"/>
      <c r="D2229" s="16"/>
      <c r="E2229" s="16"/>
      <c r="F2229" s="14"/>
      <c r="G2229" s="14"/>
      <c r="H2229" s="14"/>
      <c r="I2229" s="15"/>
      <c r="J2229" s="77"/>
      <c r="K2229" s="92"/>
    </row>
    <row r="2230" spans="1:11" ht="13">
      <c r="A2230" s="14"/>
      <c r="B2230" s="14"/>
      <c r="C2230" s="14"/>
      <c r="D2230" s="16"/>
      <c r="E2230" s="16"/>
      <c r="F2230" s="14"/>
      <c r="G2230" s="14"/>
      <c r="H2230" s="14"/>
      <c r="I2230" s="15"/>
      <c r="J2230" s="77"/>
      <c r="K2230" s="92"/>
    </row>
    <row r="2231" spans="1:11" ht="13">
      <c r="A2231" s="14"/>
      <c r="B2231" s="14"/>
      <c r="C2231" s="14"/>
      <c r="D2231" s="16"/>
      <c r="E2231" s="16"/>
      <c r="F2231" s="14"/>
      <c r="G2231" s="14"/>
      <c r="H2231" s="14"/>
      <c r="I2231" s="15"/>
      <c r="J2231" s="77"/>
      <c r="K2231" s="92"/>
    </row>
    <row r="2232" spans="1:11" ht="13">
      <c r="A2232" s="14"/>
      <c r="B2232" s="14"/>
      <c r="C2232" s="14"/>
      <c r="D2232" s="16"/>
      <c r="E2232" s="16"/>
      <c r="F2232" s="14"/>
      <c r="G2232" s="14"/>
      <c r="H2232" s="14"/>
      <c r="I2232" s="15"/>
      <c r="J2232" s="77"/>
      <c r="K2232" s="92"/>
    </row>
    <row r="2233" spans="1:11" ht="13">
      <c r="A2233" s="14"/>
      <c r="B2233" s="14"/>
      <c r="C2233" s="14"/>
      <c r="D2233" s="16"/>
      <c r="E2233" s="16"/>
      <c r="F2233" s="14"/>
      <c r="G2233" s="14"/>
      <c r="H2233" s="14"/>
      <c r="I2233" s="15"/>
      <c r="J2233" s="77"/>
      <c r="K2233" s="92"/>
    </row>
    <row r="2234" spans="1:11" ht="13">
      <c r="A2234" s="14"/>
      <c r="B2234" s="14"/>
      <c r="C2234" s="14"/>
      <c r="D2234" s="16"/>
      <c r="E2234" s="16"/>
      <c r="F2234" s="14"/>
      <c r="G2234" s="14"/>
      <c r="H2234" s="14"/>
      <c r="I2234" s="15"/>
      <c r="J2234" s="77"/>
      <c r="K2234" s="92"/>
    </row>
    <row r="2235" spans="1:11" ht="13">
      <c r="A2235" s="14"/>
      <c r="B2235" s="14"/>
      <c r="C2235" s="14"/>
      <c r="D2235" s="16"/>
      <c r="E2235" s="16"/>
      <c r="F2235" s="14"/>
      <c r="G2235" s="14"/>
      <c r="H2235" s="14"/>
      <c r="I2235" s="15"/>
      <c r="J2235" s="77"/>
      <c r="K2235" s="92"/>
    </row>
    <row r="2236" spans="1:11" ht="13">
      <c r="A2236" s="14"/>
      <c r="B2236" s="14"/>
      <c r="C2236" s="14"/>
      <c r="D2236" s="16"/>
      <c r="E2236" s="16"/>
      <c r="F2236" s="14"/>
      <c r="G2236" s="14"/>
      <c r="H2236" s="14"/>
      <c r="I2236" s="15"/>
      <c r="J2236" s="77"/>
      <c r="K2236" s="92"/>
    </row>
    <row r="2237" spans="1:11" ht="13">
      <c r="A2237" s="14"/>
      <c r="B2237" s="14"/>
      <c r="C2237" s="14"/>
      <c r="D2237" s="16"/>
      <c r="E2237" s="16"/>
      <c r="F2237" s="14"/>
      <c r="G2237" s="14"/>
      <c r="H2237" s="14"/>
      <c r="I2237" s="15"/>
      <c r="J2237" s="77"/>
      <c r="K2237" s="92"/>
    </row>
    <row r="2238" spans="1:11" ht="13">
      <c r="A2238" s="14"/>
      <c r="B2238" s="14"/>
      <c r="C2238" s="14"/>
      <c r="D2238" s="16"/>
      <c r="E2238" s="16"/>
      <c r="F2238" s="14"/>
      <c r="G2238" s="14"/>
      <c r="H2238" s="14"/>
      <c r="I2238" s="15"/>
      <c r="J2238" s="77"/>
      <c r="K2238" s="92"/>
    </row>
    <row r="2239" spans="1:11" ht="13">
      <c r="A2239" s="14"/>
      <c r="B2239" s="14"/>
      <c r="C2239" s="14"/>
      <c r="D2239" s="16"/>
      <c r="E2239" s="16"/>
      <c r="F2239" s="14"/>
      <c r="G2239" s="14"/>
      <c r="H2239" s="14"/>
      <c r="I2239" s="15"/>
      <c r="J2239" s="77"/>
      <c r="K2239" s="92"/>
    </row>
    <row r="2240" spans="1:11" ht="13">
      <c r="A2240" s="14"/>
      <c r="B2240" s="14"/>
      <c r="C2240" s="14"/>
      <c r="D2240" s="16"/>
      <c r="E2240" s="16"/>
      <c r="F2240" s="14"/>
      <c r="G2240" s="14"/>
      <c r="H2240" s="14"/>
      <c r="I2240" s="15"/>
      <c r="J2240" s="77"/>
      <c r="K2240" s="92"/>
    </row>
    <row r="2241" spans="1:11" ht="13">
      <c r="A2241" s="14"/>
      <c r="B2241" s="14"/>
      <c r="C2241" s="14"/>
      <c r="D2241" s="16"/>
      <c r="E2241" s="16"/>
      <c r="F2241" s="14"/>
      <c r="G2241" s="14"/>
      <c r="H2241" s="14"/>
      <c r="I2241" s="15"/>
      <c r="J2241" s="77"/>
      <c r="K2241" s="92"/>
    </row>
    <row r="2242" spans="1:11" ht="13">
      <c r="A2242" s="14"/>
      <c r="B2242" s="14"/>
      <c r="C2242" s="14"/>
      <c r="D2242" s="16"/>
      <c r="E2242" s="16"/>
      <c r="F2242" s="14"/>
      <c r="G2242" s="14"/>
      <c r="H2242" s="14"/>
      <c r="I2242" s="15"/>
      <c r="J2242" s="77"/>
      <c r="K2242" s="92"/>
    </row>
    <row r="2243" spans="1:11" ht="13">
      <c r="A2243" s="14"/>
      <c r="B2243" s="14"/>
      <c r="C2243" s="14"/>
      <c r="D2243" s="16"/>
      <c r="E2243" s="16"/>
      <c r="F2243" s="14"/>
      <c r="G2243" s="14"/>
      <c r="H2243" s="14"/>
      <c r="I2243" s="15"/>
      <c r="J2243" s="77"/>
      <c r="K2243" s="92"/>
    </row>
    <row r="2244" spans="1:11" ht="13">
      <c r="A2244" s="14"/>
      <c r="B2244" s="14"/>
      <c r="C2244" s="14"/>
      <c r="D2244" s="16"/>
      <c r="E2244" s="16"/>
      <c r="F2244" s="14"/>
      <c r="G2244" s="14"/>
      <c r="H2244" s="14"/>
      <c r="I2244" s="15"/>
      <c r="J2244" s="77"/>
      <c r="K2244" s="92"/>
    </row>
    <row r="2245" spans="1:11" ht="13">
      <c r="A2245" s="14"/>
      <c r="B2245" s="14"/>
      <c r="C2245" s="14"/>
      <c r="D2245" s="16"/>
      <c r="E2245" s="16"/>
      <c r="F2245" s="14"/>
      <c r="G2245" s="14"/>
      <c r="H2245" s="14"/>
      <c r="I2245" s="15"/>
      <c r="J2245" s="77"/>
      <c r="K2245" s="92"/>
    </row>
    <row r="2246" spans="1:11" ht="13">
      <c r="A2246" s="14"/>
      <c r="B2246" s="14"/>
      <c r="C2246" s="14"/>
      <c r="D2246" s="16"/>
      <c r="E2246" s="16"/>
      <c r="F2246" s="14"/>
      <c r="G2246" s="14"/>
      <c r="H2246" s="14"/>
      <c r="I2246" s="15"/>
      <c r="J2246" s="77"/>
      <c r="K2246" s="92"/>
    </row>
    <row r="2247" spans="1:11" ht="13">
      <c r="A2247" s="14"/>
      <c r="B2247" s="14"/>
      <c r="C2247" s="14"/>
      <c r="D2247" s="16"/>
      <c r="E2247" s="16"/>
      <c r="F2247" s="14"/>
      <c r="G2247" s="14"/>
      <c r="H2247" s="14"/>
      <c r="I2247" s="15"/>
      <c r="J2247" s="77"/>
      <c r="K2247" s="92"/>
    </row>
    <row r="2248" spans="1:11" ht="13">
      <c r="A2248" s="14"/>
      <c r="B2248" s="14"/>
      <c r="C2248" s="14"/>
      <c r="D2248" s="16"/>
      <c r="E2248" s="16"/>
      <c r="F2248" s="14"/>
      <c r="G2248" s="14"/>
      <c r="H2248" s="14"/>
      <c r="I2248" s="15"/>
      <c r="J2248" s="77"/>
      <c r="K2248" s="92"/>
    </row>
    <row r="2249" spans="1:11" ht="13">
      <c r="A2249" s="14"/>
      <c r="B2249" s="14"/>
      <c r="C2249" s="14"/>
      <c r="D2249" s="16"/>
      <c r="E2249" s="16"/>
      <c r="F2249" s="14"/>
      <c r="G2249" s="14"/>
      <c r="H2249" s="14"/>
      <c r="I2249" s="15"/>
      <c r="J2249" s="77"/>
      <c r="K2249" s="92"/>
    </row>
    <row r="2250" spans="1:11" ht="13">
      <c r="A2250" s="14"/>
      <c r="B2250" s="14"/>
      <c r="C2250" s="14"/>
      <c r="D2250" s="16"/>
      <c r="E2250" s="16"/>
      <c r="F2250" s="14"/>
      <c r="G2250" s="14"/>
      <c r="H2250" s="14"/>
      <c r="I2250" s="15"/>
      <c r="J2250" s="77"/>
      <c r="K2250" s="92"/>
    </row>
    <row r="2251" spans="1:11" ht="13">
      <c r="A2251" s="14"/>
      <c r="B2251" s="14"/>
      <c r="C2251" s="14"/>
      <c r="D2251" s="16"/>
      <c r="E2251" s="16"/>
      <c r="F2251" s="14"/>
      <c r="G2251" s="14"/>
      <c r="H2251" s="14"/>
      <c r="I2251" s="15"/>
      <c r="J2251" s="77"/>
      <c r="K2251" s="92"/>
    </row>
    <row r="2252" spans="1:11" ht="13">
      <c r="A2252" s="14"/>
      <c r="B2252" s="14"/>
      <c r="C2252" s="14"/>
      <c r="D2252" s="16"/>
      <c r="E2252" s="16"/>
      <c r="F2252" s="14"/>
      <c r="G2252" s="14"/>
      <c r="H2252" s="14"/>
      <c r="I2252" s="15"/>
      <c r="J2252" s="77"/>
      <c r="K2252" s="92"/>
    </row>
    <row r="2253" spans="1:11" ht="13">
      <c r="A2253" s="14"/>
      <c r="B2253" s="14"/>
      <c r="C2253" s="14"/>
      <c r="D2253" s="16"/>
      <c r="E2253" s="16"/>
      <c r="F2253" s="14"/>
      <c r="G2253" s="14"/>
      <c r="H2253" s="14"/>
      <c r="I2253" s="15"/>
      <c r="J2253" s="77"/>
      <c r="K2253" s="92"/>
    </row>
    <row r="2254" spans="1:11" ht="13">
      <c r="A2254" s="14"/>
      <c r="B2254" s="14"/>
      <c r="C2254" s="14"/>
      <c r="D2254" s="16"/>
      <c r="E2254" s="16"/>
      <c r="F2254" s="14"/>
      <c r="G2254" s="14"/>
      <c r="H2254" s="14"/>
      <c r="I2254" s="15"/>
      <c r="J2254" s="77"/>
      <c r="K2254" s="92"/>
    </row>
    <row r="2255" spans="1:11" ht="13">
      <c r="A2255" s="14"/>
      <c r="B2255" s="14"/>
      <c r="C2255" s="14"/>
      <c r="D2255" s="16"/>
      <c r="E2255" s="16"/>
      <c r="F2255" s="14"/>
      <c r="G2255" s="14"/>
      <c r="H2255" s="14"/>
      <c r="I2255" s="15"/>
      <c r="J2255" s="77"/>
      <c r="K2255" s="92"/>
    </row>
    <row r="2256" spans="1:11" ht="13">
      <c r="A2256" s="14"/>
      <c r="B2256" s="14"/>
      <c r="C2256" s="14"/>
      <c r="D2256" s="16"/>
      <c r="E2256" s="16"/>
      <c r="F2256" s="14"/>
      <c r="G2256" s="14"/>
      <c r="H2256" s="14"/>
      <c r="I2256" s="15"/>
      <c r="J2256" s="77"/>
      <c r="K2256" s="92"/>
    </row>
    <row r="2257" spans="1:11" ht="13">
      <c r="A2257" s="14"/>
      <c r="B2257" s="14"/>
      <c r="C2257" s="14"/>
      <c r="D2257" s="16"/>
      <c r="E2257" s="16"/>
      <c r="F2257" s="14"/>
      <c r="G2257" s="14"/>
      <c r="H2257" s="14"/>
      <c r="I2257" s="15"/>
      <c r="J2257" s="77"/>
      <c r="K2257" s="92"/>
    </row>
    <row r="2258" spans="1:11" ht="13">
      <c r="A2258" s="14"/>
      <c r="B2258" s="14"/>
      <c r="C2258" s="14"/>
      <c r="D2258" s="16"/>
      <c r="E2258" s="16"/>
      <c r="F2258" s="14"/>
      <c r="G2258" s="14"/>
      <c r="H2258" s="14"/>
      <c r="I2258" s="15"/>
      <c r="J2258" s="77"/>
      <c r="K2258" s="92"/>
    </row>
    <row r="2259" spans="1:11" ht="13">
      <c r="A2259" s="14"/>
      <c r="B2259" s="14"/>
      <c r="C2259" s="14"/>
      <c r="D2259" s="16"/>
      <c r="E2259" s="16"/>
      <c r="F2259" s="14"/>
      <c r="G2259" s="14"/>
      <c r="H2259" s="14"/>
      <c r="I2259" s="15"/>
      <c r="J2259" s="77"/>
      <c r="K2259" s="92"/>
    </row>
    <row r="2260" spans="1:11" ht="13">
      <c r="A2260" s="14"/>
      <c r="B2260" s="14"/>
      <c r="C2260" s="14"/>
      <c r="D2260" s="16"/>
      <c r="E2260" s="16"/>
      <c r="F2260" s="14"/>
      <c r="G2260" s="14"/>
      <c r="H2260" s="14"/>
      <c r="I2260" s="15"/>
      <c r="J2260" s="77"/>
      <c r="K2260" s="92"/>
    </row>
    <row r="2261" spans="1:11" ht="13">
      <c r="A2261" s="14"/>
      <c r="B2261" s="14"/>
      <c r="C2261" s="14"/>
      <c r="D2261" s="16"/>
      <c r="E2261" s="16"/>
      <c r="F2261" s="14"/>
      <c r="G2261" s="14"/>
      <c r="H2261" s="14"/>
      <c r="I2261" s="15"/>
      <c r="J2261" s="77"/>
      <c r="K2261" s="92"/>
    </row>
    <row r="2262" spans="1:11" ht="13">
      <c r="A2262" s="14"/>
      <c r="B2262" s="14"/>
      <c r="C2262" s="14"/>
      <c r="D2262" s="16"/>
      <c r="E2262" s="16"/>
      <c r="F2262" s="14"/>
      <c r="G2262" s="14"/>
      <c r="H2262" s="14"/>
      <c r="I2262" s="15"/>
      <c r="J2262" s="77"/>
      <c r="K2262" s="92"/>
    </row>
    <row r="2263" spans="1:11" ht="13">
      <c r="A2263" s="14"/>
      <c r="B2263" s="14"/>
      <c r="C2263" s="14"/>
      <c r="D2263" s="16"/>
      <c r="E2263" s="16"/>
      <c r="F2263" s="14"/>
      <c r="G2263" s="14"/>
      <c r="H2263" s="14"/>
      <c r="I2263" s="15"/>
      <c r="J2263" s="77"/>
      <c r="K2263" s="92"/>
    </row>
    <row r="2264" spans="1:11" ht="13">
      <c r="A2264" s="14"/>
      <c r="B2264" s="14"/>
      <c r="C2264" s="14"/>
      <c r="D2264" s="16"/>
      <c r="E2264" s="16"/>
      <c r="F2264" s="14"/>
      <c r="G2264" s="14"/>
      <c r="H2264" s="14"/>
      <c r="I2264" s="15"/>
      <c r="J2264" s="77"/>
      <c r="K2264" s="92"/>
    </row>
    <row r="2265" spans="1:11" ht="13">
      <c r="A2265" s="14"/>
      <c r="B2265" s="14"/>
      <c r="C2265" s="14"/>
      <c r="D2265" s="16"/>
      <c r="E2265" s="16"/>
      <c r="F2265" s="14"/>
      <c r="G2265" s="14"/>
      <c r="H2265" s="14"/>
      <c r="I2265" s="15"/>
      <c r="J2265" s="77"/>
      <c r="K2265" s="92"/>
    </row>
    <row r="2266" spans="1:11" ht="13">
      <c r="A2266" s="14"/>
      <c r="B2266" s="14"/>
      <c r="C2266" s="14"/>
      <c r="D2266" s="16"/>
      <c r="E2266" s="16"/>
      <c r="F2266" s="14"/>
      <c r="G2266" s="14"/>
      <c r="H2266" s="14"/>
      <c r="I2266" s="15"/>
      <c r="J2266" s="77"/>
      <c r="K2266" s="92"/>
    </row>
    <row r="2267" spans="1:11" ht="13">
      <c r="A2267" s="14"/>
      <c r="B2267" s="14"/>
      <c r="C2267" s="14"/>
      <c r="D2267" s="16"/>
      <c r="E2267" s="16"/>
      <c r="F2267" s="14"/>
      <c r="G2267" s="14"/>
      <c r="H2267" s="14"/>
      <c r="I2267" s="15"/>
      <c r="J2267" s="77"/>
      <c r="K2267" s="92"/>
    </row>
    <row r="2268" spans="1:11" ht="13">
      <c r="A2268" s="14"/>
      <c r="B2268" s="14"/>
      <c r="C2268" s="14"/>
      <c r="D2268" s="16"/>
      <c r="E2268" s="16"/>
      <c r="F2268" s="14"/>
      <c r="G2268" s="14"/>
      <c r="H2268" s="14"/>
      <c r="I2268" s="15"/>
      <c r="J2268" s="77"/>
      <c r="K2268" s="92"/>
    </row>
    <row r="2269" spans="1:11" ht="13">
      <c r="A2269" s="14"/>
      <c r="B2269" s="14"/>
      <c r="C2269" s="14"/>
      <c r="D2269" s="16"/>
      <c r="E2269" s="16"/>
      <c r="F2269" s="14"/>
      <c r="G2269" s="14"/>
      <c r="H2269" s="14"/>
      <c r="I2269" s="15"/>
      <c r="J2269" s="77"/>
      <c r="K2269" s="92"/>
    </row>
    <row r="2270" spans="1:11" ht="13">
      <c r="A2270" s="14"/>
      <c r="B2270" s="14"/>
      <c r="C2270" s="14"/>
      <c r="D2270" s="16"/>
      <c r="E2270" s="16"/>
      <c r="F2270" s="14"/>
      <c r="G2270" s="14"/>
      <c r="H2270" s="14"/>
      <c r="I2270" s="15"/>
      <c r="J2270" s="77"/>
      <c r="K2270" s="92"/>
    </row>
    <row r="2271" spans="1:11" ht="13">
      <c r="A2271" s="14"/>
      <c r="B2271" s="14"/>
      <c r="C2271" s="14"/>
      <c r="D2271" s="16"/>
      <c r="E2271" s="16"/>
      <c r="F2271" s="14"/>
      <c r="G2271" s="14"/>
      <c r="H2271" s="14"/>
      <c r="I2271" s="15"/>
      <c r="J2271" s="77"/>
      <c r="K2271" s="92"/>
    </row>
    <row r="2272" spans="1:11" ht="13">
      <c r="A2272" s="14"/>
      <c r="B2272" s="14"/>
      <c r="C2272" s="14"/>
      <c r="D2272" s="16"/>
      <c r="E2272" s="16"/>
      <c r="F2272" s="14"/>
      <c r="G2272" s="14"/>
      <c r="H2272" s="14"/>
      <c r="I2272" s="15"/>
      <c r="J2272" s="77"/>
      <c r="K2272" s="92"/>
    </row>
    <row r="2273" spans="1:11" ht="13">
      <c r="A2273" s="14"/>
      <c r="B2273" s="14"/>
      <c r="C2273" s="14"/>
      <c r="D2273" s="16"/>
      <c r="E2273" s="16"/>
      <c r="F2273" s="14"/>
      <c r="G2273" s="14"/>
      <c r="H2273" s="14"/>
      <c r="I2273" s="15"/>
      <c r="J2273" s="77"/>
      <c r="K2273" s="92"/>
    </row>
    <row r="2274" spans="1:11" ht="13">
      <c r="A2274" s="14"/>
      <c r="B2274" s="14"/>
      <c r="C2274" s="14"/>
      <c r="D2274" s="16"/>
      <c r="E2274" s="16"/>
      <c r="F2274" s="14"/>
      <c r="G2274" s="14"/>
      <c r="H2274" s="14"/>
      <c r="I2274" s="15"/>
      <c r="J2274" s="77"/>
      <c r="K2274" s="92"/>
    </row>
    <row r="2275" spans="1:11" ht="13">
      <c r="A2275" s="14"/>
      <c r="B2275" s="14"/>
      <c r="C2275" s="14"/>
      <c r="D2275" s="16"/>
      <c r="E2275" s="16"/>
      <c r="F2275" s="14"/>
      <c r="G2275" s="14"/>
      <c r="H2275" s="14"/>
      <c r="I2275" s="15"/>
      <c r="J2275" s="77"/>
      <c r="K2275" s="92"/>
    </row>
    <row r="2276" spans="1:11" ht="13">
      <c r="A2276" s="14"/>
      <c r="B2276" s="14"/>
      <c r="C2276" s="14"/>
      <c r="D2276" s="16"/>
      <c r="E2276" s="16"/>
      <c r="F2276" s="14"/>
      <c r="G2276" s="14"/>
      <c r="H2276" s="14"/>
      <c r="I2276" s="15"/>
      <c r="J2276" s="77"/>
      <c r="K2276" s="92"/>
    </row>
    <row r="2277" spans="1:11" ht="13">
      <c r="A2277" s="14"/>
      <c r="B2277" s="14"/>
      <c r="C2277" s="14"/>
      <c r="D2277" s="16"/>
      <c r="E2277" s="16"/>
      <c r="F2277" s="14"/>
      <c r="G2277" s="14"/>
      <c r="H2277" s="14"/>
      <c r="I2277" s="15"/>
      <c r="J2277" s="77"/>
      <c r="K2277" s="92"/>
    </row>
    <row r="2278" spans="1:11" ht="13">
      <c r="A2278" s="14"/>
      <c r="B2278" s="14"/>
      <c r="C2278" s="14"/>
      <c r="D2278" s="16"/>
      <c r="E2278" s="16"/>
      <c r="F2278" s="14"/>
      <c r="G2278" s="14"/>
      <c r="H2278" s="14"/>
      <c r="I2278" s="15"/>
      <c r="J2278" s="77"/>
      <c r="K2278" s="92"/>
    </row>
    <row r="2279" spans="1:11" ht="13">
      <c r="A2279" s="14"/>
      <c r="B2279" s="14"/>
      <c r="C2279" s="14"/>
      <c r="D2279" s="16"/>
      <c r="E2279" s="16"/>
      <c r="F2279" s="14"/>
      <c r="G2279" s="14"/>
      <c r="H2279" s="14"/>
      <c r="I2279" s="15"/>
      <c r="J2279" s="77"/>
      <c r="K2279" s="92"/>
    </row>
    <row r="2280" spans="1:11" ht="13">
      <c r="A2280" s="14"/>
      <c r="B2280" s="14"/>
      <c r="C2280" s="14"/>
      <c r="D2280" s="16"/>
      <c r="E2280" s="16"/>
      <c r="F2280" s="14"/>
      <c r="G2280" s="14"/>
      <c r="H2280" s="14"/>
      <c r="I2280" s="15"/>
      <c r="J2280" s="77"/>
      <c r="K2280" s="92"/>
    </row>
    <row r="2281" spans="1:11" ht="13">
      <c r="A2281" s="14"/>
      <c r="B2281" s="14"/>
      <c r="C2281" s="14"/>
      <c r="D2281" s="16"/>
      <c r="E2281" s="16"/>
      <c r="F2281" s="14"/>
      <c r="G2281" s="14"/>
      <c r="H2281" s="14"/>
      <c r="I2281" s="15"/>
      <c r="J2281" s="77"/>
      <c r="K2281" s="92"/>
    </row>
    <row r="2282" spans="1:11" ht="13">
      <c r="A2282" s="14"/>
      <c r="B2282" s="14"/>
      <c r="C2282" s="14"/>
      <c r="D2282" s="16"/>
      <c r="E2282" s="16"/>
      <c r="F2282" s="14"/>
      <c r="G2282" s="14"/>
      <c r="H2282" s="14"/>
      <c r="I2282" s="15"/>
      <c r="J2282" s="77"/>
      <c r="K2282" s="92"/>
    </row>
    <row r="2283" spans="1:11" ht="13">
      <c r="A2283" s="14"/>
      <c r="B2283" s="14"/>
      <c r="C2283" s="14"/>
      <c r="D2283" s="16"/>
      <c r="E2283" s="16"/>
      <c r="F2283" s="14"/>
      <c r="G2283" s="14"/>
      <c r="H2283" s="14"/>
      <c r="I2283" s="15"/>
      <c r="J2283" s="77"/>
      <c r="K2283" s="92"/>
    </row>
    <row r="2284" spans="1:11" ht="13">
      <c r="A2284" s="14"/>
      <c r="B2284" s="14"/>
      <c r="C2284" s="14"/>
      <c r="D2284" s="16"/>
      <c r="E2284" s="16"/>
      <c r="F2284" s="14"/>
      <c r="G2284" s="14"/>
      <c r="H2284" s="14"/>
      <c r="I2284" s="15"/>
      <c r="J2284" s="77"/>
      <c r="K2284" s="92"/>
    </row>
    <row r="2285" spans="1:11" ht="13">
      <c r="A2285" s="14"/>
      <c r="B2285" s="14"/>
      <c r="C2285" s="14"/>
      <c r="D2285" s="16"/>
      <c r="E2285" s="16"/>
      <c r="F2285" s="14"/>
      <c r="G2285" s="14"/>
      <c r="H2285" s="14"/>
      <c r="I2285" s="15"/>
      <c r="J2285" s="77"/>
      <c r="K2285" s="92"/>
    </row>
    <row r="2286" spans="1:11" ht="13">
      <c r="A2286" s="14"/>
      <c r="B2286" s="14"/>
      <c r="C2286" s="14"/>
      <c r="D2286" s="16"/>
      <c r="E2286" s="16"/>
      <c r="F2286" s="14"/>
      <c r="G2286" s="14"/>
      <c r="H2286" s="14"/>
      <c r="I2286" s="15"/>
      <c r="J2286" s="77"/>
      <c r="K2286" s="92"/>
    </row>
    <row r="2287" spans="1:11" ht="13">
      <c r="A2287" s="14"/>
      <c r="B2287" s="14"/>
      <c r="C2287" s="14"/>
      <c r="D2287" s="16"/>
      <c r="E2287" s="16"/>
      <c r="F2287" s="14"/>
      <c r="G2287" s="14"/>
      <c r="H2287" s="14"/>
      <c r="I2287" s="15"/>
      <c r="J2287" s="77"/>
      <c r="K2287" s="92"/>
    </row>
    <row r="2288" spans="1:11" ht="13">
      <c r="A2288" s="14"/>
      <c r="B2288" s="14"/>
      <c r="C2288" s="14"/>
      <c r="D2288" s="16"/>
      <c r="E2288" s="16"/>
      <c r="F2288" s="14"/>
      <c r="G2288" s="14"/>
      <c r="H2288" s="14"/>
      <c r="I2288" s="15"/>
      <c r="J2288" s="77"/>
      <c r="K2288" s="92"/>
    </row>
    <row r="2289" spans="1:11" ht="13">
      <c r="A2289" s="14"/>
      <c r="B2289" s="14"/>
      <c r="C2289" s="14"/>
      <c r="D2289" s="16"/>
      <c r="E2289" s="16"/>
      <c r="F2289" s="14"/>
      <c r="G2289" s="14"/>
      <c r="H2289" s="14"/>
      <c r="I2289" s="15"/>
      <c r="J2289" s="77"/>
      <c r="K2289" s="92"/>
    </row>
    <row r="2290" spans="1:11" ht="13">
      <c r="A2290" s="14"/>
      <c r="B2290" s="14"/>
      <c r="C2290" s="14"/>
      <c r="D2290" s="16"/>
      <c r="E2290" s="16"/>
      <c r="F2290" s="14"/>
      <c r="G2290" s="14"/>
      <c r="H2290" s="14"/>
      <c r="I2290" s="15"/>
      <c r="J2290" s="77"/>
      <c r="K2290" s="92"/>
    </row>
    <row r="2291" spans="1:11" ht="13">
      <c r="A2291" s="14"/>
      <c r="B2291" s="14"/>
      <c r="C2291" s="14"/>
      <c r="D2291" s="16"/>
      <c r="E2291" s="16"/>
      <c r="F2291" s="14"/>
      <c r="G2291" s="14"/>
      <c r="H2291" s="14"/>
      <c r="I2291" s="15"/>
      <c r="J2291" s="77"/>
      <c r="K2291" s="92"/>
    </row>
    <row r="2292" spans="1:11" ht="13">
      <c r="A2292" s="14"/>
      <c r="B2292" s="14"/>
      <c r="C2292" s="14"/>
      <c r="D2292" s="16"/>
      <c r="E2292" s="16"/>
      <c r="F2292" s="14"/>
      <c r="G2292" s="14"/>
      <c r="H2292" s="14"/>
      <c r="I2292" s="15"/>
      <c r="J2292" s="77"/>
      <c r="K2292" s="92"/>
    </row>
    <row r="2293" spans="1:11" ht="13">
      <c r="A2293" s="14"/>
      <c r="B2293" s="14"/>
      <c r="C2293" s="14"/>
      <c r="D2293" s="16"/>
      <c r="E2293" s="16"/>
      <c r="F2293" s="14"/>
      <c r="G2293" s="14"/>
      <c r="H2293" s="14"/>
      <c r="I2293" s="15"/>
      <c r="J2293" s="77"/>
      <c r="K2293" s="92"/>
    </row>
    <row r="2294" spans="1:11" ht="13">
      <c r="A2294" s="14"/>
      <c r="B2294" s="14"/>
      <c r="C2294" s="14"/>
      <c r="D2294" s="16"/>
      <c r="E2294" s="16"/>
      <c r="F2294" s="14"/>
      <c r="G2294" s="14"/>
      <c r="H2294" s="14"/>
      <c r="I2294" s="15"/>
      <c r="J2294" s="77"/>
      <c r="K2294" s="92"/>
    </row>
    <row r="2295" spans="1:11" ht="13">
      <c r="A2295" s="14"/>
      <c r="B2295" s="14"/>
      <c r="C2295" s="14"/>
      <c r="D2295" s="16"/>
      <c r="E2295" s="16"/>
      <c r="F2295" s="14"/>
      <c r="G2295" s="14"/>
      <c r="H2295" s="14"/>
      <c r="I2295" s="15"/>
      <c r="J2295" s="77"/>
      <c r="K2295" s="92"/>
    </row>
    <row r="2296" spans="1:11" ht="13">
      <c r="A2296" s="14"/>
      <c r="B2296" s="14"/>
      <c r="C2296" s="14"/>
      <c r="D2296" s="16"/>
      <c r="E2296" s="16"/>
      <c r="F2296" s="14"/>
      <c r="G2296" s="14"/>
      <c r="H2296" s="14"/>
      <c r="I2296" s="15"/>
      <c r="J2296" s="77"/>
      <c r="K2296" s="92"/>
    </row>
    <row r="2297" spans="1:11" ht="13">
      <c r="A2297" s="14"/>
      <c r="B2297" s="14"/>
      <c r="C2297" s="14"/>
      <c r="D2297" s="16"/>
      <c r="E2297" s="16"/>
      <c r="F2297" s="14"/>
      <c r="G2297" s="14"/>
      <c r="H2297" s="14"/>
      <c r="I2297" s="15"/>
      <c r="J2297" s="77"/>
      <c r="K2297" s="92"/>
    </row>
    <row r="2298" spans="1:11" ht="13">
      <c r="A2298" s="14"/>
      <c r="B2298" s="14"/>
      <c r="C2298" s="14"/>
      <c r="D2298" s="16"/>
      <c r="E2298" s="16"/>
      <c r="F2298" s="14"/>
      <c r="G2298" s="14"/>
      <c r="H2298" s="14"/>
      <c r="I2298" s="15"/>
      <c r="J2298" s="77"/>
      <c r="K2298" s="92"/>
    </row>
    <row r="2299" spans="1:11" ht="13">
      <c r="A2299" s="14"/>
      <c r="B2299" s="14"/>
      <c r="C2299" s="14"/>
      <c r="D2299" s="16"/>
      <c r="E2299" s="16"/>
      <c r="F2299" s="14"/>
      <c r="G2299" s="14"/>
      <c r="H2299" s="14"/>
      <c r="I2299" s="15"/>
      <c r="J2299" s="77"/>
      <c r="K2299" s="92"/>
    </row>
    <row r="2300" spans="1:11" ht="13">
      <c r="A2300" s="14"/>
      <c r="B2300" s="14"/>
      <c r="C2300" s="14"/>
      <c r="D2300" s="16"/>
      <c r="E2300" s="16"/>
      <c r="F2300" s="14"/>
      <c r="G2300" s="14"/>
      <c r="H2300" s="14"/>
      <c r="I2300" s="15"/>
      <c r="J2300" s="77"/>
      <c r="K2300" s="92"/>
    </row>
    <row r="2301" spans="1:11" ht="13">
      <c r="A2301" s="14"/>
      <c r="B2301" s="14"/>
      <c r="C2301" s="14"/>
      <c r="D2301" s="16"/>
      <c r="E2301" s="16"/>
      <c r="F2301" s="14"/>
      <c r="G2301" s="14"/>
      <c r="H2301" s="14"/>
      <c r="I2301" s="15"/>
      <c r="J2301" s="77"/>
      <c r="K2301" s="92"/>
    </row>
    <row r="2302" spans="1:11" ht="13">
      <c r="A2302" s="14"/>
      <c r="B2302" s="14"/>
      <c r="C2302" s="14"/>
      <c r="D2302" s="16"/>
      <c r="E2302" s="16"/>
      <c r="F2302" s="14"/>
      <c r="G2302" s="14"/>
      <c r="H2302" s="14"/>
      <c r="I2302" s="15"/>
      <c r="J2302" s="77"/>
      <c r="K2302" s="92"/>
    </row>
    <row r="2303" spans="1:11" ht="13">
      <c r="A2303" s="14"/>
      <c r="B2303" s="14"/>
      <c r="C2303" s="14"/>
      <c r="D2303" s="16"/>
      <c r="E2303" s="16"/>
      <c r="F2303" s="14"/>
      <c r="G2303" s="14"/>
      <c r="H2303" s="14"/>
      <c r="I2303" s="15"/>
      <c r="J2303" s="77"/>
      <c r="K2303" s="92"/>
    </row>
    <row r="2304" spans="1:11" ht="13">
      <c r="A2304" s="14"/>
      <c r="B2304" s="14"/>
      <c r="C2304" s="14"/>
      <c r="D2304" s="16"/>
      <c r="E2304" s="16"/>
      <c r="F2304" s="14"/>
      <c r="G2304" s="14"/>
      <c r="H2304" s="14"/>
      <c r="I2304" s="15"/>
      <c r="J2304" s="77"/>
      <c r="K2304" s="92"/>
    </row>
    <row r="2305" spans="1:11" ht="13">
      <c r="A2305" s="14"/>
      <c r="B2305" s="14"/>
      <c r="C2305" s="14"/>
      <c r="D2305" s="16"/>
      <c r="E2305" s="16"/>
      <c r="F2305" s="14"/>
      <c r="G2305" s="14"/>
      <c r="H2305" s="14"/>
      <c r="I2305" s="15"/>
      <c r="J2305" s="77"/>
      <c r="K2305" s="92"/>
    </row>
    <row r="2306" spans="1:11" ht="13">
      <c r="A2306" s="14"/>
      <c r="B2306" s="14"/>
      <c r="C2306" s="14"/>
      <c r="D2306" s="16"/>
      <c r="E2306" s="16"/>
      <c r="F2306" s="14"/>
      <c r="G2306" s="14"/>
      <c r="H2306" s="14"/>
      <c r="I2306" s="15"/>
      <c r="J2306" s="77"/>
      <c r="K2306" s="92"/>
    </row>
    <row r="2307" spans="1:11" ht="13">
      <c r="A2307" s="14"/>
      <c r="B2307" s="14"/>
      <c r="C2307" s="14"/>
      <c r="D2307" s="16"/>
      <c r="E2307" s="16"/>
      <c r="F2307" s="14"/>
      <c r="G2307" s="14"/>
      <c r="H2307" s="14"/>
      <c r="I2307" s="15"/>
      <c r="J2307" s="77"/>
      <c r="K2307" s="92"/>
    </row>
    <row r="2308" spans="1:11" ht="13">
      <c r="A2308" s="14"/>
      <c r="B2308" s="14"/>
      <c r="C2308" s="14"/>
      <c r="D2308" s="16"/>
      <c r="E2308" s="16"/>
      <c r="F2308" s="14"/>
      <c r="G2308" s="14"/>
      <c r="H2308" s="14"/>
      <c r="I2308" s="15"/>
      <c r="J2308" s="77"/>
      <c r="K2308" s="92"/>
    </row>
    <row r="2309" spans="1:11" ht="13">
      <c r="A2309" s="14"/>
      <c r="B2309" s="14"/>
      <c r="C2309" s="14"/>
      <c r="D2309" s="16"/>
      <c r="E2309" s="16"/>
      <c r="F2309" s="14"/>
      <c r="G2309" s="14"/>
      <c r="H2309" s="14"/>
      <c r="I2309" s="15"/>
      <c r="J2309" s="77"/>
      <c r="K2309" s="92"/>
    </row>
    <row r="2310" spans="1:11" ht="13">
      <c r="A2310" s="14"/>
      <c r="B2310" s="14"/>
      <c r="C2310" s="14"/>
      <c r="D2310" s="16"/>
      <c r="E2310" s="16"/>
      <c r="F2310" s="14"/>
      <c r="G2310" s="14"/>
      <c r="H2310" s="14"/>
      <c r="I2310" s="15"/>
      <c r="J2310" s="77"/>
      <c r="K2310" s="92"/>
    </row>
    <row r="2311" spans="1:11" ht="13">
      <c r="A2311" s="14"/>
      <c r="B2311" s="14"/>
      <c r="C2311" s="14"/>
      <c r="D2311" s="16"/>
      <c r="E2311" s="16"/>
      <c r="F2311" s="14"/>
      <c r="G2311" s="14"/>
      <c r="H2311" s="14"/>
      <c r="I2311" s="15"/>
      <c r="J2311" s="77"/>
      <c r="K2311" s="92"/>
    </row>
    <row r="2312" spans="1:11" ht="13">
      <c r="A2312" s="14"/>
      <c r="B2312" s="14"/>
      <c r="C2312" s="14"/>
      <c r="D2312" s="16"/>
      <c r="E2312" s="16"/>
      <c r="F2312" s="14"/>
      <c r="G2312" s="14"/>
      <c r="H2312" s="14"/>
      <c r="I2312" s="15"/>
      <c r="J2312" s="77"/>
      <c r="K2312" s="92"/>
    </row>
    <row r="2313" spans="1:11" ht="13">
      <c r="A2313" s="14"/>
      <c r="B2313" s="14"/>
      <c r="C2313" s="14"/>
      <c r="D2313" s="16"/>
      <c r="E2313" s="16"/>
      <c r="F2313" s="14"/>
      <c r="G2313" s="14"/>
      <c r="H2313" s="14"/>
      <c r="I2313" s="15"/>
      <c r="J2313" s="77"/>
      <c r="K2313" s="92"/>
    </row>
    <row r="2314" spans="1:11" ht="13">
      <c r="A2314" s="14"/>
      <c r="B2314" s="14"/>
      <c r="C2314" s="14"/>
      <c r="D2314" s="16"/>
      <c r="E2314" s="16"/>
      <c r="F2314" s="14"/>
      <c r="G2314" s="14"/>
      <c r="H2314" s="14"/>
      <c r="I2314" s="15"/>
      <c r="J2314" s="77"/>
      <c r="K2314" s="92"/>
    </row>
    <row r="2315" spans="1:11" ht="13">
      <c r="A2315" s="14"/>
      <c r="B2315" s="14"/>
      <c r="C2315" s="14"/>
      <c r="D2315" s="16"/>
      <c r="E2315" s="16"/>
      <c r="F2315" s="14"/>
      <c r="G2315" s="14"/>
      <c r="H2315" s="14"/>
      <c r="I2315" s="15"/>
      <c r="J2315" s="77"/>
      <c r="K2315" s="92"/>
    </row>
    <row r="2316" spans="1:11" ht="13">
      <c r="A2316" s="14"/>
      <c r="B2316" s="14"/>
      <c r="C2316" s="14"/>
      <c r="D2316" s="16"/>
      <c r="E2316" s="16"/>
      <c r="F2316" s="14"/>
      <c r="G2316" s="14"/>
      <c r="H2316" s="14"/>
      <c r="I2316" s="15"/>
      <c r="J2316" s="77"/>
      <c r="K2316" s="92"/>
    </row>
    <row r="2317" spans="1:11" ht="13">
      <c r="A2317" s="14"/>
      <c r="B2317" s="14"/>
      <c r="C2317" s="14"/>
      <c r="D2317" s="16"/>
      <c r="E2317" s="16"/>
      <c r="F2317" s="14"/>
      <c r="G2317" s="14"/>
      <c r="H2317" s="14"/>
      <c r="I2317" s="15"/>
      <c r="J2317" s="77"/>
      <c r="K2317" s="92"/>
    </row>
    <row r="2318" spans="1:11" ht="13">
      <c r="A2318" s="14"/>
      <c r="B2318" s="14"/>
      <c r="C2318" s="14"/>
      <c r="D2318" s="16"/>
      <c r="E2318" s="16"/>
      <c r="F2318" s="14"/>
      <c r="G2318" s="14"/>
      <c r="H2318" s="14"/>
      <c r="I2318" s="15"/>
      <c r="J2318" s="77"/>
      <c r="K2318" s="92"/>
    </row>
    <row r="2319" spans="1:11" ht="13">
      <c r="A2319" s="14"/>
      <c r="B2319" s="14"/>
      <c r="C2319" s="14"/>
      <c r="D2319" s="16"/>
      <c r="E2319" s="16"/>
      <c r="F2319" s="14"/>
      <c r="G2319" s="14"/>
      <c r="H2319" s="14"/>
      <c r="I2319" s="15"/>
      <c r="J2319" s="77"/>
      <c r="K2319" s="92"/>
    </row>
    <row r="2320" spans="1:11" ht="13">
      <c r="A2320" s="14"/>
      <c r="B2320" s="14"/>
      <c r="C2320" s="14"/>
      <c r="D2320" s="16"/>
      <c r="E2320" s="16"/>
      <c r="F2320" s="14"/>
      <c r="G2320" s="14"/>
      <c r="H2320" s="14"/>
      <c r="I2320" s="15"/>
      <c r="J2320" s="77"/>
      <c r="K2320" s="92"/>
    </row>
    <row r="2321" spans="1:11" ht="13">
      <c r="A2321" s="14"/>
      <c r="B2321" s="14"/>
      <c r="C2321" s="14"/>
      <c r="D2321" s="16"/>
      <c r="E2321" s="16"/>
      <c r="F2321" s="14"/>
      <c r="G2321" s="14"/>
      <c r="H2321" s="14"/>
      <c r="I2321" s="15"/>
      <c r="J2321" s="77"/>
      <c r="K2321" s="92"/>
    </row>
    <row r="2322" spans="1:11" ht="13">
      <c r="A2322" s="14"/>
      <c r="B2322" s="14"/>
      <c r="C2322" s="14"/>
      <c r="D2322" s="16"/>
      <c r="E2322" s="16"/>
      <c r="F2322" s="14"/>
      <c r="G2322" s="14"/>
      <c r="H2322" s="14"/>
      <c r="I2322" s="15"/>
      <c r="J2322" s="77"/>
      <c r="K2322" s="92"/>
    </row>
    <row r="2323" spans="1:11" ht="13">
      <c r="A2323" s="14"/>
      <c r="B2323" s="14"/>
      <c r="C2323" s="14"/>
      <c r="D2323" s="16"/>
      <c r="E2323" s="16"/>
      <c r="F2323" s="14"/>
      <c r="G2323" s="14"/>
      <c r="H2323" s="14"/>
      <c r="I2323" s="15"/>
      <c r="J2323" s="77"/>
      <c r="K2323" s="92"/>
    </row>
    <row r="2324" spans="1:11" ht="13">
      <c r="A2324" s="14"/>
      <c r="B2324" s="14"/>
      <c r="C2324" s="14"/>
      <c r="D2324" s="16"/>
      <c r="E2324" s="16"/>
      <c r="F2324" s="14"/>
      <c r="G2324" s="14"/>
      <c r="H2324" s="14"/>
      <c r="I2324" s="15"/>
      <c r="J2324" s="77"/>
      <c r="K2324" s="92"/>
    </row>
    <row r="2325" spans="1:11" ht="13">
      <c r="A2325" s="14"/>
      <c r="B2325" s="14"/>
      <c r="C2325" s="14"/>
      <c r="D2325" s="16"/>
      <c r="E2325" s="16"/>
      <c r="F2325" s="14"/>
      <c r="G2325" s="14"/>
      <c r="H2325" s="14"/>
      <c r="I2325" s="15"/>
      <c r="J2325" s="77"/>
      <c r="K2325" s="92"/>
    </row>
    <row r="2326" spans="1:11" ht="13">
      <c r="A2326" s="14"/>
      <c r="B2326" s="14"/>
      <c r="C2326" s="14"/>
      <c r="D2326" s="16"/>
      <c r="E2326" s="16"/>
      <c r="F2326" s="14"/>
      <c r="G2326" s="14"/>
      <c r="H2326" s="14"/>
      <c r="I2326" s="15"/>
      <c r="J2326" s="77"/>
      <c r="K2326" s="92"/>
    </row>
    <row r="2327" spans="1:11" ht="13">
      <c r="A2327" s="14"/>
      <c r="B2327" s="14"/>
      <c r="C2327" s="14"/>
      <c r="D2327" s="16"/>
      <c r="E2327" s="16"/>
      <c r="F2327" s="14"/>
      <c r="G2327" s="14"/>
      <c r="H2327" s="14"/>
      <c r="I2327" s="15"/>
      <c r="J2327" s="77"/>
      <c r="K2327" s="92"/>
    </row>
    <row r="2328" spans="1:11" ht="13">
      <c r="A2328" s="14"/>
      <c r="B2328" s="14"/>
      <c r="C2328" s="14"/>
      <c r="D2328" s="16"/>
      <c r="E2328" s="16"/>
      <c r="F2328" s="14"/>
      <c r="G2328" s="14"/>
      <c r="H2328" s="14"/>
      <c r="I2328" s="15"/>
      <c r="J2328" s="77"/>
      <c r="K2328" s="92"/>
    </row>
    <row r="2329" spans="1:11" ht="13">
      <c r="A2329" s="14"/>
      <c r="B2329" s="14"/>
      <c r="C2329" s="14"/>
      <c r="D2329" s="16"/>
      <c r="E2329" s="16"/>
      <c r="F2329" s="14"/>
      <c r="G2329" s="14"/>
      <c r="H2329" s="14"/>
      <c r="I2329" s="15"/>
      <c r="J2329" s="77"/>
      <c r="K2329" s="92"/>
    </row>
    <row r="2330" spans="1:11" ht="13">
      <c r="A2330" s="14"/>
      <c r="B2330" s="14"/>
      <c r="C2330" s="14"/>
      <c r="D2330" s="16"/>
      <c r="E2330" s="16"/>
      <c r="F2330" s="14"/>
      <c r="G2330" s="14"/>
      <c r="H2330" s="14"/>
      <c r="I2330" s="15"/>
      <c r="J2330" s="77"/>
      <c r="K2330" s="92"/>
    </row>
    <row r="2331" spans="1:11" ht="13">
      <c r="A2331" s="14"/>
      <c r="B2331" s="14"/>
      <c r="C2331" s="14"/>
      <c r="D2331" s="16"/>
      <c r="E2331" s="16"/>
      <c r="F2331" s="14"/>
      <c r="G2331" s="14"/>
      <c r="H2331" s="14"/>
      <c r="I2331" s="15"/>
      <c r="J2331" s="77"/>
      <c r="K2331" s="92"/>
    </row>
    <row r="2332" spans="1:11" ht="13">
      <c r="A2332" s="14"/>
      <c r="B2332" s="14"/>
      <c r="C2332" s="14"/>
      <c r="D2332" s="16"/>
      <c r="E2332" s="16"/>
      <c r="F2332" s="14"/>
      <c r="G2332" s="14"/>
      <c r="H2332" s="14"/>
      <c r="I2332" s="15"/>
      <c r="J2332" s="77"/>
      <c r="K2332" s="92"/>
    </row>
    <row r="2333" spans="1:11" ht="13">
      <c r="A2333" s="14"/>
      <c r="B2333" s="14"/>
      <c r="C2333" s="14"/>
      <c r="D2333" s="16"/>
      <c r="E2333" s="16"/>
      <c r="F2333" s="14"/>
      <c r="G2333" s="14"/>
      <c r="H2333" s="14"/>
      <c r="I2333" s="15"/>
      <c r="J2333" s="77"/>
      <c r="K2333" s="92"/>
    </row>
    <row r="2334" spans="1:11" ht="13">
      <c r="A2334" s="14"/>
      <c r="B2334" s="14"/>
      <c r="C2334" s="14"/>
      <c r="D2334" s="16"/>
      <c r="E2334" s="16"/>
      <c r="F2334" s="14"/>
      <c r="G2334" s="14"/>
      <c r="H2334" s="14"/>
      <c r="I2334" s="15"/>
      <c r="J2334" s="77"/>
      <c r="K2334" s="92"/>
    </row>
    <row r="2335" spans="1:11" ht="13">
      <c r="A2335" s="14"/>
      <c r="B2335" s="14"/>
      <c r="C2335" s="14"/>
      <c r="D2335" s="16"/>
      <c r="E2335" s="16"/>
      <c r="F2335" s="14"/>
      <c r="G2335" s="14"/>
      <c r="H2335" s="14"/>
      <c r="I2335" s="15"/>
      <c r="J2335" s="77"/>
      <c r="K2335" s="92"/>
    </row>
    <row r="2336" spans="1:11" ht="13">
      <c r="A2336" s="14"/>
      <c r="B2336" s="14"/>
      <c r="C2336" s="14"/>
      <c r="D2336" s="16"/>
      <c r="E2336" s="16"/>
      <c r="F2336" s="14"/>
      <c r="G2336" s="14"/>
      <c r="H2336" s="14"/>
      <c r="I2336" s="15"/>
      <c r="J2336" s="77"/>
      <c r="K2336" s="92"/>
    </row>
    <row r="2337" spans="1:11" ht="13">
      <c r="A2337" s="14"/>
      <c r="B2337" s="14"/>
      <c r="C2337" s="14"/>
      <c r="D2337" s="16"/>
      <c r="E2337" s="16"/>
      <c r="F2337" s="14"/>
      <c r="G2337" s="14"/>
      <c r="H2337" s="14"/>
      <c r="I2337" s="15"/>
      <c r="J2337" s="77"/>
      <c r="K2337" s="92"/>
    </row>
    <row r="2338" spans="1:11" ht="13">
      <c r="A2338" s="14"/>
      <c r="B2338" s="14"/>
      <c r="C2338" s="14"/>
      <c r="D2338" s="16"/>
      <c r="E2338" s="16"/>
      <c r="F2338" s="14"/>
      <c r="G2338" s="14"/>
      <c r="H2338" s="14"/>
      <c r="I2338" s="15"/>
      <c r="J2338" s="77"/>
      <c r="K2338" s="92"/>
    </row>
    <row r="2339" spans="1:11" ht="13">
      <c r="A2339" s="14"/>
      <c r="B2339" s="14"/>
      <c r="C2339" s="14"/>
      <c r="D2339" s="16"/>
      <c r="E2339" s="16"/>
      <c r="F2339" s="14"/>
      <c r="G2339" s="14"/>
      <c r="H2339" s="14"/>
      <c r="I2339" s="15"/>
      <c r="J2339" s="77"/>
      <c r="K2339" s="92"/>
    </row>
    <row r="2340" spans="1:11" ht="13">
      <c r="A2340" s="14"/>
      <c r="B2340" s="14"/>
      <c r="C2340" s="14"/>
      <c r="D2340" s="16"/>
      <c r="E2340" s="16"/>
      <c r="F2340" s="14"/>
      <c r="G2340" s="14"/>
      <c r="H2340" s="14"/>
      <c r="I2340" s="15"/>
      <c r="J2340" s="77"/>
      <c r="K2340" s="92"/>
    </row>
    <row r="2341" spans="1:11" ht="13">
      <c r="A2341" s="14"/>
      <c r="B2341" s="14"/>
      <c r="C2341" s="14"/>
      <c r="D2341" s="16"/>
      <c r="E2341" s="16"/>
      <c r="F2341" s="14"/>
      <c r="G2341" s="14"/>
      <c r="H2341" s="14"/>
      <c r="I2341" s="15"/>
      <c r="J2341" s="77"/>
      <c r="K2341" s="92"/>
    </row>
    <row r="2342" spans="1:11" ht="13">
      <c r="A2342" s="14"/>
      <c r="B2342" s="14"/>
      <c r="C2342" s="14"/>
      <c r="D2342" s="16"/>
      <c r="E2342" s="16"/>
      <c r="F2342" s="14"/>
      <c r="G2342" s="14"/>
      <c r="H2342" s="14"/>
      <c r="I2342" s="15"/>
      <c r="J2342" s="77"/>
      <c r="K2342" s="92"/>
    </row>
    <row r="2343" spans="1:11" ht="13">
      <c r="A2343" s="14"/>
      <c r="B2343" s="14"/>
      <c r="C2343" s="14"/>
      <c r="D2343" s="16"/>
      <c r="E2343" s="16"/>
      <c r="F2343" s="14"/>
      <c r="G2343" s="14"/>
      <c r="H2343" s="14"/>
      <c r="I2343" s="15"/>
      <c r="J2343" s="77"/>
      <c r="K2343" s="92"/>
    </row>
    <row r="2344" spans="1:11" ht="13">
      <c r="A2344" s="14"/>
      <c r="B2344" s="14"/>
      <c r="C2344" s="14"/>
      <c r="D2344" s="16"/>
      <c r="E2344" s="16"/>
      <c r="F2344" s="14"/>
      <c r="G2344" s="14"/>
      <c r="H2344" s="14"/>
      <c r="I2344" s="15"/>
      <c r="J2344" s="77"/>
      <c r="K2344" s="92"/>
    </row>
    <row r="2345" spans="1:11" ht="13">
      <c r="A2345" s="14"/>
      <c r="B2345" s="14"/>
      <c r="C2345" s="14"/>
      <c r="D2345" s="16"/>
      <c r="E2345" s="16"/>
      <c r="F2345" s="14"/>
      <c r="G2345" s="14"/>
      <c r="H2345" s="14"/>
      <c r="I2345" s="15"/>
      <c r="J2345" s="77"/>
      <c r="K2345" s="92"/>
    </row>
    <row r="2346" spans="1:11" ht="13">
      <c r="A2346" s="14"/>
      <c r="B2346" s="14"/>
      <c r="C2346" s="14"/>
      <c r="D2346" s="16"/>
      <c r="E2346" s="16"/>
      <c r="F2346" s="14"/>
      <c r="G2346" s="14"/>
      <c r="H2346" s="14"/>
      <c r="I2346" s="15"/>
      <c r="J2346" s="77"/>
      <c r="K2346" s="92"/>
    </row>
    <row r="2347" spans="1:11" ht="13">
      <c r="A2347" s="14"/>
      <c r="B2347" s="14"/>
      <c r="C2347" s="14"/>
      <c r="D2347" s="16"/>
      <c r="E2347" s="16"/>
      <c r="F2347" s="14"/>
      <c r="G2347" s="14"/>
      <c r="H2347" s="14"/>
      <c r="I2347" s="15"/>
      <c r="J2347" s="77"/>
      <c r="K2347" s="92"/>
    </row>
    <row r="2348" spans="1:11" ht="13">
      <c r="A2348" s="14"/>
      <c r="B2348" s="14"/>
      <c r="C2348" s="14"/>
      <c r="D2348" s="16"/>
      <c r="E2348" s="16"/>
      <c r="F2348" s="14"/>
      <c r="G2348" s="14"/>
      <c r="H2348" s="14"/>
      <c r="I2348" s="15"/>
      <c r="J2348" s="77"/>
      <c r="K2348" s="92"/>
    </row>
    <row r="2349" spans="1:11" ht="13">
      <c r="A2349" s="14"/>
      <c r="B2349" s="14"/>
      <c r="C2349" s="14"/>
      <c r="D2349" s="16"/>
      <c r="E2349" s="16"/>
      <c r="F2349" s="14"/>
      <c r="G2349" s="14"/>
      <c r="H2349" s="14"/>
      <c r="I2349" s="15"/>
      <c r="J2349" s="77"/>
      <c r="K2349" s="92"/>
    </row>
    <row r="2350" spans="1:11" ht="13">
      <c r="A2350" s="14"/>
      <c r="B2350" s="14"/>
      <c r="C2350" s="14"/>
      <c r="D2350" s="16"/>
      <c r="E2350" s="16"/>
      <c r="F2350" s="14"/>
      <c r="G2350" s="14"/>
      <c r="H2350" s="14"/>
      <c r="I2350" s="15"/>
      <c r="J2350" s="77"/>
      <c r="K2350" s="92"/>
    </row>
    <row r="2351" spans="1:11" ht="13">
      <c r="A2351" s="14"/>
      <c r="B2351" s="14"/>
      <c r="C2351" s="14"/>
      <c r="D2351" s="16"/>
      <c r="E2351" s="16"/>
      <c r="F2351" s="14"/>
      <c r="G2351" s="14"/>
      <c r="H2351" s="14"/>
      <c r="I2351" s="15"/>
      <c r="J2351" s="77"/>
      <c r="K2351" s="92"/>
    </row>
    <row r="2352" spans="1:11" ht="13">
      <c r="A2352" s="14"/>
      <c r="B2352" s="14"/>
      <c r="C2352" s="14"/>
      <c r="D2352" s="16"/>
      <c r="E2352" s="16"/>
      <c r="F2352" s="14"/>
      <c r="G2352" s="14"/>
      <c r="H2352" s="14"/>
      <c r="I2352" s="15"/>
      <c r="J2352" s="77"/>
      <c r="K2352" s="92"/>
    </row>
    <row r="2353" spans="1:11" ht="13">
      <c r="A2353" s="14"/>
      <c r="B2353" s="14"/>
      <c r="C2353" s="14"/>
      <c r="D2353" s="16"/>
      <c r="E2353" s="16"/>
      <c r="F2353" s="14"/>
      <c r="G2353" s="14"/>
      <c r="H2353" s="14"/>
      <c r="I2353" s="15"/>
      <c r="J2353" s="77"/>
      <c r="K2353" s="92"/>
    </row>
    <row r="2354" spans="1:11" ht="13">
      <c r="A2354" s="14"/>
      <c r="B2354" s="14"/>
      <c r="C2354" s="14"/>
      <c r="D2354" s="16"/>
      <c r="E2354" s="16"/>
      <c r="F2354" s="14"/>
      <c r="G2354" s="14"/>
      <c r="H2354" s="14"/>
      <c r="I2354" s="15"/>
      <c r="J2354" s="77"/>
      <c r="K2354" s="92"/>
    </row>
    <row r="2355" spans="1:11" ht="13">
      <c r="A2355" s="14"/>
      <c r="B2355" s="14"/>
      <c r="C2355" s="14"/>
      <c r="D2355" s="16"/>
      <c r="E2355" s="16"/>
      <c r="F2355" s="14"/>
      <c r="G2355" s="14"/>
      <c r="H2355" s="14"/>
      <c r="I2355" s="15"/>
      <c r="J2355" s="77"/>
      <c r="K2355" s="92"/>
    </row>
    <row r="2356" spans="1:11" ht="13">
      <c r="A2356" s="14"/>
      <c r="B2356" s="14"/>
      <c r="C2356" s="14"/>
      <c r="D2356" s="16"/>
      <c r="E2356" s="16"/>
      <c r="F2356" s="14"/>
      <c r="G2356" s="14"/>
      <c r="H2356" s="14"/>
      <c r="I2356" s="15"/>
      <c r="J2356" s="77"/>
      <c r="K2356" s="92"/>
    </row>
    <row r="2357" spans="1:11" ht="13">
      <c r="A2357" s="14"/>
      <c r="B2357" s="14"/>
      <c r="C2357" s="14"/>
      <c r="D2357" s="16"/>
      <c r="E2357" s="16"/>
      <c r="F2357" s="14"/>
      <c r="G2357" s="14"/>
      <c r="H2357" s="14"/>
      <c r="I2357" s="15"/>
      <c r="J2357" s="77"/>
      <c r="K2357" s="92"/>
    </row>
    <row r="2358" spans="1:11" ht="13">
      <c r="A2358" s="14"/>
      <c r="B2358" s="14"/>
      <c r="C2358" s="14"/>
      <c r="D2358" s="16"/>
      <c r="E2358" s="16"/>
      <c r="F2358" s="14"/>
      <c r="G2358" s="14"/>
      <c r="H2358" s="14"/>
      <c r="I2358" s="15"/>
      <c r="J2358" s="77"/>
      <c r="K2358" s="92"/>
    </row>
    <row r="2359" spans="1:11" ht="13">
      <c r="A2359" s="14"/>
      <c r="B2359" s="14"/>
      <c r="C2359" s="14"/>
      <c r="D2359" s="16"/>
      <c r="E2359" s="16"/>
      <c r="F2359" s="14"/>
      <c r="G2359" s="14"/>
      <c r="H2359" s="14"/>
      <c r="I2359" s="15"/>
      <c r="J2359" s="77"/>
      <c r="K2359" s="92"/>
    </row>
    <row r="2360" spans="1:11" ht="13">
      <c r="A2360" s="14"/>
      <c r="B2360" s="14"/>
      <c r="C2360" s="14"/>
      <c r="D2360" s="16"/>
      <c r="E2360" s="16"/>
      <c r="F2360" s="14"/>
      <c r="G2360" s="14"/>
      <c r="H2360" s="14"/>
      <c r="I2360" s="15"/>
      <c r="J2360" s="77"/>
      <c r="K2360" s="92"/>
    </row>
    <row r="2361" spans="1:11" ht="13">
      <c r="A2361" s="14"/>
      <c r="B2361" s="14"/>
      <c r="C2361" s="14"/>
      <c r="D2361" s="16"/>
      <c r="E2361" s="16"/>
      <c r="F2361" s="14"/>
      <c r="G2361" s="14"/>
      <c r="H2361" s="14"/>
      <c r="I2361" s="15"/>
      <c r="J2361" s="77"/>
      <c r="K2361" s="92"/>
    </row>
    <row r="2362" spans="1:11" ht="13">
      <c r="A2362" s="14"/>
      <c r="B2362" s="14"/>
      <c r="C2362" s="14"/>
      <c r="D2362" s="16"/>
      <c r="E2362" s="16"/>
      <c r="F2362" s="14"/>
      <c r="G2362" s="14"/>
      <c r="H2362" s="14"/>
      <c r="I2362" s="15"/>
      <c r="J2362" s="77"/>
      <c r="K2362" s="92"/>
    </row>
    <row r="2363" spans="1:11" ht="13">
      <c r="A2363" s="14"/>
      <c r="B2363" s="14"/>
      <c r="C2363" s="14"/>
      <c r="D2363" s="16"/>
      <c r="E2363" s="16"/>
      <c r="F2363" s="14"/>
      <c r="G2363" s="14"/>
      <c r="H2363" s="14"/>
      <c r="I2363" s="15"/>
      <c r="J2363" s="77"/>
      <c r="K2363" s="92"/>
    </row>
    <row r="2364" spans="1:11" ht="13">
      <c r="A2364" s="14"/>
      <c r="B2364" s="14"/>
      <c r="C2364" s="14"/>
      <c r="D2364" s="16"/>
      <c r="E2364" s="16"/>
      <c r="F2364" s="14"/>
      <c r="G2364" s="14"/>
      <c r="H2364" s="14"/>
      <c r="I2364" s="15"/>
      <c r="J2364" s="77"/>
      <c r="K2364" s="92"/>
    </row>
    <row r="2365" spans="1:11" ht="13">
      <c r="A2365" s="14"/>
      <c r="B2365" s="14"/>
      <c r="C2365" s="14"/>
      <c r="D2365" s="16"/>
      <c r="E2365" s="16"/>
      <c r="F2365" s="14"/>
      <c r="G2365" s="14"/>
      <c r="H2365" s="14"/>
      <c r="I2365" s="15"/>
      <c r="J2365" s="77"/>
      <c r="K2365" s="92"/>
    </row>
    <row r="2366" spans="1:11" ht="13">
      <c r="A2366" s="14"/>
      <c r="B2366" s="14"/>
      <c r="C2366" s="14"/>
      <c r="D2366" s="16"/>
      <c r="E2366" s="16"/>
      <c r="F2366" s="14"/>
      <c r="G2366" s="14"/>
      <c r="H2366" s="14"/>
      <c r="I2366" s="15"/>
      <c r="J2366" s="77"/>
      <c r="K2366" s="92"/>
    </row>
    <row r="2367" spans="1:11" ht="13">
      <c r="A2367" s="14"/>
      <c r="B2367" s="14"/>
      <c r="C2367" s="14"/>
      <c r="D2367" s="16"/>
      <c r="E2367" s="16"/>
      <c r="F2367" s="14"/>
      <c r="G2367" s="14"/>
      <c r="H2367" s="14"/>
      <c r="I2367" s="15"/>
      <c r="J2367" s="77"/>
      <c r="K2367" s="92"/>
    </row>
    <row r="2368" spans="1:11" ht="13">
      <c r="A2368" s="14"/>
      <c r="B2368" s="14"/>
      <c r="C2368" s="14"/>
      <c r="D2368" s="16"/>
      <c r="E2368" s="16"/>
      <c r="F2368" s="14"/>
      <c r="G2368" s="14"/>
      <c r="H2368" s="14"/>
      <c r="I2368" s="15"/>
      <c r="J2368" s="77"/>
      <c r="K2368" s="92"/>
    </row>
    <row r="2369" spans="1:11" ht="13">
      <c r="A2369" s="14"/>
      <c r="B2369" s="14"/>
      <c r="C2369" s="14"/>
      <c r="D2369" s="16"/>
      <c r="E2369" s="16"/>
      <c r="F2369" s="14"/>
      <c r="G2369" s="14"/>
      <c r="H2369" s="14"/>
      <c r="I2369" s="15"/>
      <c r="J2369" s="77"/>
      <c r="K2369" s="92"/>
    </row>
    <row r="2370" spans="1:11" ht="13">
      <c r="A2370" s="14"/>
      <c r="B2370" s="14"/>
      <c r="C2370" s="14"/>
      <c r="D2370" s="16"/>
      <c r="E2370" s="16"/>
      <c r="F2370" s="14"/>
      <c r="G2370" s="14"/>
      <c r="H2370" s="14"/>
      <c r="I2370" s="15"/>
      <c r="J2370" s="77"/>
      <c r="K2370" s="92"/>
    </row>
    <row r="2371" spans="1:11" ht="13">
      <c r="A2371" s="14"/>
      <c r="B2371" s="14"/>
      <c r="C2371" s="14"/>
      <c r="D2371" s="16"/>
      <c r="E2371" s="16"/>
      <c r="F2371" s="14"/>
      <c r="G2371" s="14"/>
      <c r="H2371" s="14"/>
      <c r="I2371" s="15"/>
      <c r="J2371" s="77"/>
      <c r="K2371" s="92"/>
    </row>
    <row r="2372" spans="1:11" ht="13">
      <c r="A2372" s="14"/>
      <c r="B2372" s="14"/>
      <c r="C2372" s="14"/>
      <c r="D2372" s="16"/>
      <c r="E2372" s="16"/>
      <c r="F2372" s="14"/>
      <c r="G2372" s="14"/>
      <c r="H2372" s="14"/>
      <c r="I2372" s="15"/>
      <c r="J2372" s="77"/>
      <c r="K2372" s="92"/>
    </row>
    <row r="2373" spans="1:11" ht="13">
      <c r="A2373" s="14"/>
      <c r="B2373" s="14"/>
      <c r="C2373" s="14"/>
      <c r="D2373" s="16"/>
      <c r="E2373" s="16"/>
      <c r="F2373" s="14"/>
      <c r="G2373" s="14"/>
      <c r="H2373" s="14"/>
      <c r="I2373" s="15"/>
      <c r="J2373" s="77"/>
      <c r="K2373" s="92"/>
    </row>
    <row r="2374" spans="1:11" ht="13">
      <c r="A2374" s="14"/>
      <c r="B2374" s="14"/>
      <c r="C2374" s="14"/>
      <c r="D2374" s="16"/>
      <c r="E2374" s="16"/>
      <c r="F2374" s="14"/>
      <c r="G2374" s="14"/>
      <c r="H2374" s="14"/>
      <c r="I2374" s="15"/>
      <c r="J2374" s="77"/>
      <c r="K2374" s="92"/>
    </row>
    <row r="2375" spans="1:11" ht="13">
      <c r="A2375" s="14"/>
      <c r="B2375" s="14"/>
      <c r="C2375" s="14"/>
      <c r="D2375" s="16"/>
      <c r="E2375" s="16"/>
      <c r="F2375" s="14"/>
      <c r="G2375" s="14"/>
      <c r="H2375" s="14"/>
      <c r="I2375" s="15"/>
      <c r="J2375" s="77"/>
      <c r="K2375" s="92"/>
    </row>
    <row r="2376" spans="1:11" ht="13">
      <c r="A2376" s="14"/>
      <c r="B2376" s="14"/>
      <c r="C2376" s="14"/>
      <c r="D2376" s="16"/>
      <c r="E2376" s="16"/>
      <c r="F2376" s="14"/>
      <c r="G2376" s="14"/>
      <c r="H2376" s="14"/>
      <c r="I2376" s="15"/>
      <c r="J2376" s="77"/>
      <c r="K2376" s="92"/>
    </row>
    <row r="2377" spans="1:11" ht="13">
      <c r="A2377" s="14"/>
      <c r="B2377" s="14"/>
      <c r="C2377" s="14"/>
      <c r="D2377" s="16"/>
      <c r="E2377" s="16"/>
      <c r="F2377" s="14"/>
      <c r="G2377" s="14"/>
      <c r="H2377" s="14"/>
      <c r="I2377" s="15"/>
      <c r="J2377" s="77"/>
      <c r="K2377" s="92"/>
    </row>
    <row r="2378" spans="1:11" ht="13">
      <c r="A2378" s="14"/>
      <c r="B2378" s="14"/>
      <c r="C2378" s="14"/>
      <c r="D2378" s="16"/>
      <c r="E2378" s="16"/>
      <c r="F2378" s="14"/>
      <c r="G2378" s="14"/>
      <c r="H2378" s="14"/>
      <c r="I2378" s="15"/>
      <c r="J2378" s="77"/>
      <c r="K2378" s="92"/>
    </row>
    <row r="2379" spans="1:11" ht="13">
      <c r="A2379" s="14"/>
      <c r="B2379" s="14"/>
      <c r="C2379" s="14"/>
      <c r="D2379" s="16"/>
      <c r="E2379" s="16"/>
      <c r="F2379" s="14"/>
      <c r="G2379" s="14"/>
      <c r="H2379" s="14"/>
      <c r="I2379" s="15"/>
      <c r="J2379" s="77"/>
      <c r="K2379" s="92"/>
    </row>
    <row r="2380" spans="1:11" ht="13">
      <c r="A2380" s="14"/>
      <c r="B2380" s="14"/>
      <c r="C2380" s="14"/>
      <c r="D2380" s="16"/>
      <c r="E2380" s="16"/>
      <c r="F2380" s="14"/>
      <c r="G2380" s="14"/>
      <c r="H2380" s="14"/>
      <c r="I2380" s="15"/>
      <c r="J2380" s="77"/>
      <c r="K2380" s="92"/>
    </row>
    <row r="2381" spans="1:11" ht="13">
      <c r="A2381" s="14"/>
      <c r="B2381" s="14"/>
      <c r="C2381" s="14"/>
      <c r="D2381" s="16"/>
      <c r="E2381" s="16"/>
      <c r="F2381" s="14"/>
      <c r="G2381" s="14"/>
      <c r="H2381" s="14"/>
      <c r="I2381" s="15"/>
      <c r="J2381" s="77"/>
      <c r="K2381" s="92"/>
    </row>
    <row r="2382" spans="1:11" ht="13">
      <c r="A2382" s="14"/>
      <c r="B2382" s="14"/>
      <c r="C2382" s="14"/>
      <c r="D2382" s="16"/>
      <c r="E2382" s="16"/>
      <c r="F2382" s="14"/>
      <c r="G2382" s="14"/>
      <c r="H2382" s="14"/>
      <c r="I2382" s="15"/>
      <c r="J2382" s="77"/>
      <c r="K2382" s="92"/>
    </row>
    <row r="2383" spans="1:11" ht="13">
      <c r="A2383" s="14"/>
      <c r="B2383" s="14"/>
      <c r="C2383" s="14"/>
      <c r="D2383" s="16"/>
      <c r="E2383" s="16"/>
      <c r="F2383" s="14"/>
      <c r="G2383" s="14"/>
      <c r="H2383" s="14"/>
      <c r="I2383" s="15"/>
      <c r="J2383" s="77"/>
      <c r="K2383" s="92"/>
    </row>
    <row r="2384" spans="1:11" ht="13">
      <c r="A2384" s="14"/>
      <c r="B2384" s="14"/>
      <c r="C2384" s="14"/>
      <c r="D2384" s="16"/>
      <c r="E2384" s="16"/>
      <c r="F2384" s="14"/>
      <c r="G2384" s="14"/>
      <c r="H2384" s="14"/>
      <c r="I2384" s="15"/>
      <c r="J2384" s="77"/>
      <c r="K2384" s="92"/>
    </row>
    <row r="2385" spans="1:11" ht="13">
      <c r="A2385" s="14"/>
      <c r="B2385" s="14"/>
      <c r="C2385" s="14"/>
      <c r="D2385" s="16"/>
      <c r="E2385" s="16"/>
      <c r="F2385" s="14"/>
      <c r="G2385" s="14"/>
      <c r="H2385" s="14"/>
      <c r="I2385" s="15"/>
      <c r="J2385" s="77"/>
      <c r="K2385" s="92"/>
    </row>
    <row r="2386" spans="1:11" ht="13">
      <c r="A2386" s="14"/>
      <c r="B2386" s="14"/>
      <c r="C2386" s="14"/>
      <c r="D2386" s="16"/>
      <c r="E2386" s="16"/>
      <c r="F2386" s="14"/>
      <c r="G2386" s="14"/>
      <c r="H2386" s="14"/>
      <c r="I2386" s="15"/>
      <c r="J2386" s="77"/>
      <c r="K2386" s="92"/>
    </row>
    <row r="2387" spans="1:11" ht="13">
      <c r="A2387" s="14"/>
      <c r="B2387" s="14"/>
      <c r="C2387" s="14"/>
      <c r="D2387" s="16"/>
      <c r="E2387" s="16"/>
      <c r="F2387" s="14"/>
      <c r="G2387" s="14"/>
      <c r="H2387" s="14"/>
      <c r="I2387" s="15"/>
      <c r="J2387" s="77"/>
      <c r="K2387" s="92"/>
    </row>
    <row r="2388" spans="1:11" ht="13">
      <c r="A2388" s="14"/>
      <c r="B2388" s="14"/>
      <c r="C2388" s="14"/>
      <c r="D2388" s="16"/>
      <c r="E2388" s="16"/>
      <c r="F2388" s="14"/>
      <c r="G2388" s="14"/>
      <c r="H2388" s="14"/>
      <c r="I2388" s="15"/>
      <c r="J2388" s="77"/>
      <c r="K2388" s="92"/>
    </row>
    <row r="2389" spans="1:11" ht="13">
      <c r="A2389" s="14"/>
      <c r="B2389" s="14"/>
      <c r="C2389" s="14"/>
      <c r="D2389" s="16"/>
      <c r="E2389" s="16"/>
      <c r="F2389" s="14"/>
      <c r="G2389" s="14"/>
      <c r="H2389" s="14"/>
      <c r="I2389" s="15"/>
      <c r="J2389" s="77"/>
      <c r="K2389" s="92"/>
    </row>
    <row r="2390" spans="1:11" ht="13">
      <c r="A2390" s="14"/>
      <c r="B2390" s="14"/>
      <c r="C2390" s="14"/>
      <c r="D2390" s="16"/>
      <c r="E2390" s="16"/>
      <c r="F2390" s="14"/>
      <c r="G2390" s="14"/>
      <c r="H2390" s="14"/>
      <c r="I2390" s="15"/>
      <c r="J2390" s="77"/>
      <c r="K2390" s="92"/>
    </row>
    <row r="2391" spans="1:11" ht="13">
      <c r="A2391" s="14"/>
      <c r="B2391" s="14"/>
      <c r="C2391" s="14"/>
      <c r="D2391" s="16"/>
      <c r="E2391" s="16"/>
      <c r="F2391" s="14"/>
      <c r="G2391" s="14"/>
      <c r="H2391" s="14"/>
      <c r="I2391" s="15"/>
      <c r="J2391" s="77"/>
      <c r="K2391" s="92"/>
    </row>
    <row r="2392" spans="1:11" ht="13">
      <c r="A2392" s="14"/>
      <c r="B2392" s="14"/>
      <c r="C2392" s="14"/>
      <c r="D2392" s="16"/>
      <c r="E2392" s="16"/>
      <c r="F2392" s="14"/>
      <c r="G2392" s="14"/>
      <c r="H2392" s="14"/>
      <c r="I2392" s="15"/>
      <c r="J2392" s="77"/>
      <c r="K2392" s="92"/>
    </row>
    <row r="2393" spans="1:11" ht="13">
      <c r="A2393" s="14"/>
      <c r="B2393" s="14"/>
      <c r="C2393" s="14"/>
      <c r="D2393" s="16"/>
      <c r="E2393" s="16"/>
      <c r="F2393" s="14"/>
      <c r="G2393" s="14"/>
      <c r="H2393" s="14"/>
      <c r="I2393" s="15"/>
      <c r="J2393" s="77"/>
      <c r="K2393" s="92"/>
    </row>
    <row r="2394" spans="1:11" ht="13">
      <c r="A2394" s="14"/>
      <c r="B2394" s="14"/>
      <c r="C2394" s="14"/>
      <c r="D2394" s="16"/>
      <c r="E2394" s="16"/>
      <c r="F2394" s="14"/>
      <c r="G2394" s="14"/>
      <c r="H2394" s="14"/>
      <c r="I2394" s="15"/>
      <c r="J2394" s="77"/>
      <c r="K2394" s="92"/>
    </row>
    <row r="2395" spans="1:11" ht="13">
      <c r="A2395" s="14"/>
      <c r="B2395" s="14"/>
      <c r="C2395" s="14"/>
      <c r="D2395" s="16"/>
      <c r="E2395" s="16"/>
      <c r="F2395" s="14"/>
      <c r="G2395" s="14"/>
      <c r="H2395" s="14"/>
      <c r="I2395" s="15"/>
      <c r="J2395" s="77"/>
      <c r="K2395" s="92"/>
    </row>
    <row r="2396" spans="1:11" ht="13">
      <c r="A2396" s="14"/>
      <c r="B2396" s="14"/>
      <c r="C2396" s="14"/>
      <c r="D2396" s="16"/>
      <c r="E2396" s="16"/>
      <c r="F2396" s="14"/>
      <c r="G2396" s="14"/>
      <c r="H2396" s="14"/>
      <c r="I2396" s="15"/>
      <c r="J2396" s="77"/>
      <c r="K2396" s="92"/>
    </row>
    <row r="2397" spans="1:11" ht="13">
      <c r="A2397" s="14"/>
      <c r="B2397" s="14"/>
      <c r="C2397" s="14"/>
      <c r="D2397" s="16"/>
      <c r="E2397" s="16"/>
      <c r="F2397" s="14"/>
      <c r="G2397" s="14"/>
      <c r="H2397" s="14"/>
      <c r="I2397" s="15"/>
      <c r="J2397" s="77"/>
      <c r="K2397" s="92"/>
    </row>
    <row r="2398" spans="1:11" ht="13">
      <c r="A2398" s="14"/>
      <c r="B2398" s="14"/>
      <c r="C2398" s="14"/>
      <c r="D2398" s="16"/>
      <c r="E2398" s="16"/>
      <c r="F2398" s="14"/>
      <c r="G2398" s="14"/>
      <c r="H2398" s="14"/>
      <c r="I2398" s="15"/>
      <c r="J2398" s="77"/>
      <c r="K2398" s="92"/>
    </row>
    <row r="2399" spans="1:11" ht="13">
      <c r="A2399" s="14"/>
      <c r="B2399" s="14"/>
      <c r="C2399" s="14"/>
      <c r="D2399" s="16"/>
      <c r="E2399" s="16"/>
      <c r="F2399" s="14"/>
      <c r="G2399" s="14"/>
      <c r="H2399" s="14"/>
      <c r="I2399" s="15"/>
      <c r="J2399" s="77"/>
      <c r="K2399" s="92"/>
    </row>
    <row r="2400" spans="1:11" ht="13">
      <c r="A2400" s="14"/>
      <c r="B2400" s="14"/>
      <c r="C2400" s="14"/>
      <c r="D2400" s="16"/>
      <c r="E2400" s="16"/>
      <c r="F2400" s="14"/>
      <c r="G2400" s="14"/>
      <c r="H2400" s="14"/>
      <c r="I2400" s="15"/>
      <c r="J2400" s="77"/>
      <c r="K2400" s="92"/>
    </row>
    <row r="2401" spans="1:11" ht="13">
      <c r="A2401" s="14"/>
      <c r="B2401" s="14"/>
      <c r="C2401" s="14"/>
      <c r="D2401" s="16"/>
      <c r="E2401" s="16"/>
      <c r="F2401" s="14"/>
      <c r="G2401" s="14"/>
      <c r="H2401" s="14"/>
      <c r="I2401" s="15"/>
      <c r="J2401" s="77"/>
      <c r="K2401" s="92"/>
    </row>
    <row r="2402" spans="1:11" ht="13">
      <c r="A2402" s="14"/>
      <c r="B2402" s="14"/>
      <c r="C2402" s="14"/>
      <c r="D2402" s="16"/>
      <c r="E2402" s="16"/>
      <c r="F2402" s="14"/>
      <c r="G2402" s="14"/>
      <c r="H2402" s="14"/>
      <c r="I2402" s="15"/>
      <c r="J2402" s="77"/>
      <c r="K2402" s="92"/>
    </row>
    <row r="2403" spans="1:11" ht="13">
      <c r="A2403" s="14"/>
      <c r="B2403" s="14"/>
      <c r="C2403" s="14"/>
      <c r="D2403" s="16"/>
      <c r="E2403" s="16"/>
      <c r="F2403" s="14"/>
      <c r="G2403" s="14"/>
      <c r="H2403" s="14"/>
      <c r="I2403" s="15"/>
      <c r="J2403" s="77"/>
      <c r="K2403" s="92"/>
    </row>
    <row r="2404" spans="1:11" ht="13">
      <c r="A2404" s="14"/>
      <c r="B2404" s="14"/>
      <c r="C2404" s="14"/>
      <c r="D2404" s="16"/>
      <c r="E2404" s="16"/>
      <c r="F2404" s="14"/>
      <c r="G2404" s="14"/>
      <c r="H2404" s="14"/>
      <c r="I2404" s="15"/>
      <c r="J2404" s="77"/>
      <c r="K2404" s="92"/>
    </row>
    <row r="2405" spans="1:11" ht="13">
      <c r="A2405" s="14"/>
      <c r="B2405" s="14"/>
      <c r="C2405" s="14"/>
      <c r="D2405" s="16"/>
      <c r="E2405" s="16"/>
      <c r="F2405" s="14"/>
      <c r="G2405" s="14"/>
      <c r="H2405" s="14"/>
      <c r="I2405" s="15"/>
      <c r="J2405" s="77"/>
      <c r="K2405" s="92"/>
    </row>
    <row r="2406" spans="1:11" ht="13">
      <c r="A2406" s="14"/>
      <c r="B2406" s="14"/>
      <c r="C2406" s="14"/>
      <c r="D2406" s="16"/>
      <c r="E2406" s="16"/>
      <c r="F2406" s="14"/>
      <c r="G2406" s="14"/>
      <c r="H2406" s="14"/>
      <c r="I2406" s="15"/>
      <c r="J2406" s="77"/>
      <c r="K2406" s="92"/>
    </row>
    <row r="2407" spans="1:11" ht="13">
      <c r="A2407" s="14"/>
      <c r="B2407" s="14"/>
      <c r="C2407" s="14"/>
      <c r="D2407" s="16"/>
      <c r="E2407" s="16"/>
      <c r="F2407" s="14"/>
      <c r="G2407" s="14"/>
      <c r="H2407" s="14"/>
      <c r="I2407" s="15"/>
      <c r="J2407" s="77"/>
      <c r="K2407" s="92"/>
    </row>
    <row r="2408" spans="1:11" ht="13">
      <c r="A2408" s="14"/>
      <c r="B2408" s="14"/>
      <c r="C2408" s="14"/>
      <c r="D2408" s="16"/>
      <c r="E2408" s="16"/>
      <c r="F2408" s="14"/>
      <c r="G2408" s="14"/>
      <c r="H2408" s="14"/>
      <c r="I2408" s="15"/>
      <c r="J2408" s="77"/>
      <c r="K2408" s="92"/>
    </row>
    <row r="2409" spans="1:11" ht="13">
      <c r="A2409" s="14"/>
      <c r="B2409" s="14"/>
      <c r="C2409" s="14"/>
      <c r="D2409" s="16"/>
      <c r="E2409" s="16"/>
      <c r="F2409" s="14"/>
      <c r="G2409" s="14"/>
      <c r="H2409" s="14"/>
      <c r="I2409" s="15"/>
      <c r="J2409" s="77"/>
      <c r="K2409" s="92"/>
    </row>
    <row r="2410" spans="1:11" ht="13">
      <c r="A2410" s="14"/>
      <c r="B2410" s="14"/>
      <c r="C2410" s="14"/>
      <c r="D2410" s="16"/>
      <c r="E2410" s="16"/>
      <c r="F2410" s="14"/>
      <c r="G2410" s="14"/>
      <c r="H2410" s="14"/>
      <c r="I2410" s="15"/>
      <c r="J2410" s="77"/>
      <c r="K2410" s="92"/>
    </row>
    <row r="2411" spans="1:11" ht="13">
      <c r="A2411" s="14"/>
      <c r="B2411" s="14"/>
      <c r="C2411" s="14"/>
      <c r="D2411" s="16"/>
      <c r="E2411" s="16"/>
      <c r="F2411" s="14"/>
      <c r="G2411" s="14"/>
      <c r="H2411" s="14"/>
      <c r="I2411" s="15"/>
      <c r="J2411" s="77"/>
      <c r="K2411" s="92"/>
    </row>
    <row r="2412" spans="1:11" ht="13">
      <c r="A2412" s="14"/>
      <c r="B2412" s="14"/>
      <c r="C2412" s="14"/>
      <c r="D2412" s="16"/>
      <c r="E2412" s="16"/>
      <c r="F2412" s="14"/>
      <c r="G2412" s="14"/>
      <c r="H2412" s="14"/>
      <c r="I2412" s="15"/>
      <c r="J2412" s="77"/>
      <c r="K2412" s="92"/>
    </row>
    <row r="2413" spans="1:11" ht="13">
      <c r="A2413" s="14"/>
      <c r="B2413" s="14"/>
      <c r="C2413" s="14"/>
      <c r="D2413" s="16"/>
      <c r="E2413" s="16"/>
      <c r="F2413" s="14"/>
      <c r="G2413" s="14"/>
      <c r="H2413" s="14"/>
      <c r="I2413" s="15"/>
      <c r="J2413" s="77"/>
      <c r="K2413" s="92"/>
    </row>
    <row r="2414" spans="1:11" ht="13">
      <c r="A2414" s="14"/>
      <c r="B2414" s="14"/>
      <c r="C2414" s="14"/>
      <c r="D2414" s="16"/>
      <c r="E2414" s="16"/>
      <c r="F2414" s="14"/>
      <c r="G2414" s="14"/>
      <c r="H2414" s="14"/>
      <c r="I2414" s="15"/>
      <c r="J2414" s="77"/>
      <c r="K2414" s="92"/>
    </row>
    <row r="2415" spans="1:11" ht="13">
      <c r="A2415" s="14"/>
      <c r="B2415" s="14"/>
      <c r="C2415" s="14"/>
      <c r="D2415" s="16"/>
      <c r="E2415" s="16"/>
      <c r="F2415" s="14"/>
      <c r="G2415" s="14"/>
      <c r="H2415" s="14"/>
      <c r="I2415" s="15"/>
      <c r="J2415" s="77"/>
      <c r="K2415" s="92"/>
    </row>
    <row r="2416" spans="1:11" ht="13">
      <c r="A2416" s="14"/>
      <c r="B2416" s="14"/>
      <c r="C2416" s="14"/>
      <c r="D2416" s="16"/>
      <c r="E2416" s="16"/>
      <c r="F2416" s="14"/>
      <c r="G2416" s="14"/>
      <c r="H2416" s="14"/>
      <c r="I2416" s="15"/>
      <c r="J2416" s="77"/>
      <c r="K2416" s="92"/>
    </row>
    <row r="2417" spans="1:11" ht="13">
      <c r="A2417" s="14"/>
      <c r="B2417" s="14"/>
      <c r="C2417" s="14"/>
      <c r="D2417" s="16"/>
      <c r="E2417" s="16"/>
      <c r="F2417" s="14"/>
      <c r="G2417" s="14"/>
      <c r="H2417" s="14"/>
      <c r="I2417" s="15"/>
      <c r="J2417" s="77"/>
      <c r="K2417" s="92"/>
    </row>
    <row r="2418" spans="1:11" ht="13">
      <c r="A2418" s="14"/>
      <c r="B2418" s="14"/>
      <c r="C2418" s="14"/>
      <c r="D2418" s="16"/>
      <c r="E2418" s="16"/>
      <c r="F2418" s="14"/>
      <c r="G2418" s="14"/>
      <c r="H2418" s="14"/>
      <c r="I2418" s="15"/>
      <c r="J2418" s="77"/>
      <c r="K2418" s="92"/>
    </row>
    <row r="2419" spans="1:11" ht="13">
      <c r="A2419" s="14"/>
      <c r="B2419" s="14"/>
      <c r="C2419" s="14"/>
      <c r="D2419" s="16"/>
      <c r="E2419" s="16"/>
      <c r="F2419" s="14"/>
      <c r="G2419" s="14"/>
      <c r="H2419" s="14"/>
      <c r="I2419" s="15"/>
      <c r="J2419" s="77"/>
      <c r="K2419" s="92"/>
    </row>
    <row r="2420" spans="1:11" ht="13">
      <c r="A2420" s="14"/>
      <c r="B2420" s="14"/>
      <c r="C2420" s="14"/>
      <c r="D2420" s="16"/>
      <c r="E2420" s="16"/>
      <c r="F2420" s="14"/>
      <c r="G2420" s="14"/>
      <c r="H2420" s="14"/>
      <c r="I2420" s="15"/>
      <c r="J2420" s="77"/>
      <c r="K2420" s="92"/>
    </row>
    <row r="2421" spans="1:11" ht="13">
      <c r="A2421" s="14"/>
      <c r="B2421" s="14"/>
      <c r="C2421" s="14"/>
      <c r="D2421" s="16"/>
      <c r="E2421" s="16"/>
      <c r="F2421" s="14"/>
      <c r="G2421" s="14"/>
      <c r="H2421" s="14"/>
      <c r="I2421" s="15"/>
      <c r="J2421" s="77"/>
      <c r="K2421" s="92"/>
    </row>
    <row r="2422" spans="1:11" ht="13">
      <c r="A2422" s="14"/>
      <c r="B2422" s="14"/>
      <c r="C2422" s="14"/>
      <c r="D2422" s="16"/>
      <c r="E2422" s="16"/>
      <c r="F2422" s="14"/>
      <c r="G2422" s="14"/>
      <c r="H2422" s="14"/>
      <c r="I2422" s="15"/>
      <c r="J2422" s="77"/>
      <c r="K2422" s="92"/>
    </row>
    <row r="2423" spans="1:11" ht="13">
      <c r="A2423" s="14"/>
      <c r="B2423" s="14"/>
      <c r="C2423" s="14"/>
      <c r="D2423" s="16"/>
      <c r="E2423" s="16"/>
      <c r="F2423" s="14"/>
      <c r="G2423" s="14"/>
      <c r="H2423" s="14"/>
      <c r="I2423" s="15"/>
      <c r="J2423" s="77"/>
      <c r="K2423" s="92"/>
    </row>
    <row r="2424" spans="1:11" ht="13">
      <c r="A2424" s="14"/>
      <c r="B2424" s="14"/>
      <c r="C2424" s="14"/>
      <c r="D2424" s="16"/>
      <c r="E2424" s="16"/>
      <c r="F2424" s="14"/>
      <c r="G2424" s="14"/>
      <c r="H2424" s="14"/>
      <c r="I2424" s="15"/>
      <c r="J2424" s="77"/>
      <c r="K2424" s="92"/>
    </row>
    <row r="2425" spans="1:11" ht="13">
      <c r="A2425" s="14"/>
      <c r="B2425" s="14"/>
      <c r="C2425" s="14"/>
      <c r="D2425" s="16"/>
      <c r="E2425" s="16"/>
      <c r="F2425" s="14"/>
      <c r="G2425" s="14"/>
      <c r="H2425" s="14"/>
      <c r="I2425" s="15"/>
      <c r="J2425" s="77"/>
      <c r="K2425" s="92"/>
    </row>
    <row r="2426" spans="1:11" ht="13">
      <c r="A2426" s="14"/>
      <c r="B2426" s="14"/>
      <c r="C2426" s="14"/>
      <c r="D2426" s="16"/>
      <c r="E2426" s="16"/>
      <c r="F2426" s="14"/>
      <c r="G2426" s="14"/>
      <c r="H2426" s="14"/>
      <c r="I2426" s="15"/>
      <c r="J2426" s="77"/>
      <c r="K2426" s="92"/>
    </row>
    <row r="2427" spans="1:11" ht="13">
      <c r="A2427" s="14"/>
      <c r="B2427" s="14"/>
      <c r="C2427" s="14"/>
      <c r="D2427" s="16"/>
      <c r="E2427" s="16"/>
      <c r="F2427" s="14"/>
      <c r="G2427" s="14"/>
      <c r="H2427" s="14"/>
      <c r="I2427" s="15"/>
      <c r="J2427" s="77"/>
      <c r="K2427" s="92"/>
    </row>
    <row r="2428" spans="1:11" ht="13">
      <c r="A2428" s="14"/>
      <c r="B2428" s="14"/>
      <c r="C2428" s="14"/>
      <c r="D2428" s="16"/>
      <c r="E2428" s="16"/>
      <c r="F2428" s="14"/>
      <c r="G2428" s="14"/>
      <c r="H2428" s="14"/>
      <c r="I2428" s="15"/>
      <c r="J2428" s="77"/>
      <c r="K2428" s="92"/>
    </row>
    <row r="2429" spans="1:11" ht="13">
      <c r="A2429" s="14"/>
      <c r="B2429" s="14"/>
      <c r="C2429" s="14"/>
      <c r="D2429" s="16"/>
      <c r="E2429" s="16"/>
      <c r="F2429" s="14"/>
      <c r="G2429" s="14"/>
      <c r="H2429" s="14"/>
      <c r="I2429" s="15"/>
      <c r="J2429" s="77"/>
      <c r="K2429" s="92"/>
    </row>
    <row r="2430" spans="1:11" ht="13">
      <c r="A2430" s="14"/>
      <c r="B2430" s="14"/>
      <c r="C2430" s="14"/>
      <c r="D2430" s="16"/>
      <c r="E2430" s="16"/>
      <c r="F2430" s="14"/>
      <c r="G2430" s="14"/>
      <c r="H2430" s="14"/>
      <c r="I2430" s="15"/>
      <c r="J2430" s="77"/>
      <c r="K2430" s="92"/>
    </row>
    <row r="2431" spans="1:11" ht="13">
      <c r="A2431" s="14"/>
      <c r="B2431" s="14"/>
      <c r="C2431" s="14"/>
      <c r="D2431" s="16"/>
      <c r="E2431" s="16"/>
      <c r="F2431" s="14"/>
      <c r="G2431" s="14"/>
      <c r="H2431" s="14"/>
      <c r="I2431" s="15"/>
      <c r="J2431" s="77"/>
      <c r="K2431" s="92"/>
    </row>
    <row r="2432" spans="1:11" ht="13">
      <c r="A2432" s="14"/>
      <c r="B2432" s="14"/>
      <c r="C2432" s="14"/>
      <c r="D2432" s="16"/>
      <c r="E2432" s="16"/>
      <c r="F2432" s="14"/>
      <c r="G2432" s="14"/>
      <c r="H2432" s="14"/>
      <c r="I2432" s="15"/>
      <c r="J2432" s="77"/>
      <c r="K2432" s="92"/>
    </row>
    <row r="2433" spans="1:11" ht="13">
      <c r="A2433" s="14"/>
      <c r="B2433" s="14"/>
      <c r="C2433" s="14"/>
      <c r="D2433" s="16"/>
      <c r="E2433" s="16"/>
      <c r="F2433" s="14"/>
      <c r="G2433" s="14"/>
      <c r="H2433" s="14"/>
      <c r="I2433" s="15"/>
      <c r="J2433" s="77"/>
      <c r="K2433" s="92"/>
    </row>
    <row r="2434" spans="1:11" ht="13">
      <c r="A2434" s="14"/>
      <c r="B2434" s="14"/>
      <c r="C2434" s="14"/>
      <c r="D2434" s="16"/>
      <c r="E2434" s="16"/>
      <c r="F2434" s="14"/>
      <c r="G2434" s="14"/>
      <c r="H2434" s="14"/>
      <c r="I2434" s="15"/>
      <c r="J2434" s="77"/>
      <c r="K2434" s="92"/>
    </row>
    <row r="2435" spans="1:11" ht="13">
      <c r="A2435" s="14"/>
      <c r="B2435" s="14"/>
      <c r="C2435" s="14"/>
      <c r="D2435" s="16"/>
      <c r="E2435" s="16"/>
      <c r="F2435" s="14"/>
      <c r="G2435" s="14"/>
      <c r="H2435" s="14"/>
      <c r="I2435" s="15"/>
      <c r="J2435" s="77"/>
      <c r="K2435" s="92"/>
    </row>
    <row r="2436" spans="1:11" ht="13">
      <c r="A2436" s="14"/>
      <c r="B2436" s="14"/>
      <c r="C2436" s="14"/>
      <c r="D2436" s="16"/>
      <c r="E2436" s="16"/>
      <c r="F2436" s="14"/>
      <c r="G2436" s="14"/>
      <c r="H2436" s="14"/>
      <c r="I2436" s="15"/>
      <c r="J2436" s="77"/>
      <c r="K2436" s="92"/>
    </row>
    <row r="2437" spans="1:11" ht="13">
      <c r="A2437" s="14"/>
      <c r="B2437" s="14"/>
      <c r="C2437" s="14"/>
      <c r="D2437" s="16"/>
      <c r="E2437" s="16"/>
      <c r="F2437" s="14"/>
      <c r="G2437" s="14"/>
      <c r="H2437" s="14"/>
      <c r="I2437" s="15"/>
      <c r="J2437" s="77"/>
      <c r="K2437" s="92"/>
    </row>
    <row r="2438" spans="1:11" ht="13">
      <c r="A2438" s="14"/>
      <c r="B2438" s="14"/>
      <c r="C2438" s="14"/>
      <c r="D2438" s="16"/>
      <c r="E2438" s="16"/>
      <c r="F2438" s="14"/>
      <c r="G2438" s="14"/>
      <c r="H2438" s="14"/>
      <c r="I2438" s="15"/>
      <c r="J2438" s="77"/>
      <c r="K2438" s="92"/>
    </row>
    <row r="2439" spans="1:11" ht="13">
      <c r="A2439" s="14"/>
      <c r="B2439" s="14"/>
      <c r="C2439" s="14"/>
      <c r="D2439" s="16"/>
      <c r="E2439" s="16"/>
      <c r="F2439" s="14"/>
      <c r="G2439" s="14"/>
      <c r="H2439" s="14"/>
      <c r="I2439" s="15"/>
      <c r="J2439" s="77"/>
      <c r="K2439" s="92"/>
    </row>
    <row r="2440" spans="1:11" ht="13">
      <c r="A2440" s="14"/>
      <c r="B2440" s="14"/>
      <c r="C2440" s="14"/>
      <c r="D2440" s="16"/>
      <c r="E2440" s="16"/>
      <c r="F2440" s="14"/>
      <c r="G2440" s="14"/>
      <c r="H2440" s="14"/>
      <c r="I2440" s="15"/>
      <c r="J2440" s="77"/>
      <c r="K2440" s="92"/>
    </row>
    <row r="2441" spans="1:11" ht="13">
      <c r="A2441" s="14"/>
      <c r="B2441" s="14"/>
      <c r="C2441" s="14"/>
      <c r="D2441" s="16"/>
      <c r="E2441" s="16"/>
      <c r="F2441" s="14"/>
      <c r="G2441" s="14"/>
      <c r="H2441" s="14"/>
      <c r="I2441" s="15"/>
      <c r="J2441" s="77"/>
      <c r="K2441" s="92"/>
    </row>
    <row r="2442" spans="1:11" ht="13">
      <c r="A2442" s="14"/>
      <c r="B2442" s="14"/>
      <c r="C2442" s="14"/>
      <c r="D2442" s="16"/>
      <c r="E2442" s="16"/>
      <c r="F2442" s="14"/>
      <c r="G2442" s="14"/>
      <c r="H2442" s="14"/>
      <c r="I2442" s="15"/>
      <c r="J2442" s="77"/>
      <c r="K2442" s="92"/>
    </row>
    <row r="2443" spans="1:11" ht="13">
      <c r="A2443" s="14"/>
      <c r="B2443" s="14"/>
      <c r="C2443" s="14"/>
      <c r="D2443" s="16"/>
      <c r="E2443" s="16"/>
      <c r="F2443" s="14"/>
      <c r="G2443" s="14"/>
      <c r="H2443" s="14"/>
      <c r="I2443" s="15"/>
      <c r="J2443" s="77"/>
      <c r="K2443" s="92"/>
    </row>
    <row r="2444" spans="1:11" ht="13">
      <c r="A2444" s="14"/>
      <c r="B2444" s="14"/>
      <c r="C2444" s="14"/>
      <c r="D2444" s="16"/>
      <c r="E2444" s="16"/>
      <c r="F2444" s="14"/>
      <c r="G2444" s="14"/>
      <c r="H2444" s="14"/>
      <c r="I2444" s="15"/>
      <c r="J2444" s="77"/>
      <c r="K2444" s="92"/>
    </row>
    <row r="2445" spans="1:11" ht="13">
      <c r="A2445" s="14"/>
      <c r="B2445" s="14"/>
      <c r="C2445" s="14"/>
      <c r="D2445" s="16"/>
      <c r="E2445" s="16"/>
      <c r="F2445" s="14"/>
      <c r="G2445" s="14"/>
      <c r="H2445" s="14"/>
      <c r="I2445" s="15"/>
      <c r="J2445" s="77"/>
      <c r="K2445" s="92"/>
    </row>
    <row r="2446" spans="1:11" ht="13">
      <c r="A2446" s="14"/>
      <c r="B2446" s="14"/>
      <c r="C2446" s="14"/>
      <c r="D2446" s="16"/>
      <c r="E2446" s="16"/>
      <c r="F2446" s="14"/>
      <c r="G2446" s="14"/>
      <c r="H2446" s="14"/>
      <c r="I2446" s="15"/>
      <c r="J2446" s="77"/>
      <c r="K2446" s="92"/>
    </row>
    <row r="2447" spans="1:11" ht="13">
      <c r="A2447" s="14"/>
      <c r="B2447" s="14"/>
      <c r="C2447" s="14"/>
      <c r="D2447" s="16"/>
      <c r="E2447" s="16"/>
      <c r="F2447" s="14"/>
      <c r="G2447" s="14"/>
      <c r="H2447" s="14"/>
      <c r="I2447" s="15"/>
      <c r="J2447" s="77"/>
      <c r="K2447" s="92"/>
    </row>
    <row r="2448" spans="1:11" ht="13">
      <c r="A2448" s="14"/>
      <c r="B2448" s="14"/>
      <c r="C2448" s="14"/>
      <c r="D2448" s="16"/>
      <c r="E2448" s="16"/>
      <c r="F2448" s="14"/>
      <c r="G2448" s="14"/>
      <c r="H2448" s="14"/>
      <c r="I2448" s="15"/>
      <c r="J2448" s="77"/>
      <c r="K2448" s="92"/>
    </row>
    <row r="2449" spans="1:11" ht="13">
      <c r="A2449" s="14"/>
      <c r="B2449" s="14"/>
      <c r="C2449" s="14"/>
      <c r="D2449" s="16"/>
      <c r="E2449" s="16"/>
      <c r="F2449" s="14"/>
      <c r="G2449" s="14"/>
      <c r="H2449" s="14"/>
      <c r="I2449" s="15"/>
      <c r="J2449" s="77"/>
      <c r="K2449" s="92"/>
    </row>
    <row r="2450" spans="1:11" ht="13">
      <c r="A2450" s="14"/>
      <c r="B2450" s="14"/>
      <c r="C2450" s="14"/>
      <c r="D2450" s="16"/>
      <c r="E2450" s="16"/>
      <c r="F2450" s="14"/>
      <c r="G2450" s="14"/>
      <c r="H2450" s="14"/>
      <c r="I2450" s="15"/>
      <c r="J2450" s="77"/>
      <c r="K2450" s="92"/>
    </row>
    <row r="2451" spans="1:11" ht="13">
      <c r="A2451" s="14"/>
      <c r="B2451" s="14"/>
      <c r="C2451" s="14"/>
      <c r="D2451" s="16"/>
      <c r="E2451" s="16"/>
      <c r="F2451" s="14"/>
      <c r="G2451" s="14"/>
      <c r="H2451" s="14"/>
      <c r="I2451" s="15"/>
      <c r="J2451" s="77"/>
      <c r="K2451" s="92"/>
    </row>
    <row r="2452" spans="1:11" ht="13">
      <c r="A2452" s="14"/>
      <c r="B2452" s="14"/>
      <c r="C2452" s="14"/>
      <c r="D2452" s="16"/>
      <c r="E2452" s="16"/>
      <c r="F2452" s="14"/>
      <c r="G2452" s="14"/>
      <c r="H2452" s="14"/>
      <c r="I2452" s="15"/>
      <c r="J2452" s="77"/>
      <c r="K2452" s="92"/>
    </row>
    <row r="2453" spans="1:11" ht="13">
      <c r="A2453" s="14"/>
      <c r="B2453" s="14"/>
      <c r="C2453" s="14"/>
      <c r="D2453" s="16"/>
      <c r="E2453" s="16"/>
      <c r="F2453" s="14"/>
      <c r="G2453" s="14"/>
      <c r="H2453" s="14"/>
      <c r="I2453" s="15"/>
      <c r="J2453" s="77"/>
      <c r="K2453" s="92"/>
    </row>
    <row r="2454" spans="1:11" ht="13">
      <c r="A2454" s="14"/>
      <c r="B2454" s="14"/>
      <c r="C2454" s="14"/>
      <c r="D2454" s="16"/>
      <c r="E2454" s="16"/>
      <c r="F2454" s="14"/>
      <c r="G2454" s="14"/>
      <c r="H2454" s="14"/>
      <c r="I2454" s="15"/>
      <c r="J2454" s="77"/>
      <c r="K2454" s="92"/>
    </row>
    <row r="2455" spans="1:11" ht="13">
      <c r="A2455" s="14"/>
      <c r="B2455" s="14"/>
      <c r="C2455" s="14"/>
      <c r="D2455" s="16"/>
      <c r="E2455" s="16"/>
      <c r="F2455" s="14"/>
      <c r="G2455" s="14"/>
      <c r="H2455" s="14"/>
      <c r="I2455" s="15"/>
      <c r="J2455" s="77"/>
      <c r="K2455" s="92"/>
    </row>
    <row r="2456" spans="1:11" ht="13">
      <c r="A2456" s="14"/>
      <c r="B2456" s="14"/>
      <c r="C2456" s="14"/>
      <c r="D2456" s="16"/>
      <c r="E2456" s="16"/>
      <c r="F2456" s="14"/>
      <c r="G2456" s="14"/>
      <c r="H2456" s="14"/>
      <c r="I2456" s="15"/>
      <c r="J2456" s="77"/>
      <c r="K2456" s="92"/>
    </row>
    <row r="2457" spans="1:11" ht="13">
      <c r="A2457" s="14"/>
      <c r="B2457" s="14"/>
      <c r="C2457" s="14"/>
      <c r="D2457" s="16"/>
      <c r="E2457" s="16"/>
      <c r="F2457" s="14"/>
      <c r="G2457" s="14"/>
      <c r="H2457" s="14"/>
      <c r="I2457" s="15"/>
      <c r="J2457" s="77"/>
      <c r="K2457" s="92"/>
    </row>
    <row r="2458" spans="1:11" ht="13">
      <c r="A2458" s="14"/>
      <c r="B2458" s="14"/>
      <c r="C2458" s="14"/>
      <c r="D2458" s="16"/>
      <c r="E2458" s="16"/>
      <c r="F2458" s="14"/>
      <c r="G2458" s="14"/>
      <c r="H2458" s="14"/>
      <c r="I2458" s="15"/>
      <c r="J2458" s="77"/>
      <c r="K2458" s="92"/>
    </row>
    <row r="2459" spans="1:11" ht="13">
      <c r="A2459" s="14"/>
      <c r="B2459" s="14"/>
      <c r="C2459" s="14"/>
      <c r="D2459" s="16"/>
      <c r="E2459" s="16"/>
      <c r="F2459" s="14"/>
      <c r="G2459" s="14"/>
      <c r="H2459" s="14"/>
      <c r="I2459" s="15"/>
      <c r="J2459" s="77"/>
      <c r="K2459" s="92"/>
    </row>
    <row r="2460" spans="1:11" ht="13">
      <c r="A2460" s="14"/>
      <c r="B2460" s="14"/>
      <c r="C2460" s="14"/>
      <c r="D2460" s="16"/>
      <c r="E2460" s="16"/>
      <c r="F2460" s="14"/>
      <c r="G2460" s="14"/>
      <c r="H2460" s="14"/>
      <c r="I2460" s="15"/>
      <c r="J2460" s="77"/>
      <c r="K2460" s="92"/>
    </row>
    <row r="2461" spans="1:11" ht="13">
      <c r="A2461" s="14"/>
      <c r="B2461" s="14"/>
      <c r="C2461" s="14"/>
      <c r="D2461" s="16"/>
      <c r="E2461" s="16"/>
      <c r="F2461" s="14"/>
      <c r="G2461" s="14"/>
      <c r="H2461" s="14"/>
      <c r="I2461" s="15"/>
      <c r="J2461" s="77"/>
      <c r="K2461" s="92"/>
    </row>
    <row r="2462" spans="1:11" ht="13">
      <c r="A2462" s="14"/>
      <c r="B2462" s="14"/>
      <c r="C2462" s="14"/>
      <c r="D2462" s="16"/>
      <c r="E2462" s="16"/>
      <c r="F2462" s="14"/>
      <c r="G2462" s="14"/>
      <c r="H2462" s="14"/>
      <c r="I2462" s="15"/>
      <c r="J2462" s="77"/>
      <c r="K2462" s="92"/>
    </row>
    <row r="2463" spans="1:11" ht="13">
      <c r="A2463" s="14"/>
      <c r="B2463" s="14"/>
      <c r="C2463" s="14"/>
      <c r="D2463" s="16"/>
      <c r="E2463" s="16"/>
      <c r="F2463" s="14"/>
      <c r="G2463" s="14"/>
      <c r="H2463" s="14"/>
      <c r="I2463" s="15"/>
      <c r="J2463" s="77"/>
      <c r="K2463" s="92"/>
    </row>
    <row r="2464" spans="1:11" ht="13">
      <c r="A2464" s="14"/>
      <c r="B2464" s="14"/>
      <c r="C2464" s="14"/>
      <c r="D2464" s="16"/>
      <c r="E2464" s="16"/>
      <c r="F2464" s="14"/>
      <c r="G2464" s="14"/>
      <c r="H2464" s="14"/>
      <c r="I2464" s="15"/>
      <c r="J2464" s="77"/>
      <c r="K2464" s="92"/>
    </row>
    <row r="2465" spans="1:11" ht="13">
      <c r="A2465" s="14"/>
      <c r="B2465" s="14"/>
      <c r="C2465" s="14"/>
      <c r="D2465" s="16"/>
      <c r="E2465" s="16"/>
      <c r="F2465" s="14"/>
      <c r="G2465" s="14"/>
      <c r="H2465" s="14"/>
      <c r="I2465" s="15"/>
      <c r="J2465" s="77"/>
      <c r="K2465" s="92"/>
    </row>
    <row r="2466" spans="1:11" ht="13">
      <c r="A2466" s="14"/>
      <c r="B2466" s="14"/>
      <c r="C2466" s="14"/>
      <c r="D2466" s="16"/>
      <c r="E2466" s="16"/>
      <c r="F2466" s="14"/>
      <c r="G2466" s="14"/>
      <c r="H2466" s="14"/>
      <c r="I2466" s="15"/>
      <c r="J2466" s="77"/>
      <c r="K2466" s="92"/>
    </row>
    <row r="2467" spans="1:11" ht="13">
      <c r="A2467" s="14"/>
      <c r="B2467" s="14"/>
      <c r="C2467" s="14"/>
      <c r="D2467" s="16"/>
      <c r="E2467" s="16"/>
      <c r="F2467" s="14"/>
      <c r="G2467" s="14"/>
      <c r="H2467" s="14"/>
      <c r="I2467" s="15"/>
      <c r="J2467" s="77"/>
      <c r="K2467" s="92"/>
    </row>
    <row r="2468" spans="1:11" ht="13">
      <c r="A2468" s="14"/>
      <c r="B2468" s="14"/>
      <c r="C2468" s="14"/>
      <c r="D2468" s="16"/>
      <c r="E2468" s="16"/>
      <c r="F2468" s="14"/>
      <c r="G2468" s="14"/>
      <c r="H2468" s="14"/>
      <c r="I2468" s="15"/>
      <c r="J2468" s="77"/>
      <c r="K2468" s="92"/>
    </row>
    <row r="2469" spans="1:11" ht="13">
      <c r="A2469" s="14"/>
      <c r="B2469" s="14"/>
      <c r="C2469" s="14"/>
      <c r="D2469" s="16"/>
      <c r="E2469" s="16"/>
      <c r="F2469" s="14"/>
      <c r="G2469" s="14"/>
      <c r="H2469" s="14"/>
      <c r="I2469" s="15"/>
      <c r="J2469" s="77"/>
      <c r="K2469" s="92"/>
    </row>
    <row r="2470" spans="1:11" ht="13">
      <c r="A2470" s="14"/>
      <c r="B2470" s="14"/>
      <c r="C2470" s="14"/>
      <c r="D2470" s="16"/>
      <c r="E2470" s="16"/>
      <c r="F2470" s="14"/>
      <c r="G2470" s="14"/>
      <c r="H2470" s="14"/>
      <c r="I2470" s="15"/>
      <c r="J2470" s="77"/>
      <c r="K2470" s="92"/>
    </row>
    <row r="2471" spans="1:11" ht="13">
      <c r="A2471" s="14"/>
      <c r="B2471" s="14"/>
      <c r="C2471" s="14"/>
      <c r="D2471" s="16"/>
      <c r="E2471" s="16"/>
      <c r="F2471" s="14"/>
      <c r="G2471" s="14"/>
      <c r="H2471" s="14"/>
      <c r="I2471" s="15"/>
      <c r="J2471" s="77"/>
      <c r="K2471" s="92"/>
    </row>
    <row r="2472" spans="1:11" ht="13">
      <c r="A2472" s="14"/>
      <c r="B2472" s="14"/>
      <c r="C2472" s="14"/>
      <c r="D2472" s="16"/>
      <c r="E2472" s="16"/>
      <c r="F2472" s="14"/>
      <c r="G2472" s="14"/>
      <c r="H2472" s="14"/>
      <c r="I2472" s="15"/>
      <c r="J2472" s="77"/>
      <c r="K2472" s="92"/>
    </row>
    <row r="2473" spans="1:11" ht="13">
      <c r="A2473" s="14"/>
      <c r="B2473" s="14"/>
      <c r="C2473" s="14"/>
      <c r="D2473" s="16"/>
      <c r="E2473" s="16"/>
      <c r="F2473" s="14"/>
      <c r="G2473" s="14"/>
      <c r="H2473" s="14"/>
      <c r="I2473" s="15"/>
      <c r="J2473" s="77"/>
      <c r="K2473" s="92"/>
    </row>
    <row r="2474" spans="1:11" ht="13">
      <c r="A2474" s="14"/>
      <c r="B2474" s="14"/>
      <c r="C2474" s="14"/>
      <c r="D2474" s="16"/>
      <c r="E2474" s="16"/>
      <c r="F2474" s="14"/>
      <c r="G2474" s="14"/>
      <c r="H2474" s="14"/>
      <c r="I2474" s="15"/>
      <c r="J2474" s="77"/>
      <c r="K2474" s="92"/>
    </row>
    <row r="2475" spans="1:11" ht="13">
      <c r="A2475" s="14"/>
      <c r="B2475" s="14"/>
      <c r="C2475" s="14"/>
      <c r="D2475" s="16"/>
      <c r="E2475" s="16"/>
      <c r="F2475" s="14"/>
      <c r="G2475" s="14"/>
      <c r="H2475" s="14"/>
      <c r="I2475" s="15"/>
      <c r="J2475" s="77"/>
      <c r="K2475" s="92"/>
    </row>
    <row r="2476" spans="1:11" ht="13">
      <c r="A2476" s="14"/>
      <c r="B2476" s="14"/>
      <c r="C2476" s="14"/>
      <c r="D2476" s="16"/>
      <c r="E2476" s="16"/>
      <c r="F2476" s="14"/>
      <c r="G2476" s="14"/>
      <c r="H2476" s="14"/>
      <c r="I2476" s="15"/>
      <c r="J2476" s="77"/>
      <c r="K2476" s="92"/>
    </row>
    <row r="2477" spans="1:11" ht="13">
      <c r="A2477" s="14"/>
      <c r="B2477" s="14"/>
      <c r="C2477" s="14"/>
      <c r="D2477" s="16"/>
      <c r="E2477" s="16"/>
      <c r="F2477" s="14"/>
      <c r="G2477" s="14"/>
      <c r="H2477" s="14"/>
      <c r="I2477" s="15"/>
      <c r="J2477" s="77"/>
      <c r="K2477" s="92"/>
    </row>
    <row r="2478" spans="1:11" ht="13">
      <c r="A2478" s="14"/>
      <c r="B2478" s="14"/>
      <c r="C2478" s="14"/>
      <c r="D2478" s="16"/>
      <c r="E2478" s="16"/>
      <c r="F2478" s="14"/>
      <c r="G2478" s="14"/>
      <c r="H2478" s="14"/>
      <c r="I2478" s="15"/>
      <c r="J2478" s="77"/>
      <c r="K2478" s="92"/>
    </row>
    <row r="2479" spans="1:11" ht="13">
      <c r="A2479" s="14"/>
      <c r="B2479" s="14"/>
      <c r="C2479" s="14"/>
      <c r="D2479" s="16"/>
      <c r="E2479" s="16"/>
      <c r="F2479" s="14"/>
      <c r="G2479" s="14"/>
      <c r="H2479" s="14"/>
      <c r="I2479" s="15"/>
      <c r="J2479" s="77"/>
      <c r="K2479" s="92"/>
    </row>
    <row r="2480" spans="1:11" ht="13">
      <c r="A2480" s="14"/>
      <c r="B2480" s="14"/>
      <c r="C2480" s="14"/>
      <c r="D2480" s="16"/>
      <c r="E2480" s="16"/>
      <c r="F2480" s="14"/>
      <c r="G2480" s="14"/>
      <c r="H2480" s="14"/>
      <c r="I2480" s="15"/>
      <c r="J2480" s="77"/>
      <c r="K2480" s="92"/>
    </row>
    <row r="2481" spans="1:11" ht="13">
      <c r="A2481" s="14"/>
      <c r="B2481" s="14"/>
      <c r="C2481" s="14"/>
      <c r="D2481" s="16"/>
      <c r="E2481" s="16"/>
      <c r="F2481" s="14"/>
      <c r="G2481" s="14"/>
      <c r="H2481" s="14"/>
      <c r="I2481" s="15"/>
      <c r="J2481" s="77"/>
      <c r="K2481" s="92"/>
    </row>
    <row r="2482" spans="1:11" ht="13">
      <c r="A2482" s="14"/>
      <c r="B2482" s="14"/>
      <c r="C2482" s="14"/>
      <c r="D2482" s="16"/>
      <c r="E2482" s="16"/>
      <c r="F2482" s="14"/>
      <c r="G2482" s="14"/>
      <c r="H2482" s="14"/>
      <c r="I2482" s="15"/>
      <c r="J2482" s="77"/>
      <c r="K2482" s="92"/>
    </row>
    <row r="2483" spans="1:11" ht="13">
      <c r="A2483" s="14"/>
      <c r="B2483" s="14"/>
      <c r="C2483" s="14"/>
      <c r="D2483" s="16"/>
      <c r="E2483" s="16"/>
      <c r="F2483" s="14"/>
      <c r="G2483" s="14"/>
      <c r="H2483" s="14"/>
      <c r="I2483" s="15"/>
      <c r="J2483" s="77"/>
      <c r="K2483" s="92"/>
    </row>
    <row r="2484" spans="1:11" ht="13">
      <c r="A2484" s="14"/>
      <c r="B2484" s="14"/>
      <c r="C2484" s="14"/>
      <c r="D2484" s="16"/>
      <c r="E2484" s="16"/>
      <c r="F2484" s="14"/>
      <c r="G2484" s="14"/>
      <c r="H2484" s="14"/>
      <c r="I2484" s="15"/>
      <c r="J2484" s="77"/>
      <c r="K2484" s="92"/>
    </row>
    <row r="2485" spans="1:11" ht="13">
      <c r="A2485" s="14"/>
      <c r="B2485" s="14"/>
      <c r="C2485" s="14"/>
      <c r="D2485" s="16"/>
      <c r="E2485" s="16"/>
      <c r="F2485" s="14"/>
      <c r="G2485" s="14"/>
      <c r="H2485" s="14"/>
      <c r="I2485" s="15"/>
      <c r="J2485" s="77"/>
      <c r="K2485" s="92"/>
    </row>
    <row r="2486" spans="1:11" ht="13">
      <c r="A2486" s="14"/>
      <c r="B2486" s="14"/>
      <c r="C2486" s="14"/>
      <c r="D2486" s="16"/>
      <c r="E2486" s="16"/>
      <c r="F2486" s="14"/>
      <c r="G2486" s="14"/>
      <c r="H2486" s="14"/>
      <c r="I2486" s="15"/>
      <c r="J2486" s="77"/>
      <c r="K2486" s="92"/>
    </row>
    <row r="2487" spans="1:11" ht="13">
      <c r="A2487" s="14"/>
      <c r="B2487" s="14"/>
      <c r="C2487" s="14"/>
      <c r="D2487" s="16"/>
      <c r="E2487" s="16"/>
      <c r="F2487" s="14"/>
      <c r="G2487" s="14"/>
      <c r="H2487" s="14"/>
      <c r="I2487" s="15"/>
      <c r="J2487" s="77"/>
      <c r="K2487" s="92"/>
    </row>
    <row r="2488" spans="1:11" ht="13">
      <c r="A2488" s="14"/>
      <c r="B2488" s="14"/>
      <c r="C2488" s="14"/>
      <c r="D2488" s="16"/>
      <c r="E2488" s="16"/>
      <c r="F2488" s="14"/>
      <c r="G2488" s="14"/>
      <c r="H2488" s="14"/>
      <c r="I2488" s="15"/>
      <c r="J2488" s="77"/>
      <c r="K2488" s="92"/>
    </row>
    <row r="2489" spans="1:11" ht="13">
      <c r="A2489" s="14"/>
      <c r="B2489" s="14"/>
      <c r="C2489" s="14"/>
      <c r="D2489" s="16"/>
      <c r="E2489" s="16"/>
      <c r="F2489" s="14"/>
      <c r="G2489" s="14"/>
      <c r="H2489" s="14"/>
      <c r="I2489" s="15"/>
      <c r="J2489" s="77"/>
      <c r="K2489" s="92"/>
    </row>
    <row r="2490" spans="1:11" ht="13">
      <c r="A2490" s="14"/>
      <c r="B2490" s="14"/>
      <c r="C2490" s="14"/>
      <c r="D2490" s="16"/>
      <c r="E2490" s="16"/>
      <c r="F2490" s="14"/>
      <c r="G2490" s="14"/>
      <c r="H2490" s="14"/>
      <c r="I2490" s="15"/>
      <c r="J2490" s="77"/>
      <c r="K2490" s="92"/>
    </row>
    <row r="2491" spans="1:11" ht="13">
      <c r="A2491" s="14"/>
      <c r="B2491" s="14"/>
      <c r="C2491" s="14"/>
      <c r="D2491" s="16"/>
      <c r="E2491" s="16"/>
      <c r="F2491" s="14"/>
      <c r="G2491" s="14"/>
      <c r="H2491" s="14"/>
      <c r="I2491" s="15"/>
      <c r="J2491" s="77"/>
      <c r="K2491" s="92"/>
    </row>
    <row r="2492" spans="1:11" ht="13">
      <c r="A2492" s="14"/>
      <c r="B2492" s="14"/>
      <c r="C2492" s="14"/>
      <c r="D2492" s="16"/>
      <c r="E2492" s="16"/>
      <c r="F2492" s="14"/>
      <c r="G2492" s="14"/>
      <c r="H2492" s="14"/>
      <c r="I2492" s="15"/>
      <c r="J2492" s="77"/>
      <c r="K2492" s="92"/>
    </row>
    <row r="2493" spans="1:11" ht="13">
      <c r="A2493" s="14"/>
      <c r="B2493" s="14"/>
      <c r="C2493" s="14"/>
      <c r="D2493" s="16"/>
      <c r="E2493" s="16"/>
      <c r="F2493" s="14"/>
      <c r="G2493" s="14"/>
      <c r="H2493" s="14"/>
      <c r="I2493" s="15"/>
      <c r="J2493" s="77"/>
      <c r="K2493" s="92"/>
    </row>
    <row r="2494" spans="1:11" ht="13">
      <c r="A2494" s="14"/>
      <c r="B2494" s="14"/>
      <c r="C2494" s="14"/>
      <c r="D2494" s="16"/>
      <c r="E2494" s="16"/>
      <c r="F2494" s="14"/>
      <c r="G2494" s="14"/>
      <c r="H2494" s="14"/>
      <c r="I2494" s="15"/>
      <c r="J2494" s="77"/>
      <c r="K2494" s="92"/>
    </row>
    <row r="2495" spans="1:11" ht="13">
      <c r="A2495" s="14"/>
      <c r="B2495" s="14"/>
      <c r="C2495" s="14"/>
      <c r="D2495" s="16"/>
      <c r="E2495" s="16"/>
      <c r="F2495" s="14"/>
      <c r="G2495" s="14"/>
      <c r="H2495" s="14"/>
      <c r="I2495" s="15"/>
      <c r="J2495" s="77"/>
      <c r="K2495" s="92"/>
    </row>
    <row r="2496" spans="1:11" ht="13">
      <c r="A2496" s="14"/>
      <c r="B2496" s="14"/>
      <c r="C2496" s="14"/>
      <c r="D2496" s="16"/>
      <c r="E2496" s="16"/>
      <c r="F2496" s="14"/>
      <c r="G2496" s="14"/>
      <c r="H2496" s="14"/>
      <c r="I2496" s="15"/>
      <c r="J2496" s="77"/>
      <c r="K2496" s="92"/>
    </row>
    <row r="2497" spans="1:11" ht="13">
      <c r="A2497" s="14"/>
      <c r="B2497" s="14"/>
      <c r="C2497" s="14"/>
      <c r="D2497" s="16"/>
      <c r="E2497" s="16"/>
      <c r="F2497" s="14"/>
      <c r="G2497" s="14"/>
      <c r="H2497" s="14"/>
      <c r="I2497" s="15"/>
      <c r="J2497" s="77"/>
      <c r="K2497" s="92"/>
    </row>
    <row r="2498" spans="1:11" ht="13">
      <c r="A2498" s="14"/>
      <c r="B2498" s="14"/>
      <c r="C2498" s="14"/>
      <c r="D2498" s="16"/>
      <c r="E2498" s="16"/>
      <c r="F2498" s="14"/>
      <c r="G2498" s="14"/>
      <c r="H2498" s="14"/>
      <c r="I2498" s="15"/>
      <c r="J2498" s="77"/>
      <c r="K2498" s="92"/>
    </row>
    <row r="2499" spans="1:11" ht="13">
      <c r="A2499" s="14"/>
      <c r="B2499" s="14"/>
      <c r="C2499" s="14"/>
      <c r="D2499" s="16"/>
      <c r="E2499" s="16"/>
      <c r="F2499" s="14"/>
      <c r="G2499" s="14"/>
      <c r="H2499" s="14"/>
      <c r="I2499" s="15"/>
      <c r="J2499" s="77"/>
      <c r="K2499" s="92"/>
    </row>
    <row r="2500" spans="1:11" ht="13">
      <c r="A2500" s="14"/>
      <c r="B2500" s="14"/>
      <c r="C2500" s="14"/>
      <c r="D2500" s="16"/>
      <c r="E2500" s="16"/>
      <c r="F2500" s="14"/>
      <c r="G2500" s="14"/>
      <c r="H2500" s="14"/>
      <c r="I2500" s="15"/>
      <c r="J2500" s="77"/>
      <c r="K2500" s="92"/>
    </row>
    <row r="2501" spans="1:11" ht="13">
      <c r="A2501" s="14"/>
      <c r="B2501" s="14"/>
      <c r="C2501" s="14"/>
      <c r="D2501" s="16"/>
      <c r="E2501" s="16"/>
      <c r="F2501" s="14"/>
      <c r="G2501" s="14"/>
      <c r="H2501" s="14"/>
      <c r="I2501" s="15"/>
      <c r="J2501" s="77"/>
      <c r="K2501" s="92"/>
    </row>
    <row r="2502" spans="1:11" ht="13">
      <c r="A2502" s="14"/>
      <c r="B2502" s="14"/>
      <c r="C2502" s="14"/>
      <c r="D2502" s="16"/>
      <c r="E2502" s="16"/>
      <c r="F2502" s="14"/>
      <c r="G2502" s="14"/>
      <c r="H2502" s="14"/>
      <c r="I2502" s="15"/>
      <c r="J2502" s="77"/>
      <c r="K2502" s="92"/>
    </row>
    <row r="2503" spans="1:11" ht="13">
      <c r="A2503" s="14"/>
      <c r="B2503" s="14"/>
      <c r="C2503" s="14"/>
      <c r="D2503" s="16"/>
      <c r="E2503" s="16"/>
      <c r="F2503" s="14"/>
      <c r="G2503" s="14"/>
      <c r="H2503" s="14"/>
      <c r="I2503" s="15"/>
      <c r="J2503" s="77"/>
      <c r="K2503" s="92"/>
    </row>
    <row r="2504" spans="1:11" ht="13">
      <c r="A2504" s="14"/>
      <c r="B2504" s="14"/>
      <c r="C2504" s="14"/>
      <c r="D2504" s="16"/>
      <c r="E2504" s="16"/>
      <c r="F2504" s="14"/>
      <c r="G2504" s="14"/>
      <c r="H2504" s="14"/>
      <c r="I2504" s="15"/>
      <c r="J2504" s="77"/>
      <c r="K2504" s="92"/>
    </row>
    <row r="2505" spans="1:11" ht="13">
      <c r="A2505" s="14"/>
      <c r="B2505" s="14"/>
      <c r="C2505" s="14"/>
      <c r="D2505" s="16"/>
      <c r="E2505" s="16"/>
      <c r="F2505" s="14"/>
      <c r="G2505" s="14"/>
      <c r="H2505" s="14"/>
      <c r="I2505" s="15"/>
      <c r="J2505" s="77"/>
      <c r="K2505" s="92"/>
    </row>
    <row r="2506" spans="1:11" ht="13">
      <c r="A2506" s="14"/>
      <c r="B2506" s="14"/>
      <c r="C2506" s="14"/>
      <c r="D2506" s="16"/>
      <c r="E2506" s="16"/>
      <c r="F2506" s="14"/>
      <c r="G2506" s="14"/>
      <c r="H2506" s="14"/>
      <c r="I2506" s="15"/>
      <c r="J2506" s="77"/>
      <c r="K2506" s="92"/>
    </row>
    <row r="2507" spans="1:11" ht="13">
      <c r="A2507" s="14"/>
      <c r="B2507" s="14"/>
      <c r="C2507" s="14"/>
      <c r="D2507" s="16"/>
      <c r="E2507" s="16"/>
      <c r="F2507" s="14"/>
      <c r="G2507" s="14"/>
      <c r="H2507" s="14"/>
      <c r="I2507" s="15"/>
      <c r="J2507" s="77"/>
      <c r="K2507" s="92"/>
    </row>
    <row r="2508" spans="1:11" ht="13">
      <c r="A2508" s="14"/>
      <c r="B2508" s="14"/>
      <c r="C2508" s="14"/>
      <c r="D2508" s="16"/>
      <c r="E2508" s="16"/>
      <c r="F2508" s="14"/>
      <c r="G2508" s="14"/>
      <c r="H2508" s="14"/>
      <c r="I2508" s="15"/>
      <c r="J2508" s="77"/>
      <c r="K2508" s="92"/>
    </row>
    <row r="2509" spans="1:11" ht="13">
      <c r="A2509" s="14"/>
      <c r="B2509" s="14"/>
      <c r="C2509" s="14"/>
      <c r="D2509" s="16"/>
      <c r="E2509" s="16"/>
      <c r="F2509" s="14"/>
      <c r="G2509" s="14"/>
      <c r="H2509" s="14"/>
      <c r="I2509" s="15"/>
      <c r="J2509" s="77"/>
      <c r="K2509" s="92"/>
    </row>
    <row r="2510" spans="1:11" ht="13">
      <c r="A2510" s="14"/>
      <c r="B2510" s="14"/>
      <c r="C2510" s="14"/>
      <c r="D2510" s="16"/>
      <c r="E2510" s="16"/>
      <c r="F2510" s="14"/>
      <c r="G2510" s="14"/>
      <c r="H2510" s="14"/>
      <c r="I2510" s="15"/>
      <c r="J2510" s="77"/>
      <c r="K2510" s="92"/>
    </row>
    <row r="2511" spans="1:11" ht="13">
      <c r="A2511" s="14"/>
      <c r="B2511" s="14"/>
      <c r="C2511" s="14"/>
      <c r="D2511" s="16"/>
      <c r="E2511" s="16"/>
      <c r="F2511" s="14"/>
      <c r="G2511" s="14"/>
      <c r="H2511" s="14"/>
      <c r="I2511" s="15"/>
      <c r="J2511" s="77"/>
      <c r="K2511" s="92"/>
    </row>
    <row r="2512" spans="1:11" ht="13">
      <c r="A2512" s="14"/>
      <c r="B2512" s="14"/>
      <c r="C2512" s="14"/>
      <c r="D2512" s="16"/>
      <c r="E2512" s="16"/>
      <c r="F2512" s="14"/>
      <c r="G2512" s="14"/>
      <c r="H2512" s="14"/>
      <c r="I2512" s="15"/>
      <c r="J2512" s="77"/>
      <c r="K2512" s="92"/>
    </row>
    <row r="2513" spans="1:11" ht="13">
      <c r="A2513" s="14"/>
      <c r="B2513" s="14"/>
      <c r="C2513" s="14"/>
      <c r="D2513" s="16"/>
      <c r="E2513" s="16"/>
      <c r="F2513" s="14"/>
      <c r="G2513" s="14"/>
      <c r="H2513" s="14"/>
      <c r="I2513" s="15"/>
      <c r="J2513" s="77"/>
      <c r="K2513" s="92"/>
    </row>
    <row r="2514" spans="1:11" ht="13">
      <c r="A2514" s="14"/>
      <c r="B2514" s="14"/>
      <c r="C2514" s="14"/>
      <c r="D2514" s="16"/>
      <c r="E2514" s="16"/>
      <c r="F2514" s="14"/>
      <c r="G2514" s="14"/>
      <c r="H2514" s="14"/>
      <c r="I2514" s="15"/>
      <c r="J2514" s="77"/>
      <c r="K2514" s="92"/>
    </row>
    <row r="2515" spans="1:11" ht="13">
      <c r="A2515" s="14"/>
      <c r="B2515" s="14"/>
      <c r="C2515" s="14"/>
      <c r="D2515" s="16"/>
      <c r="E2515" s="16"/>
      <c r="F2515" s="14"/>
      <c r="G2515" s="14"/>
      <c r="H2515" s="14"/>
      <c r="I2515" s="15"/>
      <c r="J2515" s="77"/>
      <c r="K2515" s="92"/>
    </row>
    <row r="2516" spans="1:11" ht="13">
      <c r="A2516" s="14"/>
      <c r="B2516" s="14"/>
      <c r="C2516" s="14"/>
      <c r="D2516" s="16"/>
      <c r="E2516" s="16"/>
      <c r="F2516" s="14"/>
      <c r="G2516" s="14"/>
      <c r="H2516" s="14"/>
      <c r="I2516" s="15"/>
      <c r="J2516" s="77"/>
      <c r="K2516" s="92"/>
    </row>
    <row r="2517" spans="1:11" ht="13">
      <c r="A2517" s="14"/>
      <c r="B2517" s="14"/>
      <c r="C2517" s="14"/>
      <c r="D2517" s="16"/>
      <c r="E2517" s="16"/>
      <c r="F2517" s="14"/>
      <c r="G2517" s="14"/>
      <c r="H2517" s="14"/>
      <c r="I2517" s="15"/>
      <c r="J2517" s="77"/>
      <c r="K2517" s="92"/>
    </row>
    <row r="2518" spans="1:11" ht="13">
      <c r="A2518" s="14"/>
      <c r="B2518" s="14"/>
      <c r="C2518" s="14"/>
      <c r="D2518" s="16"/>
      <c r="E2518" s="16"/>
      <c r="F2518" s="14"/>
      <c r="G2518" s="14"/>
      <c r="H2518" s="14"/>
      <c r="I2518" s="15"/>
      <c r="J2518" s="77"/>
      <c r="K2518" s="92"/>
    </row>
    <row r="2519" spans="1:11" ht="13">
      <c r="A2519" s="14"/>
      <c r="B2519" s="14"/>
      <c r="C2519" s="14"/>
      <c r="D2519" s="16"/>
      <c r="E2519" s="16"/>
      <c r="F2519" s="14"/>
      <c r="G2519" s="14"/>
      <c r="H2519" s="14"/>
      <c r="I2519" s="15"/>
      <c r="J2519" s="77"/>
      <c r="K2519" s="92"/>
    </row>
    <row r="2520" spans="1:11" ht="13">
      <c r="A2520" s="14"/>
      <c r="B2520" s="14"/>
      <c r="C2520" s="14"/>
      <c r="D2520" s="16"/>
      <c r="E2520" s="16"/>
      <c r="F2520" s="14"/>
      <c r="G2520" s="14"/>
      <c r="H2520" s="14"/>
      <c r="I2520" s="15"/>
      <c r="J2520" s="77"/>
      <c r="K2520" s="92"/>
    </row>
    <row r="2521" spans="1:11" ht="13">
      <c r="A2521" s="14"/>
      <c r="B2521" s="14"/>
      <c r="C2521" s="14"/>
      <c r="D2521" s="16"/>
      <c r="E2521" s="16"/>
      <c r="F2521" s="14"/>
      <c r="G2521" s="14"/>
      <c r="H2521" s="14"/>
      <c r="I2521" s="15"/>
      <c r="J2521" s="77"/>
      <c r="K2521" s="92"/>
    </row>
    <row r="2522" spans="1:11" ht="13">
      <c r="A2522" s="14"/>
      <c r="B2522" s="14"/>
      <c r="C2522" s="14"/>
      <c r="D2522" s="16"/>
      <c r="E2522" s="16"/>
      <c r="F2522" s="14"/>
      <c r="G2522" s="14"/>
      <c r="H2522" s="14"/>
      <c r="I2522" s="15"/>
      <c r="J2522" s="77"/>
      <c r="K2522" s="92"/>
    </row>
    <row r="2523" spans="1:11" ht="13">
      <c r="A2523" s="14"/>
      <c r="B2523" s="14"/>
      <c r="C2523" s="14"/>
      <c r="D2523" s="16"/>
      <c r="E2523" s="16"/>
      <c r="F2523" s="14"/>
      <c r="G2523" s="14"/>
      <c r="H2523" s="14"/>
      <c r="I2523" s="15"/>
      <c r="J2523" s="77"/>
      <c r="K2523" s="92"/>
    </row>
    <row r="2524" spans="1:11" ht="13">
      <c r="A2524" s="14"/>
      <c r="B2524" s="14"/>
      <c r="C2524" s="14"/>
      <c r="D2524" s="16"/>
      <c r="E2524" s="16"/>
      <c r="F2524" s="14"/>
      <c r="G2524" s="14"/>
      <c r="H2524" s="14"/>
      <c r="I2524" s="15"/>
      <c r="J2524" s="77"/>
      <c r="K2524" s="92"/>
    </row>
    <row r="2525" spans="1:11" ht="13">
      <c r="A2525" s="14"/>
      <c r="B2525" s="14"/>
      <c r="C2525" s="14"/>
      <c r="D2525" s="16"/>
      <c r="E2525" s="16"/>
      <c r="F2525" s="14"/>
      <c r="G2525" s="14"/>
      <c r="H2525" s="14"/>
      <c r="I2525" s="15"/>
      <c r="J2525" s="77"/>
      <c r="K2525" s="92"/>
    </row>
    <row r="2526" spans="1:11" ht="13">
      <c r="A2526" s="14"/>
      <c r="B2526" s="14"/>
      <c r="C2526" s="14"/>
      <c r="D2526" s="16"/>
      <c r="E2526" s="16"/>
      <c r="F2526" s="14"/>
      <c r="G2526" s="14"/>
      <c r="H2526" s="14"/>
      <c r="I2526" s="15"/>
      <c r="J2526" s="77"/>
      <c r="K2526" s="92"/>
    </row>
    <row r="2527" spans="1:11" ht="13">
      <c r="A2527" s="14"/>
      <c r="B2527" s="14"/>
      <c r="C2527" s="14"/>
      <c r="D2527" s="16"/>
      <c r="E2527" s="16"/>
      <c r="F2527" s="14"/>
      <c r="G2527" s="14"/>
      <c r="H2527" s="14"/>
      <c r="I2527" s="15"/>
      <c r="J2527" s="77"/>
      <c r="K2527" s="92"/>
    </row>
    <row r="2528" spans="1:11" ht="13">
      <c r="A2528" s="14"/>
      <c r="B2528" s="14"/>
      <c r="C2528" s="14"/>
      <c r="D2528" s="16"/>
      <c r="E2528" s="16"/>
      <c r="F2528" s="14"/>
      <c r="G2528" s="14"/>
      <c r="H2528" s="14"/>
      <c r="I2528" s="15"/>
      <c r="J2528" s="77"/>
      <c r="K2528" s="92"/>
    </row>
    <row r="2529" spans="1:11" ht="13">
      <c r="A2529" s="14"/>
      <c r="B2529" s="14"/>
      <c r="C2529" s="14"/>
      <c r="D2529" s="16"/>
      <c r="E2529" s="16"/>
      <c r="F2529" s="14"/>
      <c r="G2529" s="14"/>
      <c r="H2529" s="14"/>
      <c r="I2529" s="15"/>
      <c r="J2529" s="77"/>
      <c r="K2529" s="92"/>
    </row>
    <row r="2530" spans="1:11" ht="13">
      <c r="A2530" s="14"/>
      <c r="B2530" s="14"/>
      <c r="C2530" s="14"/>
      <c r="D2530" s="16"/>
      <c r="E2530" s="16"/>
      <c r="F2530" s="14"/>
      <c r="G2530" s="14"/>
      <c r="H2530" s="14"/>
      <c r="I2530" s="15"/>
      <c r="J2530" s="77"/>
      <c r="K2530" s="92"/>
    </row>
    <row r="2531" spans="1:11" ht="13">
      <c r="A2531" s="14"/>
      <c r="B2531" s="14"/>
      <c r="C2531" s="14"/>
      <c r="D2531" s="16"/>
      <c r="E2531" s="16"/>
      <c r="F2531" s="14"/>
      <c r="G2531" s="14"/>
      <c r="H2531" s="14"/>
      <c r="I2531" s="15"/>
      <c r="J2531" s="77"/>
      <c r="K2531" s="92"/>
    </row>
    <row r="2532" spans="1:11" ht="13">
      <c r="A2532" s="14"/>
      <c r="B2532" s="14"/>
      <c r="C2532" s="14"/>
      <c r="D2532" s="16"/>
      <c r="E2532" s="16"/>
      <c r="F2532" s="14"/>
      <c r="G2532" s="14"/>
      <c r="H2532" s="14"/>
      <c r="I2532" s="15"/>
      <c r="J2532" s="77"/>
      <c r="K2532" s="92"/>
    </row>
    <row r="2533" spans="1:11" ht="13">
      <c r="A2533" s="14"/>
      <c r="B2533" s="14"/>
      <c r="C2533" s="14"/>
      <c r="D2533" s="16"/>
      <c r="E2533" s="16"/>
      <c r="F2533" s="14"/>
      <c r="G2533" s="14"/>
      <c r="H2533" s="14"/>
      <c r="I2533" s="15"/>
      <c r="J2533" s="77"/>
      <c r="K2533" s="92"/>
    </row>
    <row r="2534" spans="1:11" ht="13">
      <c r="A2534" s="14"/>
      <c r="B2534" s="14"/>
      <c r="C2534" s="14"/>
      <c r="D2534" s="16"/>
      <c r="E2534" s="16"/>
      <c r="F2534" s="14"/>
      <c r="G2534" s="14"/>
      <c r="H2534" s="14"/>
      <c r="I2534" s="15"/>
      <c r="J2534" s="77"/>
      <c r="K2534" s="92"/>
    </row>
    <row r="2535" spans="1:11" ht="13">
      <c r="A2535" s="14"/>
      <c r="B2535" s="14"/>
      <c r="C2535" s="14"/>
      <c r="D2535" s="16"/>
      <c r="E2535" s="16"/>
      <c r="F2535" s="14"/>
      <c r="G2535" s="14"/>
      <c r="H2535" s="14"/>
      <c r="I2535" s="15"/>
      <c r="J2535" s="77"/>
      <c r="K2535" s="92"/>
    </row>
    <row r="2536" spans="1:11" ht="13">
      <c r="A2536" s="14"/>
      <c r="B2536" s="14"/>
      <c r="C2536" s="14"/>
      <c r="D2536" s="16"/>
      <c r="E2536" s="16"/>
      <c r="F2536" s="14"/>
      <c r="G2536" s="14"/>
      <c r="H2536" s="14"/>
      <c r="I2536" s="15"/>
      <c r="J2536" s="77"/>
      <c r="K2536" s="92"/>
    </row>
    <row r="2537" spans="1:11" ht="13">
      <c r="A2537" s="14"/>
      <c r="B2537" s="14"/>
      <c r="C2537" s="14"/>
      <c r="D2537" s="16"/>
      <c r="E2537" s="16"/>
      <c r="F2537" s="14"/>
      <c r="G2537" s="14"/>
      <c r="H2537" s="14"/>
      <c r="I2537" s="15"/>
      <c r="J2537" s="77"/>
      <c r="K2537" s="92"/>
    </row>
    <row r="2538" spans="1:11" ht="13">
      <c r="A2538" s="14"/>
      <c r="B2538" s="14"/>
      <c r="C2538" s="14"/>
      <c r="D2538" s="16"/>
      <c r="E2538" s="16"/>
      <c r="F2538" s="14"/>
      <c r="G2538" s="14"/>
      <c r="H2538" s="14"/>
      <c r="I2538" s="15"/>
      <c r="J2538" s="77"/>
      <c r="K2538" s="92"/>
    </row>
    <row r="2539" spans="1:11" ht="13">
      <c r="A2539" s="14"/>
      <c r="B2539" s="14"/>
      <c r="C2539" s="14"/>
      <c r="D2539" s="16"/>
      <c r="E2539" s="16"/>
      <c r="F2539" s="14"/>
      <c r="G2539" s="14"/>
      <c r="H2539" s="14"/>
      <c r="I2539" s="15"/>
      <c r="J2539" s="77"/>
      <c r="K2539" s="92"/>
    </row>
    <row r="2540" spans="1:11" ht="13">
      <c r="A2540" s="14"/>
      <c r="B2540" s="14"/>
      <c r="C2540" s="14"/>
      <c r="D2540" s="16"/>
      <c r="E2540" s="16"/>
      <c r="F2540" s="14"/>
      <c r="G2540" s="14"/>
      <c r="H2540" s="14"/>
      <c r="I2540" s="15"/>
      <c r="J2540" s="77"/>
      <c r="K2540" s="92"/>
    </row>
    <row r="2541" spans="1:11" ht="13">
      <c r="A2541" s="14"/>
      <c r="B2541" s="14"/>
      <c r="C2541" s="14"/>
      <c r="D2541" s="16"/>
      <c r="E2541" s="16"/>
      <c r="F2541" s="14"/>
      <c r="G2541" s="14"/>
      <c r="H2541" s="14"/>
      <c r="I2541" s="15"/>
      <c r="J2541" s="77"/>
      <c r="K2541" s="92"/>
    </row>
    <row r="2542" spans="1:11" ht="13">
      <c r="A2542" s="14"/>
      <c r="B2542" s="14"/>
      <c r="C2542" s="14"/>
      <c r="D2542" s="16"/>
      <c r="E2542" s="16"/>
      <c r="F2542" s="14"/>
      <c r="G2542" s="14"/>
      <c r="H2542" s="14"/>
      <c r="I2542" s="15"/>
      <c r="J2542" s="77"/>
      <c r="K2542" s="92"/>
    </row>
    <row r="2543" spans="1:11" ht="13">
      <c r="A2543" s="14"/>
      <c r="B2543" s="14"/>
      <c r="C2543" s="14"/>
      <c r="D2543" s="16"/>
      <c r="E2543" s="16"/>
      <c r="F2543" s="14"/>
      <c r="G2543" s="14"/>
      <c r="H2543" s="14"/>
      <c r="I2543" s="15"/>
      <c r="J2543" s="77"/>
      <c r="K2543" s="92"/>
    </row>
    <row r="2544" spans="1:11" ht="13">
      <c r="A2544" s="14"/>
      <c r="B2544" s="14"/>
      <c r="C2544" s="14"/>
      <c r="D2544" s="16"/>
      <c r="E2544" s="16"/>
      <c r="F2544" s="14"/>
      <c r="G2544" s="14"/>
      <c r="H2544" s="14"/>
      <c r="I2544" s="15"/>
      <c r="J2544" s="77"/>
      <c r="K2544" s="92"/>
    </row>
    <row r="2545" spans="1:11" ht="13">
      <c r="A2545" s="14"/>
      <c r="B2545" s="14"/>
      <c r="C2545" s="14"/>
      <c r="D2545" s="16"/>
      <c r="E2545" s="16"/>
      <c r="F2545" s="14"/>
      <c r="G2545" s="14"/>
      <c r="H2545" s="14"/>
      <c r="I2545" s="15"/>
      <c r="J2545" s="77"/>
      <c r="K2545" s="92"/>
    </row>
    <row r="2546" spans="1:11" ht="13">
      <c r="A2546" s="14"/>
      <c r="B2546" s="14"/>
      <c r="C2546" s="14"/>
      <c r="D2546" s="16"/>
      <c r="E2546" s="16"/>
      <c r="F2546" s="14"/>
      <c r="G2546" s="14"/>
      <c r="H2546" s="14"/>
      <c r="I2546" s="15"/>
      <c r="J2546" s="77"/>
      <c r="K2546" s="92"/>
    </row>
    <row r="2547" spans="1:11" ht="13">
      <c r="A2547" s="14"/>
      <c r="B2547" s="14"/>
      <c r="C2547" s="14"/>
      <c r="D2547" s="16"/>
      <c r="E2547" s="16"/>
      <c r="F2547" s="14"/>
      <c r="G2547" s="14"/>
      <c r="H2547" s="14"/>
      <c r="I2547" s="15"/>
      <c r="J2547" s="77"/>
      <c r="K2547" s="92"/>
    </row>
    <row r="2548" spans="1:11" ht="13">
      <c r="A2548" s="14"/>
      <c r="B2548" s="14"/>
      <c r="C2548" s="14"/>
      <c r="D2548" s="16"/>
      <c r="E2548" s="16"/>
      <c r="F2548" s="14"/>
      <c r="G2548" s="14"/>
      <c r="H2548" s="14"/>
      <c r="I2548" s="15"/>
      <c r="J2548" s="77"/>
      <c r="K2548" s="92"/>
    </row>
    <row r="2549" spans="1:11" ht="13">
      <c r="A2549" s="14"/>
      <c r="B2549" s="14"/>
      <c r="C2549" s="14"/>
      <c r="D2549" s="16"/>
      <c r="E2549" s="16"/>
      <c r="F2549" s="14"/>
      <c r="G2549" s="14"/>
      <c r="H2549" s="14"/>
      <c r="I2549" s="15"/>
      <c r="J2549" s="77"/>
      <c r="K2549" s="92"/>
    </row>
    <row r="2550" spans="1:11" ht="13">
      <c r="A2550" s="14"/>
      <c r="B2550" s="14"/>
      <c r="C2550" s="14"/>
      <c r="D2550" s="16"/>
      <c r="E2550" s="16"/>
      <c r="F2550" s="14"/>
      <c r="G2550" s="14"/>
      <c r="H2550" s="14"/>
      <c r="I2550" s="15"/>
      <c r="J2550" s="77"/>
      <c r="K2550" s="92"/>
    </row>
    <row r="2551" spans="1:11" ht="13">
      <c r="A2551" s="14"/>
      <c r="B2551" s="14"/>
      <c r="C2551" s="14"/>
      <c r="D2551" s="16"/>
      <c r="E2551" s="16"/>
      <c r="F2551" s="14"/>
      <c r="G2551" s="14"/>
      <c r="H2551" s="14"/>
      <c r="I2551" s="15"/>
      <c r="J2551" s="77"/>
      <c r="K2551" s="92"/>
    </row>
    <row r="2552" spans="1:11" ht="13">
      <c r="A2552" s="14"/>
      <c r="B2552" s="14"/>
      <c r="C2552" s="14"/>
      <c r="D2552" s="16"/>
      <c r="E2552" s="16"/>
      <c r="F2552" s="14"/>
      <c r="G2552" s="14"/>
      <c r="H2552" s="14"/>
      <c r="I2552" s="15"/>
      <c r="J2552" s="77"/>
      <c r="K2552" s="92"/>
    </row>
    <row r="2553" spans="1:11" ht="13">
      <c r="A2553" s="14"/>
      <c r="B2553" s="14"/>
      <c r="C2553" s="14"/>
      <c r="D2553" s="16"/>
      <c r="E2553" s="16"/>
      <c r="F2553" s="14"/>
      <c r="G2553" s="14"/>
      <c r="H2553" s="14"/>
      <c r="I2553" s="15"/>
      <c r="J2553" s="77"/>
      <c r="K2553" s="92"/>
    </row>
    <row r="2554" spans="1:11" ht="13">
      <c r="A2554" s="14"/>
      <c r="B2554" s="14"/>
      <c r="C2554" s="14"/>
      <c r="D2554" s="16"/>
      <c r="E2554" s="16"/>
      <c r="F2554" s="14"/>
      <c r="G2554" s="14"/>
      <c r="H2554" s="14"/>
      <c r="I2554" s="15"/>
      <c r="J2554" s="77"/>
      <c r="K2554" s="92"/>
    </row>
    <row r="2555" spans="1:11" ht="13">
      <c r="A2555" s="14"/>
      <c r="B2555" s="14"/>
      <c r="C2555" s="14"/>
      <c r="D2555" s="16"/>
      <c r="E2555" s="16"/>
      <c r="F2555" s="14"/>
      <c r="G2555" s="14"/>
      <c r="H2555" s="14"/>
      <c r="I2555" s="15"/>
      <c r="J2555" s="77"/>
      <c r="K2555" s="92"/>
    </row>
    <row r="2556" spans="1:11" ht="13">
      <c r="A2556" s="14"/>
      <c r="B2556" s="14"/>
      <c r="C2556" s="14"/>
      <c r="D2556" s="16"/>
      <c r="E2556" s="16"/>
      <c r="F2556" s="14"/>
      <c r="G2556" s="14"/>
      <c r="H2556" s="14"/>
      <c r="I2556" s="15"/>
      <c r="J2556" s="77"/>
      <c r="K2556" s="92"/>
    </row>
    <row r="2557" spans="1:11" ht="13">
      <c r="A2557" s="14"/>
      <c r="B2557" s="14"/>
      <c r="C2557" s="14"/>
      <c r="D2557" s="16"/>
      <c r="E2557" s="16"/>
      <c r="F2557" s="14"/>
      <c r="G2557" s="14"/>
      <c r="H2557" s="14"/>
      <c r="I2557" s="15"/>
      <c r="J2557" s="77"/>
      <c r="K2557" s="92"/>
    </row>
    <row r="2558" spans="1:11" ht="13">
      <c r="A2558" s="14"/>
      <c r="B2558" s="14"/>
      <c r="C2558" s="14"/>
      <c r="D2558" s="16"/>
      <c r="E2558" s="16"/>
      <c r="F2558" s="14"/>
      <c r="G2558" s="14"/>
      <c r="H2558" s="14"/>
      <c r="I2558" s="15"/>
      <c r="J2558" s="77"/>
      <c r="K2558" s="92"/>
    </row>
    <row r="2559" spans="1:11" ht="13">
      <c r="A2559" s="14"/>
      <c r="B2559" s="14"/>
      <c r="C2559" s="14"/>
      <c r="D2559" s="16"/>
      <c r="E2559" s="16"/>
      <c r="F2559" s="14"/>
      <c r="G2559" s="14"/>
      <c r="H2559" s="14"/>
      <c r="I2559" s="15"/>
      <c r="J2559" s="77"/>
      <c r="K2559" s="92"/>
    </row>
    <row r="2560" spans="1:11" ht="13">
      <c r="A2560" s="14"/>
      <c r="B2560" s="14"/>
      <c r="C2560" s="14"/>
      <c r="D2560" s="16"/>
      <c r="E2560" s="16"/>
      <c r="F2560" s="14"/>
      <c r="G2560" s="14"/>
      <c r="H2560" s="14"/>
      <c r="I2560" s="15"/>
      <c r="J2560" s="77"/>
      <c r="K2560" s="92"/>
    </row>
    <row r="2561" spans="1:11" ht="13">
      <c r="A2561" s="14"/>
      <c r="B2561" s="14"/>
      <c r="C2561" s="14"/>
      <c r="D2561" s="16"/>
      <c r="E2561" s="16"/>
      <c r="F2561" s="14"/>
      <c r="G2561" s="14"/>
      <c r="H2561" s="14"/>
      <c r="I2561" s="15"/>
      <c r="J2561" s="77"/>
      <c r="K2561" s="92"/>
    </row>
    <row r="2562" spans="1:11" ht="13">
      <c r="A2562" s="14"/>
      <c r="B2562" s="14"/>
      <c r="C2562" s="14"/>
      <c r="D2562" s="16"/>
      <c r="E2562" s="16"/>
      <c r="F2562" s="14"/>
      <c r="G2562" s="14"/>
      <c r="H2562" s="14"/>
      <c r="I2562" s="15"/>
      <c r="J2562" s="77"/>
      <c r="K2562" s="92"/>
    </row>
    <row r="2563" spans="1:11" ht="13">
      <c r="A2563" s="14"/>
      <c r="B2563" s="14"/>
      <c r="C2563" s="14"/>
      <c r="D2563" s="16"/>
      <c r="E2563" s="16"/>
      <c r="F2563" s="14"/>
      <c r="G2563" s="14"/>
      <c r="H2563" s="14"/>
      <c r="I2563" s="15"/>
      <c r="J2563" s="77"/>
      <c r="K2563" s="92"/>
    </row>
    <row r="2564" spans="1:11" ht="13">
      <c r="A2564" s="14"/>
      <c r="B2564" s="14"/>
      <c r="C2564" s="14"/>
      <c r="D2564" s="16"/>
      <c r="E2564" s="16"/>
      <c r="F2564" s="14"/>
      <c r="G2564" s="14"/>
      <c r="H2564" s="14"/>
      <c r="I2564" s="15"/>
      <c r="J2564" s="77"/>
      <c r="K2564" s="92"/>
    </row>
    <row r="2565" spans="1:11" ht="13">
      <c r="A2565" s="14"/>
      <c r="B2565" s="14"/>
      <c r="C2565" s="14"/>
      <c r="D2565" s="16"/>
      <c r="E2565" s="16"/>
      <c r="F2565" s="14"/>
      <c r="G2565" s="14"/>
      <c r="H2565" s="14"/>
      <c r="I2565" s="15"/>
      <c r="J2565" s="77"/>
      <c r="K2565" s="92"/>
    </row>
    <row r="2566" spans="1:11" ht="13">
      <c r="A2566" s="14"/>
      <c r="B2566" s="14"/>
      <c r="C2566" s="14"/>
      <c r="D2566" s="16"/>
      <c r="E2566" s="16"/>
      <c r="F2566" s="14"/>
      <c r="G2566" s="14"/>
      <c r="H2566" s="14"/>
      <c r="I2566" s="15"/>
      <c r="J2566" s="77"/>
      <c r="K2566" s="92"/>
    </row>
    <row r="2567" spans="1:11" ht="13">
      <c r="A2567" s="14"/>
      <c r="B2567" s="14"/>
      <c r="C2567" s="14"/>
      <c r="D2567" s="16"/>
      <c r="E2567" s="16"/>
      <c r="F2567" s="14"/>
      <c r="G2567" s="14"/>
      <c r="H2567" s="14"/>
      <c r="I2567" s="15"/>
      <c r="J2567" s="77"/>
      <c r="K2567" s="92"/>
    </row>
    <row r="2568" spans="1:11" ht="13">
      <c r="A2568" s="14"/>
      <c r="B2568" s="14"/>
      <c r="C2568" s="14"/>
      <c r="D2568" s="16"/>
      <c r="E2568" s="16"/>
      <c r="F2568" s="14"/>
      <c r="G2568" s="14"/>
      <c r="H2568" s="14"/>
      <c r="I2568" s="15"/>
      <c r="J2568" s="77"/>
      <c r="K2568" s="92"/>
    </row>
    <row r="2569" spans="1:11" ht="13">
      <c r="A2569" s="14"/>
      <c r="B2569" s="14"/>
      <c r="C2569" s="14"/>
      <c r="D2569" s="16"/>
      <c r="E2569" s="16"/>
      <c r="F2569" s="14"/>
      <c r="G2569" s="14"/>
      <c r="H2569" s="14"/>
      <c r="I2569" s="15"/>
      <c r="J2569" s="77"/>
      <c r="K2569" s="92"/>
    </row>
    <row r="2570" spans="1:11" ht="13">
      <c r="A2570" s="14"/>
      <c r="B2570" s="14"/>
      <c r="C2570" s="14"/>
      <c r="D2570" s="16"/>
      <c r="E2570" s="16"/>
      <c r="F2570" s="14"/>
      <c r="G2570" s="14"/>
      <c r="H2570" s="14"/>
      <c r="I2570" s="15"/>
      <c r="J2570" s="77"/>
      <c r="K2570" s="92"/>
    </row>
    <row r="2571" spans="1:11" ht="13">
      <c r="A2571" s="14"/>
      <c r="B2571" s="14"/>
      <c r="C2571" s="14"/>
      <c r="D2571" s="16"/>
      <c r="E2571" s="16"/>
      <c r="F2571" s="14"/>
      <c r="G2571" s="14"/>
      <c r="H2571" s="14"/>
      <c r="I2571" s="15"/>
      <c r="J2571" s="77"/>
      <c r="K2571" s="92"/>
    </row>
    <row r="2572" spans="1:11" ht="13">
      <c r="A2572" s="14"/>
      <c r="B2572" s="14"/>
      <c r="C2572" s="14"/>
      <c r="D2572" s="16"/>
      <c r="E2572" s="16"/>
      <c r="F2572" s="14"/>
      <c r="G2572" s="14"/>
      <c r="H2572" s="14"/>
      <c r="I2572" s="15"/>
      <c r="J2572" s="77"/>
      <c r="K2572" s="92"/>
    </row>
    <row r="2573" spans="1:11" ht="13">
      <c r="A2573" s="14"/>
      <c r="B2573" s="14"/>
      <c r="C2573" s="14"/>
      <c r="D2573" s="16"/>
      <c r="E2573" s="16"/>
      <c r="F2573" s="14"/>
      <c r="G2573" s="14"/>
      <c r="H2573" s="14"/>
      <c r="I2573" s="15"/>
      <c r="J2573" s="77"/>
      <c r="K2573" s="92"/>
    </row>
    <row r="2574" spans="1:11" ht="13">
      <c r="A2574" s="14"/>
      <c r="B2574" s="14"/>
      <c r="C2574" s="14"/>
      <c r="D2574" s="16"/>
      <c r="E2574" s="16"/>
      <c r="F2574" s="14"/>
      <c r="G2574" s="14"/>
      <c r="H2574" s="14"/>
      <c r="I2574" s="15"/>
      <c r="J2574" s="77"/>
      <c r="K2574" s="92"/>
    </row>
    <row r="2575" spans="1:11" ht="13">
      <c r="A2575" s="14"/>
      <c r="B2575" s="14"/>
      <c r="C2575" s="14"/>
      <c r="D2575" s="16"/>
      <c r="E2575" s="16"/>
      <c r="F2575" s="14"/>
      <c r="G2575" s="14"/>
      <c r="H2575" s="14"/>
      <c r="I2575" s="15"/>
      <c r="J2575" s="77"/>
      <c r="K2575" s="92"/>
    </row>
    <row r="2576" spans="1:11" ht="13">
      <c r="A2576" s="14"/>
      <c r="B2576" s="14"/>
      <c r="C2576" s="14"/>
      <c r="D2576" s="16"/>
      <c r="E2576" s="16"/>
      <c r="F2576" s="14"/>
      <c r="G2576" s="14"/>
      <c r="H2576" s="14"/>
      <c r="I2576" s="15"/>
      <c r="J2576" s="77"/>
      <c r="K2576" s="92"/>
    </row>
    <row r="2577" spans="1:11" ht="13">
      <c r="A2577" s="14"/>
      <c r="B2577" s="14"/>
      <c r="C2577" s="14"/>
      <c r="D2577" s="16"/>
      <c r="E2577" s="16"/>
      <c r="F2577" s="14"/>
      <c r="G2577" s="14"/>
      <c r="H2577" s="14"/>
      <c r="I2577" s="15"/>
      <c r="J2577" s="77"/>
      <c r="K2577" s="92"/>
    </row>
    <row r="2578" spans="1:11" ht="13">
      <c r="A2578" s="14"/>
      <c r="B2578" s="14"/>
      <c r="C2578" s="14"/>
      <c r="D2578" s="16"/>
      <c r="E2578" s="16"/>
      <c r="F2578" s="14"/>
      <c r="G2578" s="14"/>
      <c r="H2578" s="14"/>
      <c r="I2578" s="15"/>
      <c r="J2578" s="77"/>
      <c r="K2578" s="92"/>
    </row>
    <row r="2579" spans="1:11" ht="13">
      <c r="A2579" s="14"/>
      <c r="B2579" s="14"/>
      <c r="C2579" s="14"/>
      <c r="D2579" s="16"/>
      <c r="E2579" s="16"/>
      <c r="F2579" s="14"/>
      <c r="G2579" s="14"/>
      <c r="H2579" s="14"/>
      <c r="I2579" s="15"/>
      <c r="J2579" s="77"/>
      <c r="K2579" s="92"/>
    </row>
    <row r="2580" spans="1:11" ht="13">
      <c r="A2580" s="14"/>
      <c r="B2580" s="14"/>
      <c r="C2580" s="14"/>
      <c r="D2580" s="16"/>
      <c r="E2580" s="16"/>
      <c r="F2580" s="14"/>
      <c r="G2580" s="14"/>
      <c r="H2580" s="14"/>
      <c r="I2580" s="15"/>
      <c r="J2580" s="77"/>
      <c r="K2580" s="92"/>
    </row>
    <row r="2581" spans="1:11" ht="13">
      <c r="A2581" s="14"/>
      <c r="B2581" s="14"/>
      <c r="C2581" s="14"/>
      <c r="D2581" s="16"/>
      <c r="E2581" s="16"/>
      <c r="F2581" s="14"/>
      <c r="G2581" s="14"/>
      <c r="H2581" s="14"/>
      <c r="I2581" s="15"/>
      <c r="J2581" s="77"/>
      <c r="K2581" s="92"/>
    </row>
    <row r="2582" spans="1:11" ht="13">
      <c r="A2582" s="14"/>
      <c r="B2582" s="14"/>
      <c r="C2582" s="14"/>
      <c r="D2582" s="16"/>
      <c r="E2582" s="16"/>
      <c r="F2582" s="14"/>
      <c r="G2582" s="14"/>
      <c r="H2582" s="14"/>
      <c r="I2582" s="15"/>
      <c r="J2582" s="77"/>
      <c r="K2582" s="92"/>
    </row>
    <row r="2583" spans="1:11" ht="13">
      <c r="A2583" s="14"/>
      <c r="B2583" s="14"/>
      <c r="C2583" s="14"/>
      <c r="D2583" s="16"/>
      <c r="E2583" s="16"/>
      <c r="F2583" s="14"/>
      <c r="G2583" s="14"/>
      <c r="H2583" s="14"/>
      <c r="I2583" s="15"/>
      <c r="J2583" s="77"/>
      <c r="K2583" s="92"/>
    </row>
    <row r="2584" spans="1:11" ht="13">
      <c r="A2584" s="14"/>
      <c r="B2584" s="14"/>
      <c r="C2584" s="14"/>
      <c r="D2584" s="16"/>
      <c r="E2584" s="16"/>
      <c r="F2584" s="14"/>
      <c r="G2584" s="14"/>
      <c r="H2584" s="14"/>
      <c r="I2584" s="15"/>
      <c r="J2584" s="77"/>
      <c r="K2584" s="92"/>
    </row>
    <row r="2585" spans="1:11" ht="13">
      <c r="A2585" s="14"/>
      <c r="B2585" s="14"/>
      <c r="C2585" s="14"/>
      <c r="D2585" s="16"/>
      <c r="E2585" s="16"/>
      <c r="F2585" s="14"/>
      <c r="G2585" s="14"/>
      <c r="H2585" s="14"/>
      <c r="I2585" s="15"/>
      <c r="J2585" s="77"/>
      <c r="K2585" s="92"/>
    </row>
    <row r="2586" spans="1:11" ht="13">
      <c r="A2586" s="14"/>
      <c r="B2586" s="14"/>
      <c r="C2586" s="14"/>
      <c r="D2586" s="16"/>
      <c r="E2586" s="16"/>
      <c r="F2586" s="14"/>
      <c r="G2586" s="14"/>
      <c r="H2586" s="14"/>
      <c r="I2586" s="15"/>
      <c r="J2586" s="77"/>
      <c r="K2586" s="92"/>
    </row>
    <row r="2587" spans="1:11" ht="13">
      <c r="A2587" s="14"/>
      <c r="B2587" s="14"/>
      <c r="C2587" s="14"/>
      <c r="D2587" s="16"/>
      <c r="E2587" s="16"/>
      <c r="F2587" s="14"/>
      <c r="G2587" s="14"/>
      <c r="H2587" s="14"/>
      <c r="I2587" s="15"/>
      <c r="J2587" s="77"/>
      <c r="K2587" s="92"/>
    </row>
    <row r="2588" spans="1:11" ht="13">
      <c r="A2588" s="14"/>
      <c r="B2588" s="14"/>
      <c r="C2588" s="14"/>
      <c r="D2588" s="16"/>
      <c r="E2588" s="16"/>
      <c r="F2588" s="14"/>
      <c r="G2588" s="14"/>
      <c r="H2588" s="14"/>
      <c r="I2588" s="15"/>
      <c r="J2588" s="77"/>
      <c r="K2588" s="92"/>
    </row>
    <row r="2589" spans="1:11" ht="13">
      <c r="A2589" s="14"/>
      <c r="B2589" s="14"/>
      <c r="C2589" s="14"/>
      <c r="D2589" s="16"/>
      <c r="E2589" s="16"/>
      <c r="F2589" s="14"/>
      <c r="G2589" s="14"/>
      <c r="H2589" s="14"/>
      <c r="I2589" s="15"/>
      <c r="J2589" s="77"/>
      <c r="K2589" s="92"/>
    </row>
    <row r="2590" spans="1:11" ht="13">
      <c r="A2590" s="14"/>
      <c r="B2590" s="14"/>
      <c r="C2590" s="14"/>
      <c r="D2590" s="16"/>
      <c r="E2590" s="16"/>
      <c r="F2590" s="14"/>
      <c r="G2590" s="14"/>
      <c r="H2590" s="14"/>
      <c r="I2590" s="15"/>
      <c r="J2590" s="77"/>
      <c r="K2590" s="92"/>
    </row>
    <row r="2591" spans="1:11" ht="13">
      <c r="A2591" s="14"/>
      <c r="B2591" s="14"/>
      <c r="C2591" s="14"/>
      <c r="D2591" s="16"/>
      <c r="E2591" s="16"/>
      <c r="F2591" s="14"/>
      <c r="G2591" s="14"/>
      <c r="H2591" s="14"/>
      <c r="I2591" s="15"/>
      <c r="J2591" s="77"/>
      <c r="K2591" s="92"/>
    </row>
    <row r="2592" spans="1:11" ht="13">
      <c r="A2592" s="14"/>
      <c r="B2592" s="14"/>
      <c r="C2592" s="14"/>
      <c r="D2592" s="16"/>
      <c r="E2592" s="16"/>
      <c r="F2592" s="14"/>
      <c r="G2592" s="14"/>
      <c r="H2592" s="14"/>
      <c r="I2592" s="15"/>
      <c r="J2592" s="77"/>
      <c r="K2592" s="92"/>
    </row>
    <row r="2593" spans="1:11" ht="13">
      <c r="A2593" s="14"/>
      <c r="B2593" s="14"/>
      <c r="C2593" s="14"/>
      <c r="D2593" s="16"/>
      <c r="E2593" s="16"/>
      <c r="F2593" s="14"/>
      <c r="G2593" s="14"/>
      <c r="H2593" s="14"/>
      <c r="I2593" s="15"/>
      <c r="J2593" s="77"/>
      <c r="K2593" s="92"/>
    </row>
    <row r="2594" spans="1:11" ht="13">
      <c r="A2594" s="14"/>
      <c r="B2594" s="14"/>
      <c r="C2594" s="14"/>
      <c r="D2594" s="16"/>
      <c r="E2594" s="16"/>
      <c r="F2594" s="14"/>
      <c r="G2594" s="14"/>
      <c r="H2594" s="14"/>
      <c r="I2594" s="15"/>
      <c r="J2594" s="77"/>
      <c r="K2594" s="92"/>
    </row>
    <row r="2595" spans="1:11" ht="13">
      <c r="A2595" s="14"/>
      <c r="B2595" s="14"/>
      <c r="C2595" s="14"/>
      <c r="D2595" s="16"/>
      <c r="E2595" s="16"/>
      <c r="F2595" s="14"/>
      <c r="G2595" s="14"/>
      <c r="H2595" s="14"/>
      <c r="I2595" s="15"/>
      <c r="J2595" s="77"/>
      <c r="K2595" s="92"/>
    </row>
    <row r="2596" spans="1:11" ht="13">
      <c r="A2596" s="14"/>
      <c r="B2596" s="14"/>
      <c r="C2596" s="14"/>
      <c r="D2596" s="16"/>
      <c r="E2596" s="16"/>
      <c r="F2596" s="14"/>
      <c r="G2596" s="14"/>
      <c r="H2596" s="14"/>
      <c r="I2596" s="15"/>
      <c r="J2596" s="77"/>
      <c r="K2596" s="92"/>
    </row>
    <row r="2597" spans="1:11" ht="13">
      <c r="A2597" s="14"/>
      <c r="B2597" s="14"/>
      <c r="C2597" s="14"/>
      <c r="D2597" s="16"/>
      <c r="E2597" s="16"/>
      <c r="F2597" s="14"/>
      <c r="G2597" s="14"/>
      <c r="H2597" s="14"/>
      <c r="I2597" s="15"/>
      <c r="J2597" s="77"/>
      <c r="K2597" s="92"/>
    </row>
    <row r="2598" spans="1:11" ht="13">
      <c r="A2598" s="14"/>
      <c r="B2598" s="14"/>
      <c r="C2598" s="14"/>
      <c r="D2598" s="16"/>
      <c r="E2598" s="16"/>
      <c r="F2598" s="14"/>
      <c r="G2598" s="14"/>
      <c r="H2598" s="14"/>
      <c r="I2598" s="15"/>
      <c r="J2598" s="77"/>
      <c r="K2598" s="92"/>
    </row>
    <row r="2599" spans="1:11" ht="13">
      <c r="A2599" s="14"/>
      <c r="B2599" s="14"/>
      <c r="C2599" s="14"/>
      <c r="D2599" s="16"/>
      <c r="E2599" s="16"/>
      <c r="F2599" s="14"/>
      <c r="G2599" s="14"/>
      <c r="H2599" s="14"/>
      <c r="I2599" s="15"/>
      <c r="J2599" s="77"/>
      <c r="K2599" s="92"/>
    </row>
    <row r="2600" spans="1:11" ht="13">
      <c r="A2600" s="14"/>
      <c r="B2600" s="14"/>
      <c r="C2600" s="14"/>
      <c r="D2600" s="16"/>
      <c r="E2600" s="16"/>
      <c r="F2600" s="14"/>
      <c r="G2600" s="14"/>
      <c r="H2600" s="14"/>
      <c r="I2600" s="15"/>
      <c r="J2600" s="77"/>
      <c r="K2600" s="92"/>
    </row>
    <row r="2601" spans="1:11" ht="13">
      <c r="A2601" s="14"/>
      <c r="B2601" s="14"/>
      <c r="C2601" s="14"/>
      <c r="D2601" s="16"/>
      <c r="E2601" s="16"/>
      <c r="F2601" s="14"/>
      <c r="G2601" s="14"/>
      <c r="H2601" s="14"/>
      <c r="I2601" s="15"/>
      <c r="J2601" s="77"/>
      <c r="K2601" s="92"/>
    </row>
    <row r="2602" spans="1:11" ht="13">
      <c r="A2602" s="14"/>
      <c r="B2602" s="14"/>
      <c r="C2602" s="14"/>
      <c r="D2602" s="16"/>
      <c r="E2602" s="16"/>
      <c r="F2602" s="14"/>
      <c r="G2602" s="14"/>
      <c r="H2602" s="14"/>
      <c r="I2602" s="15"/>
      <c r="J2602" s="77"/>
      <c r="K2602" s="92"/>
    </row>
    <row r="2603" spans="1:11" ht="13">
      <c r="A2603" s="14"/>
      <c r="B2603" s="14"/>
      <c r="C2603" s="14"/>
      <c r="D2603" s="16"/>
      <c r="E2603" s="16"/>
      <c r="F2603" s="14"/>
      <c r="G2603" s="14"/>
      <c r="H2603" s="14"/>
      <c r="I2603" s="15"/>
      <c r="J2603" s="77"/>
      <c r="K2603" s="92"/>
    </row>
    <row r="2604" spans="1:11" ht="13">
      <c r="A2604" s="14"/>
      <c r="B2604" s="14"/>
      <c r="C2604" s="14"/>
      <c r="D2604" s="16"/>
      <c r="E2604" s="16"/>
      <c r="F2604" s="14"/>
      <c r="G2604" s="14"/>
      <c r="H2604" s="14"/>
      <c r="I2604" s="15"/>
      <c r="J2604" s="77"/>
      <c r="K2604" s="92"/>
    </row>
    <row r="2605" spans="1:11" ht="13">
      <c r="A2605" s="14"/>
      <c r="B2605" s="14"/>
      <c r="C2605" s="14"/>
      <c r="D2605" s="16"/>
      <c r="E2605" s="16"/>
      <c r="F2605" s="14"/>
      <c r="G2605" s="14"/>
      <c r="H2605" s="14"/>
      <c r="I2605" s="15"/>
      <c r="J2605" s="77"/>
      <c r="K2605" s="92"/>
    </row>
    <row r="2606" spans="1:11" ht="13">
      <c r="A2606" s="14"/>
      <c r="B2606" s="14"/>
      <c r="C2606" s="14"/>
      <c r="D2606" s="16"/>
      <c r="E2606" s="16"/>
      <c r="F2606" s="14"/>
      <c r="G2606" s="14"/>
      <c r="H2606" s="14"/>
      <c r="I2606" s="15"/>
      <c r="J2606" s="77"/>
      <c r="K2606" s="92"/>
    </row>
    <row r="2607" spans="1:11" ht="13">
      <c r="A2607" s="14"/>
      <c r="B2607" s="14"/>
      <c r="C2607" s="14"/>
      <c r="D2607" s="16"/>
      <c r="E2607" s="16"/>
      <c r="F2607" s="14"/>
      <c r="G2607" s="14"/>
      <c r="H2607" s="14"/>
      <c r="I2607" s="15"/>
      <c r="J2607" s="77"/>
      <c r="K2607" s="92"/>
    </row>
    <row r="2608" spans="1:11" ht="13">
      <c r="A2608" s="14"/>
      <c r="B2608" s="14"/>
      <c r="C2608" s="14"/>
      <c r="D2608" s="16"/>
      <c r="E2608" s="16"/>
      <c r="F2608" s="14"/>
      <c r="G2608" s="14"/>
      <c r="H2608" s="14"/>
      <c r="I2608" s="15"/>
      <c r="J2608" s="77"/>
      <c r="K2608" s="92"/>
    </row>
    <row r="2609" spans="1:11" ht="13">
      <c r="A2609" s="14"/>
      <c r="B2609" s="14"/>
      <c r="C2609" s="14"/>
      <c r="D2609" s="16"/>
      <c r="E2609" s="16"/>
      <c r="F2609" s="14"/>
      <c r="G2609" s="14"/>
      <c r="H2609" s="14"/>
      <c r="I2609" s="15"/>
      <c r="J2609" s="77"/>
      <c r="K2609" s="92"/>
    </row>
    <row r="2610" spans="1:11" ht="13">
      <c r="A2610" s="14"/>
      <c r="B2610" s="14"/>
      <c r="C2610" s="14"/>
      <c r="D2610" s="16"/>
      <c r="E2610" s="16"/>
      <c r="F2610" s="14"/>
      <c r="G2610" s="14"/>
      <c r="H2610" s="14"/>
      <c r="I2610" s="15"/>
      <c r="J2610" s="77"/>
      <c r="K2610" s="92"/>
    </row>
    <row r="2611" spans="1:11" ht="13">
      <c r="A2611" s="14"/>
      <c r="B2611" s="14"/>
      <c r="C2611" s="14"/>
      <c r="D2611" s="16"/>
      <c r="E2611" s="16"/>
      <c r="F2611" s="14"/>
      <c r="G2611" s="14"/>
      <c r="H2611" s="14"/>
      <c r="I2611" s="15"/>
      <c r="J2611" s="77"/>
      <c r="K2611" s="92"/>
    </row>
    <row r="2612" spans="1:11" ht="13">
      <c r="A2612" s="14"/>
      <c r="B2612" s="14"/>
      <c r="C2612" s="14"/>
      <c r="D2612" s="16"/>
      <c r="E2612" s="16"/>
      <c r="F2612" s="14"/>
      <c r="G2612" s="14"/>
      <c r="H2612" s="14"/>
      <c r="I2612" s="15"/>
      <c r="J2612" s="77"/>
      <c r="K2612" s="92"/>
    </row>
    <row r="2613" spans="1:11" ht="13">
      <c r="A2613" s="14"/>
      <c r="B2613" s="14"/>
      <c r="C2613" s="14"/>
      <c r="D2613" s="16"/>
      <c r="E2613" s="16"/>
      <c r="F2613" s="14"/>
      <c r="G2613" s="14"/>
      <c r="H2613" s="14"/>
      <c r="I2613" s="15"/>
      <c r="J2613" s="77"/>
      <c r="K2613" s="92"/>
    </row>
    <row r="2614" spans="1:11" ht="13">
      <c r="A2614" s="14"/>
      <c r="B2614" s="14"/>
      <c r="C2614" s="14"/>
      <c r="D2614" s="16"/>
      <c r="E2614" s="16"/>
      <c r="F2614" s="14"/>
      <c r="G2614" s="14"/>
      <c r="H2614" s="14"/>
      <c r="I2614" s="15"/>
      <c r="J2614" s="77"/>
      <c r="K2614" s="92"/>
    </row>
    <row r="2615" spans="1:11" ht="13">
      <c r="A2615" s="14"/>
      <c r="B2615" s="14"/>
      <c r="C2615" s="14"/>
      <c r="D2615" s="16"/>
      <c r="E2615" s="16"/>
      <c r="F2615" s="14"/>
      <c r="G2615" s="14"/>
      <c r="H2615" s="14"/>
      <c r="I2615" s="15"/>
      <c r="J2615" s="77"/>
      <c r="K2615" s="92"/>
    </row>
    <row r="2616" spans="1:11" ht="13">
      <c r="A2616" s="14"/>
      <c r="B2616" s="14"/>
      <c r="C2616" s="14"/>
      <c r="D2616" s="16"/>
      <c r="E2616" s="16"/>
      <c r="F2616" s="14"/>
      <c r="G2616" s="14"/>
      <c r="H2616" s="14"/>
      <c r="I2616" s="15"/>
      <c r="J2616" s="77"/>
      <c r="K2616" s="92"/>
    </row>
    <row r="2617" spans="1:11" ht="13">
      <c r="A2617" s="14"/>
      <c r="B2617" s="14"/>
      <c r="C2617" s="14"/>
      <c r="D2617" s="16"/>
      <c r="E2617" s="16"/>
      <c r="F2617" s="14"/>
      <c r="G2617" s="14"/>
      <c r="H2617" s="14"/>
      <c r="I2617" s="15"/>
      <c r="J2617" s="77"/>
      <c r="K2617" s="92"/>
    </row>
    <row r="2618" spans="1:11" ht="13">
      <c r="A2618" s="14"/>
      <c r="B2618" s="14"/>
      <c r="C2618" s="14"/>
      <c r="D2618" s="16"/>
      <c r="E2618" s="16"/>
      <c r="F2618" s="14"/>
      <c r="G2618" s="14"/>
      <c r="H2618" s="14"/>
      <c r="I2618" s="15"/>
      <c r="J2618" s="77"/>
      <c r="K2618" s="92"/>
    </row>
    <row r="2619" spans="1:11" ht="13">
      <c r="A2619" s="14"/>
      <c r="B2619" s="14"/>
      <c r="C2619" s="14"/>
      <c r="D2619" s="16"/>
      <c r="E2619" s="16"/>
      <c r="F2619" s="14"/>
      <c r="G2619" s="14"/>
      <c r="H2619" s="14"/>
      <c r="I2619" s="15"/>
      <c r="J2619" s="77"/>
      <c r="K2619" s="92"/>
    </row>
    <row r="2620" spans="1:11" ht="13">
      <c r="A2620" s="14"/>
      <c r="B2620" s="14"/>
      <c r="C2620" s="14"/>
      <c r="D2620" s="16"/>
      <c r="E2620" s="16"/>
      <c r="F2620" s="14"/>
      <c r="G2620" s="14"/>
      <c r="H2620" s="14"/>
      <c r="I2620" s="15"/>
      <c r="J2620" s="77"/>
      <c r="K2620" s="92"/>
    </row>
    <row r="2621" spans="1:11" ht="13">
      <c r="A2621" s="14"/>
      <c r="B2621" s="14"/>
      <c r="C2621" s="14"/>
      <c r="D2621" s="16"/>
      <c r="E2621" s="16"/>
      <c r="F2621" s="14"/>
      <c r="G2621" s="14"/>
      <c r="H2621" s="14"/>
      <c r="I2621" s="15"/>
      <c r="J2621" s="77"/>
      <c r="K2621" s="92"/>
    </row>
    <row r="2622" spans="1:11" ht="13">
      <c r="A2622" s="14"/>
      <c r="B2622" s="14"/>
      <c r="C2622" s="14"/>
      <c r="D2622" s="16"/>
      <c r="E2622" s="16"/>
      <c r="F2622" s="14"/>
      <c r="G2622" s="14"/>
      <c r="H2622" s="14"/>
      <c r="I2622" s="15"/>
      <c r="J2622" s="77"/>
      <c r="K2622" s="92"/>
    </row>
    <row r="2623" spans="1:11" ht="13">
      <c r="A2623" s="14"/>
      <c r="B2623" s="14"/>
      <c r="C2623" s="14"/>
      <c r="D2623" s="16"/>
      <c r="E2623" s="16"/>
      <c r="F2623" s="14"/>
      <c r="G2623" s="14"/>
      <c r="H2623" s="14"/>
      <c r="I2623" s="15"/>
      <c r="J2623" s="77"/>
      <c r="K2623" s="92"/>
    </row>
    <row r="2624" spans="1:11" ht="13">
      <c r="A2624" s="14"/>
      <c r="B2624" s="14"/>
      <c r="C2624" s="14"/>
      <c r="D2624" s="16"/>
      <c r="E2624" s="16"/>
      <c r="F2624" s="14"/>
      <c r="G2624" s="14"/>
      <c r="H2624" s="14"/>
      <c r="I2624" s="15"/>
      <c r="J2624" s="77"/>
      <c r="K2624" s="92"/>
    </row>
    <row r="2625" spans="1:11" ht="13">
      <c r="A2625" s="14"/>
      <c r="B2625" s="14"/>
      <c r="C2625" s="14"/>
      <c r="D2625" s="16"/>
      <c r="E2625" s="16"/>
      <c r="F2625" s="14"/>
      <c r="G2625" s="14"/>
      <c r="H2625" s="14"/>
      <c r="I2625" s="15"/>
      <c r="J2625" s="77"/>
      <c r="K2625" s="92"/>
    </row>
    <row r="2626" spans="1:11" ht="13">
      <c r="A2626" s="14"/>
      <c r="B2626" s="14"/>
      <c r="C2626" s="14"/>
      <c r="D2626" s="16"/>
      <c r="E2626" s="16"/>
      <c r="F2626" s="14"/>
      <c r="G2626" s="14"/>
      <c r="H2626" s="14"/>
      <c r="I2626" s="15"/>
      <c r="J2626" s="77"/>
      <c r="K2626" s="92"/>
    </row>
    <row r="2627" spans="1:11" ht="13">
      <c r="A2627" s="14"/>
      <c r="B2627" s="14"/>
      <c r="C2627" s="14"/>
      <c r="D2627" s="16"/>
      <c r="E2627" s="16"/>
      <c r="F2627" s="14"/>
      <c r="G2627" s="14"/>
      <c r="H2627" s="14"/>
      <c r="I2627" s="15"/>
      <c r="J2627" s="77"/>
      <c r="K2627" s="92"/>
    </row>
    <row r="2628" spans="1:11" ht="13">
      <c r="A2628" s="14"/>
      <c r="B2628" s="14"/>
      <c r="C2628" s="14"/>
      <c r="D2628" s="16"/>
      <c r="E2628" s="16"/>
      <c r="F2628" s="14"/>
      <c r="G2628" s="14"/>
      <c r="H2628" s="14"/>
      <c r="I2628" s="15"/>
      <c r="J2628" s="77"/>
      <c r="K2628" s="92"/>
    </row>
    <row r="2629" spans="1:11" ht="13">
      <c r="A2629" s="14"/>
      <c r="B2629" s="14"/>
      <c r="C2629" s="14"/>
      <c r="D2629" s="16"/>
      <c r="E2629" s="16"/>
      <c r="F2629" s="14"/>
      <c r="G2629" s="14"/>
      <c r="H2629" s="14"/>
      <c r="I2629" s="15"/>
      <c r="J2629" s="77"/>
      <c r="K2629" s="92"/>
    </row>
    <row r="2630" spans="1:11" ht="13">
      <c r="A2630" s="14"/>
      <c r="B2630" s="14"/>
      <c r="C2630" s="14"/>
      <c r="D2630" s="16"/>
      <c r="E2630" s="16"/>
      <c r="F2630" s="14"/>
      <c r="G2630" s="14"/>
      <c r="H2630" s="14"/>
      <c r="I2630" s="15"/>
      <c r="J2630" s="77"/>
      <c r="K2630" s="92"/>
    </row>
    <row r="2631" spans="1:11" ht="13">
      <c r="A2631" s="14"/>
      <c r="B2631" s="14"/>
      <c r="C2631" s="14"/>
      <c r="D2631" s="16"/>
      <c r="E2631" s="16"/>
      <c r="F2631" s="14"/>
      <c r="G2631" s="14"/>
      <c r="H2631" s="14"/>
      <c r="I2631" s="15"/>
      <c r="J2631" s="77"/>
      <c r="K2631" s="92"/>
    </row>
    <row r="2632" spans="1:11" ht="13">
      <c r="A2632" s="14"/>
      <c r="B2632" s="14"/>
      <c r="C2632" s="14"/>
      <c r="D2632" s="16"/>
      <c r="E2632" s="16"/>
      <c r="F2632" s="14"/>
      <c r="G2632" s="14"/>
      <c r="H2632" s="14"/>
      <c r="I2632" s="15"/>
      <c r="J2632" s="77"/>
      <c r="K2632" s="92"/>
    </row>
    <row r="2633" spans="1:11" ht="13">
      <c r="A2633" s="14"/>
      <c r="B2633" s="14"/>
      <c r="C2633" s="14"/>
      <c r="D2633" s="16"/>
      <c r="E2633" s="16"/>
      <c r="F2633" s="14"/>
      <c r="G2633" s="14"/>
      <c r="H2633" s="14"/>
      <c r="I2633" s="15"/>
      <c r="J2633" s="77"/>
      <c r="K2633" s="92"/>
    </row>
    <row r="2634" spans="1:11" ht="13">
      <c r="A2634" s="14"/>
      <c r="B2634" s="14"/>
      <c r="C2634" s="14"/>
      <c r="D2634" s="16"/>
      <c r="E2634" s="16"/>
      <c r="F2634" s="14"/>
      <c r="G2634" s="14"/>
      <c r="H2634" s="14"/>
      <c r="I2634" s="15"/>
      <c r="J2634" s="77"/>
      <c r="K2634" s="92"/>
    </row>
    <row r="2635" spans="1:11" ht="13">
      <c r="A2635" s="14"/>
      <c r="B2635" s="14"/>
      <c r="C2635" s="14"/>
      <c r="D2635" s="16"/>
      <c r="E2635" s="16"/>
      <c r="F2635" s="14"/>
      <c r="G2635" s="14"/>
      <c r="H2635" s="14"/>
      <c r="I2635" s="15"/>
      <c r="J2635" s="77"/>
      <c r="K2635" s="92"/>
    </row>
    <row r="2636" spans="1:11" ht="13">
      <c r="A2636" s="14"/>
      <c r="B2636" s="14"/>
      <c r="C2636" s="14"/>
      <c r="D2636" s="16"/>
      <c r="E2636" s="16"/>
      <c r="F2636" s="14"/>
      <c r="G2636" s="14"/>
      <c r="H2636" s="14"/>
      <c r="I2636" s="15"/>
      <c r="J2636" s="77"/>
      <c r="K2636" s="92"/>
    </row>
    <row r="2637" spans="1:11" ht="13">
      <c r="A2637" s="14"/>
      <c r="B2637" s="14"/>
      <c r="C2637" s="14"/>
      <c r="D2637" s="16"/>
      <c r="E2637" s="16"/>
      <c r="F2637" s="14"/>
      <c r="G2637" s="14"/>
      <c r="H2637" s="14"/>
      <c r="I2637" s="15"/>
      <c r="J2637" s="77"/>
      <c r="K2637" s="92"/>
    </row>
    <row r="2638" spans="1:11" ht="13">
      <c r="A2638" s="14"/>
      <c r="B2638" s="14"/>
      <c r="C2638" s="14"/>
      <c r="D2638" s="16"/>
      <c r="E2638" s="16"/>
      <c r="F2638" s="14"/>
      <c r="G2638" s="14"/>
      <c r="H2638" s="14"/>
      <c r="I2638" s="15"/>
      <c r="J2638" s="77"/>
      <c r="K2638" s="92"/>
    </row>
    <row r="2639" spans="1:11" ht="13">
      <c r="A2639" s="14"/>
      <c r="B2639" s="14"/>
      <c r="C2639" s="14"/>
      <c r="D2639" s="16"/>
      <c r="E2639" s="16"/>
      <c r="F2639" s="14"/>
      <c r="G2639" s="14"/>
      <c r="H2639" s="14"/>
      <c r="I2639" s="15"/>
      <c r="J2639" s="77"/>
      <c r="K2639" s="92"/>
    </row>
    <row r="2640" spans="1:11" ht="13">
      <c r="A2640" s="14"/>
      <c r="B2640" s="14"/>
      <c r="C2640" s="14"/>
      <c r="D2640" s="16"/>
      <c r="E2640" s="16"/>
      <c r="F2640" s="14"/>
      <c r="G2640" s="14"/>
      <c r="H2640" s="14"/>
      <c r="I2640" s="15"/>
      <c r="J2640" s="77"/>
      <c r="K2640" s="92"/>
    </row>
    <row r="2641" spans="1:11" ht="13">
      <c r="A2641" s="14"/>
      <c r="B2641" s="14"/>
      <c r="C2641" s="14"/>
      <c r="D2641" s="16"/>
      <c r="E2641" s="16"/>
      <c r="F2641" s="14"/>
      <c r="G2641" s="14"/>
      <c r="H2641" s="14"/>
      <c r="I2641" s="15"/>
      <c r="J2641" s="77"/>
      <c r="K2641" s="92"/>
    </row>
    <row r="2642" spans="1:11" ht="13">
      <c r="A2642" s="14"/>
      <c r="B2642" s="14"/>
      <c r="C2642" s="14"/>
      <c r="D2642" s="16"/>
      <c r="E2642" s="16"/>
      <c r="F2642" s="14"/>
      <c r="G2642" s="14"/>
      <c r="H2642" s="14"/>
      <c r="I2642" s="15"/>
      <c r="J2642" s="77"/>
      <c r="K2642" s="92"/>
    </row>
    <row r="2643" spans="1:11" ht="13">
      <c r="A2643" s="14"/>
      <c r="B2643" s="14"/>
      <c r="C2643" s="14"/>
      <c r="D2643" s="16"/>
      <c r="E2643" s="16"/>
      <c r="F2643" s="14"/>
      <c r="G2643" s="14"/>
      <c r="H2643" s="14"/>
      <c r="I2643" s="15"/>
      <c r="J2643" s="77"/>
      <c r="K2643" s="92"/>
    </row>
    <row r="2644" spans="1:11" ht="13">
      <c r="A2644" s="14"/>
      <c r="B2644" s="14"/>
      <c r="C2644" s="14"/>
      <c r="D2644" s="16"/>
      <c r="E2644" s="16"/>
      <c r="F2644" s="14"/>
      <c r="G2644" s="14"/>
      <c r="H2644" s="14"/>
      <c r="I2644" s="15"/>
      <c r="J2644" s="77"/>
      <c r="K2644" s="92"/>
    </row>
    <row r="2645" spans="1:11" ht="13">
      <c r="A2645" s="14"/>
      <c r="B2645" s="14"/>
      <c r="C2645" s="14"/>
      <c r="D2645" s="16"/>
      <c r="E2645" s="16"/>
      <c r="F2645" s="14"/>
      <c r="G2645" s="14"/>
      <c r="H2645" s="14"/>
      <c r="I2645" s="15"/>
      <c r="J2645" s="77"/>
      <c r="K2645" s="92"/>
    </row>
    <row r="2646" spans="1:11" ht="13">
      <c r="A2646" s="14"/>
      <c r="B2646" s="14"/>
      <c r="C2646" s="14"/>
      <c r="D2646" s="16"/>
      <c r="E2646" s="16"/>
      <c r="F2646" s="14"/>
      <c r="G2646" s="14"/>
      <c r="H2646" s="14"/>
      <c r="I2646" s="15"/>
      <c r="J2646" s="77"/>
      <c r="K2646" s="92"/>
    </row>
    <row r="2647" spans="1:11" ht="13">
      <c r="A2647" s="14"/>
      <c r="B2647" s="14"/>
      <c r="C2647" s="14"/>
      <c r="D2647" s="16"/>
      <c r="E2647" s="16"/>
      <c r="F2647" s="14"/>
      <c r="G2647" s="14"/>
      <c r="H2647" s="14"/>
      <c r="I2647" s="15"/>
      <c r="J2647" s="77"/>
      <c r="K2647" s="92"/>
    </row>
    <row r="2648" spans="1:11" ht="13">
      <c r="A2648" s="14"/>
      <c r="B2648" s="14"/>
      <c r="C2648" s="14"/>
      <c r="D2648" s="16"/>
      <c r="E2648" s="16"/>
      <c r="F2648" s="14"/>
      <c r="G2648" s="14"/>
      <c r="H2648" s="14"/>
      <c r="I2648" s="15"/>
      <c r="J2648" s="77"/>
      <c r="K2648" s="92"/>
    </row>
    <row r="2649" spans="1:11" ht="13">
      <c r="A2649" s="14"/>
      <c r="B2649" s="14"/>
      <c r="C2649" s="14"/>
      <c r="D2649" s="16"/>
      <c r="E2649" s="16"/>
      <c r="F2649" s="14"/>
      <c r="G2649" s="14"/>
      <c r="H2649" s="14"/>
      <c r="I2649" s="15"/>
      <c r="J2649" s="77"/>
      <c r="K2649" s="92"/>
    </row>
    <row r="2650" spans="1:11" ht="13">
      <c r="A2650" s="14"/>
      <c r="B2650" s="14"/>
      <c r="C2650" s="14"/>
      <c r="D2650" s="16"/>
      <c r="E2650" s="16"/>
      <c r="F2650" s="14"/>
      <c r="G2650" s="14"/>
      <c r="H2650" s="14"/>
      <c r="I2650" s="15"/>
      <c r="J2650" s="77"/>
      <c r="K2650" s="92"/>
    </row>
    <row r="2651" spans="1:11" ht="13">
      <c r="A2651" s="14"/>
      <c r="B2651" s="14"/>
      <c r="C2651" s="14"/>
      <c r="D2651" s="16"/>
      <c r="E2651" s="16"/>
      <c r="F2651" s="14"/>
      <c r="G2651" s="14"/>
      <c r="H2651" s="14"/>
      <c r="I2651" s="15"/>
      <c r="J2651" s="77"/>
      <c r="K2651" s="92"/>
    </row>
    <row r="2652" spans="1:11" ht="13">
      <c r="A2652" s="14"/>
      <c r="B2652" s="14"/>
      <c r="C2652" s="14"/>
      <c r="D2652" s="16"/>
      <c r="E2652" s="16"/>
      <c r="F2652" s="14"/>
      <c r="G2652" s="14"/>
      <c r="H2652" s="14"/>
      <c r="I2652" s="15"/>
      <c r="J2652" s="77"/>
      <c r="K2652" s="92"/>
    </row>
    <row r="2653" spans="1:11" ht="13">
      <c r="A2653" s="14"/>
      <c r="B2653" s="14"/>
      <c r="C2653" s="14"/>
      <c r="D2653" s="16"/>
      <c r="E2653" s="16"/>
      <c r="F2653" s="14"/>
      <c r="G2653" s="14"/>
      <c r="H2653" s="14"/>
      <c r="I2653" s="15"/>
      <c r="J2653" s="77"/>
      <c r="K2653" s="92"/>
    </row>
    <row r="2654" spans="1:11" ht="13">
      <c r="A2654" s="14"/>
      <c r="B2654" s="14"/>
      <c r="C2654" s="14"/>
      <c r="D2654" s="16"/>
      <c r="E2654" s="16"/>
      <c r="F2654" s="14"/>
      <c r="G2654" s="14"/>
      <c r="H2654" s="14"/>
      <c r="I2654" s="15"/>
      <c r="J2654" s="77"/>
      <c r="K2654" s="92"/>
    </row>
    <row r="2655" spans="1:11" ht="13">
      <c r="A2655" s="14"/>
      <c r="B2655" s="14"/>
      <c r="C2655" s="14"/>
      <c r="D2655" s="16"/>
      <c r="E2655" s="16"/>
      <c r="F2655" s="14"/>
      <c r="G2655" s="14"/>
      <c r="H2655" s="14"/>
      <c r="I2655" s="15"/>
      <c r="J2655" s="77"/>
      <c r="K2655" s="92"/>
    </row>
    <row r="2656" spans="1:11" ht="13">
      <c r="A2656" s="14"/>
      <c r="B2656" s="14"/>
      <c r="C2656" s="14"/>
      <c r="D2656" s="16"/>
      <c r="E2656" s="16"/>
      <c r="F2656" s="14"/>
      <c r="G2656" s="14"/>
      <c r="H2656" s="14"/>
      <c r="I2656" s="15"/>
      <c r="J2656" s="77"/>
      <c r="K2656" s="92"/>
    </row>
    <row r="2657" spans="1:11" ht="13">
      <c r="A2657" s="14"/>
      <c r="B2657" s="14"/>
      <c r="C2657" s="14"/>
      <c r="D2657" s="16"/>
      <c r="E2657" s="16"/>
      <c r="F2657" s="14"/>
      <c r="G2657" s="14"/>
      <c r="H2657" s="14"/>
      <c r="I2657" s="15"/>
      <c r="J2657" s="77"/>
      <c r="K2657" s="92"/>
    </row>
    <row r="2658" spans="1:11" ht="13">
      <c r="A2658" s="14"/>
      <c r="B2658" s="14"/>
      <c r="C2658" s="14"/>
      <c r="D2658" s="16"/>
      <c r="E2658" s="16"/>
      <c r="F2658" s="14"/>
      <c r="G2658" s="14"/>
      <c r="H2658" s="14"/>
      <c r="I2658" s="15"/>
      <c r="J2658" s="77"/>
      <c r="K2658" s="92"/>
    </row>
    <row r="2659" spans="1:11" ht="13">
      <c r="A2659" s="14"/>
      <c r="B2659" s="14"/>
      <c r="C2659" s="14"/>
      <c r="D2659" s="16"/>
      <c r="E2659" s="16"/>
      <c r="F2659" s="14"/>
      <c r="G2659" s="14"/>
      <c r="H2659" s="14"/>
      <c r="I2659" s="15"/>
      <c r="J2659" s="77"/>
      <c r="K2659" s="92"/>
    </row>
    <row r="2660" spans="1:11" ht="13">
      <c r="A2660" s="14"/>
      <c r="B2660" s="14"/>
      <c r="C2660" s="14"/>
      <c r="D2660" s="16"/>
      <c r="E2660" s="16"/>
      <c r="F2660" s="14"/>
      <c r="G2660" s="14"/>
      <c r="H2660" s="14"/>
      <c r="I2660" s="15"/>
      <c r="J2660" s="77"/>
      <c r="K2660" s="92"/>
    </row>
    <row r="2661" spans="1:11" ht="13">
      <c r="A2661" s="14"/>
      <c r="B2661" s="14"/>
      <c r="C2661" s="14"/>
      <c r="D2661" s="16"/>
      <c r="E2661" s="16"/>
      <c r="F2661" s="14"/>
      <c r="G2661" s="14"/>
      <c r="H2661" s="14"/>
      <c r="I2661" s="15"/>
      <c r="J2661" s="77"/>
      <c r="K2661" s="92"/>
    </row>
    <row r="2662" spans="1:11" ht="13">
      <c r="A2662" s="14"/>
      <c r="B2662" s="14"/>
      <c r="C2662" s="14"/>
      <c r="D2662" s="16"/>
      <c r="E2662" s="16"/>
      <c r="F2662" s="14"/>
      <c r="G2662" s="14"/>
      <c r="H2662" s="14"/>
      <c r="I2662" s="15"/>
      <c r="J2662" s="77"/>
      <c r="K2662" s="92"/>
    </row>
    <row r="2663" spans="1:11" ht="13">
      <c r="A2663" s="14"/>
      <c r="B2663" s="14"/>
      <c r="C2663" s="14"/>
      <c r="D2663" s="16"/>
      <c r="E2663" s="16"/>
      <c r="F2663" s="14"/>
      <c r="G2663" s="14"/>
      <c r="H2663" s="14"/>
      <c r="I2663" s="15"/>
      <c r="J2663" s="77"/>
      <c r="K2663" s="92"/>
    </row>
    <row r="2664" spans="1:11" ht="13">
      <c r="A2664" s="14"/>
      <c r="B2664" s="14"/>
      <c r="C2664" s="14"/>
      <c r="D2664" s="16"/>
      <c r="E2664" s="16"/>
      <c r="F2664" s="14"/>
      <c r="G2664" s="14"/>
      <c r="H2664" s="14"/>
      <c r="I2664" s="15"/>
      <c r="J2664" s="77"/>
      <c r="K2664" s="92"/>
    </row>
    <row r="2665" spans="1:11" ht="13">
      <c r="A2665" s="14"/>
      <c r="B2665" s="14"/>
      <c r="C2665" s="14"/>
      <c r="D2665" s="16"/>
      <c r="E2665" s="16"/>
      <c r="F2665" s="14"/>
      <c r="G2665" s="14"/>
      <c r="H2665" s="14"/>
      <c r="I2665" s="15"/>
      <c r="J2665" s="77"/>
      <c r="K2665" s="92"/>
    </row>
    <row r="2666" spans="1:11" ht="13">
      <c r="A2666" s="14"/>
      <c r="B2666" s="14"/>
      <c r="C2666" s="14"/>
      <c r="D2666" s="16"/>
      <c r="E2666" s="16"/>
      <c r="F2666" s="14"/>
      <c r="G2666" s="14"/>
      <c r="H2666" s="14"/>
      <c r="I2666" s="15"/>
      <c r="J2666" s="77"/>
      <c r="K2666" s="92"/>
    </row>
    <row r="2667" spans="1:11" ht="13">
      <c r="A2667" s="14"/>
      <c r="B2667" s="14"/>
      <c r="C2667" s="14"/>
      <c r="D2667" s="16"/>
      <c r="E2667" s="16"/>
      <c r="F2667" s="14"/>
      <c r="G2667" s="14"/>
      <c r="H2667" s="14"/>
      <c r="I2667" s="15"/>
      <c r="J2667" s="77"/>
      <c r="K2667" s="92"/>
    </row>
    <row r="2668" spans="1:11" ht="13">
      <c r="A2668" s="14"/>
      <c r="B2668" s="14"/>
      <c r="C2668" s="14"/>
      <c r="D2668" s="16"/>
      <c r="E2668" s="16"/>
      <c r="F2668" s="14"/>
      <c r="G2668" s="14"/>
      <c r="H2668" s="14"/>
      <c r="I2668" s="15"/>
      <c r="J2668" s="77"/>
      <c r="K2668" s="92"/>
    </row>
    <row r="2669" spans="1:11" ht="13">
      <c r="A2669" s="14"/>
      <c r="B2669" s="14"/>
      <c r="C2669" s="14"/>
      <c r="D2669" s="16"/>
      <c r="E2669" s="16"/>
      <c r="F2669" s="14"/>
      <c r="G2669" s="14"/>
      <c r="H2669" s="14"/>
      <c r="I2669" s="15"/>
      <c r="J2669" s="77"/>
      <c r="K2669" s="92"/>
    </row>
    <row r="2670" spans="1:11" ht="13">
      <c r="A2670" s="14"/>
      <c r="B2670" s="14"/>
      <c r="C2670" s="14"/>
      <c r="D2670" s="16"/>
      <c r="E2670" s="16"/>
      <c r="F2670" s="14"/>
      <c r="G2670" s="14"/>
      <c r="H2670" s="14"/>
      <c r="I2670" s="15"/>
      <c r="J2670" s="77"/>
      <c r="K2670" s="92"/>
    </row>
    <row r="2671" spans="1:11" ht="13">
      <c r="A2671" s="14"/>
      <c r="B2671" s="14"/>
      <c r="C2671" s="14"/>
      <c r="D2671" s="16"/>
      <c r="E2671" s="16"/>
      <c r="F2671" s="14"/>
      <c r="G2671" s="14"/>
      <c r="H2671" s="14"/>
      <c r="I2671" s="15"/>
      <c r="J2671" s="77"/>
      <c r="K2671" s="92"/>
    </row>
    <row r="2672" spans="1:11" ht="13">
      <c r="A2672" s="14"/>
      <c r="B2672" s="14"/>
      <c r="C2672" s="14"/>
      <c r="D2672" s="16"/>
      <c r="E2672" s="16"/>
      <c r="F2672" s="14"/>
      <c r="G2672" s="14"/>
      <c r="H2672" s="14"/>
      <c r="I2672" s="15"/>
      <c r="J2672" s="77"/>
      <c r="K2672" s="92"/>
    </row>
    <row r="2673" spans="1:11" ht="13">
      <c r="A2673" s="14"/>
      <c r="B2673" s="14"/>
      <c r="C2673" s="14"/>
      <c r="D2673" s="16"/>
      <c r="E2673" s="16"/>
      <c r="F2673" s="14"/>
      <c r="G2673" s="14"/>
      <c r="H2673" s="14"/>
      <c r="I2673" s="15"/>
      <c r="J2673" s="77"/>
      <c r="K2673" s="92"/>
    </row>
    <row r="2674" spans="1:11" ht="13">
      <c r="A2674" s="14"/>
      <c r="B2674" s="14"/>
      <c r="C2674" s="14"/>
      <c r="D2674" s="16"/>
      <c r="E2674" s="16"/>
      <c r="F2674" s="14"/>
      <c r="G2674" s="14"/>
      <c r="H2674" s="14"/>
      <c r="I2674" s="15"/>
      <c r="J2674" s="77"/>
      <c r="K2674" s="92"/>
    </row>
    <row r="2675" spans="1:11" ht="13">
      <c r="A2675" s="14"/>
      <c r="B2675" s="14"/>
      <c r="C2675" s="14"/>
      <c r="D2675" s="16"/>
      <c r="E2675" s="16"/>
      <c r="F2675" s="14"/>
      <c r="G2675" s="14"/>
      <c r="H2675" s="14"/>
      <c r="I2675" s="15"/>
      <c r="J2675" s="77"/>
      <c r="K2675" s="92"/>
    </row>
    <row r="2676" spans="1:11" ht="13">
      <c r="A2676" s="14"/>
      <c r="B2676" s="14"/>
      <c r="C2676" s="14"/>
      <c r="D2676" s="16"/>
      <c r="E2676" s="16"/>
      <c r="F2676" s="14"/>
      <c r="G2676" s="14"/>
      <c r="H2676" s="14"/>
      <c r="I2676" s="15"/>
      <c r="J2676" s="77"/>
      <c r="K2676" s="92"/>
    </row>
    <row r="2677" spans="1:11" ht="13">
      <c r="A2677" s="14"/>
      <c r="B2677" s="14"/>
      <c r="C2677" s="14"/>
      <c r="D2677" s="16"/>
      <c r="E2677" s="16"/>
      <c r="F2677" s="14"/>
      <c r="G2677" s="14"/>
      <c r="H2677" s="14"/>
      <c r="I2677" s="15"/>
      <c r="J2677" s="77"/>
      <c r="K2677" s="92"/>
    </row>
    <row r="2678" spans="1:11" ht="13">
      <c r="A2678" s="14"/>
      <c r="B2678" s="14"/>
      <c r="C2678" s="14"/>
      <c r="D2678" s="16"/>
      <c r="E2678" s="16"/>
      <c r="F2678" s="14"/>
      <c r="G2678" s="14"/>
      <c r="H2678" s="14"/>
      <c r="I2678" s="15"/>
      <c r="J2678" s="77"/>
      <c r="K2678" s="92"/>
    </row>
    <row r="2679" spans="1:11" ht="13">
      <c r="A2679" s="14"/>
      <c r="B2679" s="14"/>
      <c r="C2679" s="14"/>
      <c r="D2679" s="16"/>
      <c r="E2679" s="16"/>
      <c r="F2679" s="14"/>
      <c r="G2679" s="14"/>
      <c r="H2679" s="14"/>
      <c r="I2679" s="15"/>
      <c r="J2679" s="77"/>
      <c r="K2679" s="92"/>
    </row>
    <row r="2680" spans="1:11" ht="13">
      <c r="A2680" s="14"/>
      <c r="B2680" s="14"/>
      <c r="C2680" s="14"/>
      <c r="D2680" s="16"/>
      <c r="E2680" s="16"/>
      <c r="F2680" s="14"/>
      <c r="G2680" s="14"/>
      <c r="H2680" s="14"/>
      <c r="I2680" s="15"/>
      <c r="J2680" s="77"/>
      <c r="K2680" s="92"/>
    </row>
    <row r="2681" spans="1:11" ht="13">
      <c r="A2681" s="14"/>
      <c r="B2681" s="14"/>
      <c r="C2681" s="14"/>
      <c r="D2681" s="16"/>
      <c r="E2681" s="16"/>
      <c r="F2681" s="14"/>
      <c r="G2681" s="14"/>
      <c r="H2681" s="14"/>
      <c r="I2681" s="15"/>
      <c r="J2681" s="77"/>
      <c r="K2681" s="92"/>
    </row>
    <row r="2682" spans="1:11" ht="13">
      <c r="A2682" s="14"/>
      <c r="B2682" s="14"/>
      <c r="C2682" s="14"/>
      <c r="D2682" s="16"/>
      <c r="E2682" s="16"/>
      <c r="F2682" s="14"/>
      <c r="G2682" s="14"/>
      <c r="H2682" s="14"/>
      <c r="I2682" s="15"/>
      <c r="J2682" s="77"/>
      <c r="K2682" s="92"/>
    </row>
    <row r="2683" spans="1:11" ht="13">
      <c r="A2683" s="14"/>
      <c r="B2683" s="14"/>
      <c r="C2683" s="14"/>
      <c r="D2683" s="16"/>
      <c r="E2683" s="16"/>
      <c r="F2683" s="14"/>
      <c r="G2683" s="14"/>
      <c r="H2683" s="14"/>
      <c r="I2683" s="15"/>
      <c r="J2683" s="77"/>
      <c r="K2683" s="92"/>
    </row>
    <row r="2684" spans="1:11" ht="13">
      <c r="A2684" s="14"/>
      <c r="B2684" s="14"/>
      <c r="C2684" s="14"/>
      <c r="D2684" s="16"/>
      <c r="E2684" s="16"/>
      <c r="F2684" s="14"/>
      <c r="G2684" s="14"/>
      <c r="H2684" s="14"/>
      <c r="I2684" s="15"/>
      <c r="J2684" s="77"/>
      <c r="K2684" s="92"/>
    </row>
    <row r="2685" spans="1:11" ht="13">
      <c r="A2685" s="14"/>
      <c r="B2685" s="14"/>
      <c r="C2685" s="14"/>
      <c r="D2685" s="16"/>
      <c r="E2685" s="16"/>
      <c r="F2685" s="14"/>
      <c r="G2685" s="14"/>
      <c r="H2685" s="14"/>
      <c r="I2685" s="15"/>
      <c r="J2685" s="77"/>
      <c r="K2685" s="92"/>
    </row>
    <row r="2686" spans="1:11" ht="13">
      <c r="A2686" s="14"/>
      <c r="B2686" s="14"/>
      <c r="C2686" s="14"/>
      <c r="D2686" s="16"/>
      <c r="E2686" s="16"/>
      <c r="F2686" s="14"/>
      <c r="G2686" s="14"/>
      <c r="H2686" s="14"/>
      <c r="I2686" s="15"/>
      <c r="J2686" s="77"/>
      <c r="K2686" s="92"/>
    </row>
    <row r="2687" spans="1:11" ht="13">
      <c r="A2687" s="14"/>
      <c r="B2687" s="14"/>
      <c r="C2687" s="14"/>
      <c r="D2687" s="16"/>
      <c r="E2687" s="16"/>
      <c r="F2687" s="14"/>
      <c r="G2687" s="14"/>
      <c r="H2687" s="14"/>
      <c r="I2687" s="15"/>
      <c r="J2687" s="77"/>
      <c r="K2687" s="92"/>
    </row>
    <row r="2688" spans="1:11" ht="13">
      <c r="A2688" s="14"/>
      <c r="B2688" s="14"/>
      <c r="C2688" s="14"/>
      <c r="D2688" s="16"/>
      <c r="E2688" s="16"/>
      <c r="F2688" s="14"/>
      <c r="G2688" s="14"/>
      <c r="H2688" s="14"/>
      <c r="I2688" s="15"/>
      <c r="J2688" s="77"/>
      <c r="K2688" s="92"/>
    </row>
    <row r="2689" spans="1:11" ht="13">
      <c r="A2689" s="14"/>
      <c r="B2689" s="14"/>
      <c r="C2689" s="14"/>
      <c r="D2689" s="16"/>
      <c r="E2689" s="16"/>
      <c r="F2689" s="14"/>
      <c r="G2689" s="14"/>
      <c r="H2689" s="14"/>
      <c r="I2689" s="15"/>
      <c r="J2689" s="77"/>
      <c r="K2689" s="92"/>
    </row>
    <row r="2690" spans="1:11" ht="13">
      <c r="A2690" s="14"/>
      <c r="B2690" s="14"/>
      <c r="C2690" s="14"/>
      <c r="D2690" s="16"/>
      <c r="E2690" s="16"/>
      <c r="F2690" s="14"/>
      <c r="G2690" s="14"/>
      <c r="H2690" s="14"/>
      <c r="I2690" s="15"/>
      <c r="J2690" s="77"/>
      <c r="K2690" s="92"/>
    </row>
    <row r="2691" spans="1:11" ht="13">
      <c r="A2691" s="14"/>
      <c r="B2691" s="14"/>
      <c r="C2691" s="14"/>
      <c r="D2691" s="16"/>
      <c r="E2691" s="16"/>
      <c r="F2691" s="14"/>
      <c r="G2691" s="14"/>
      <c r="H2691" s="14"/>
      <c r="I2691" s="15"/>
      <c r="J2691" s="77"/>
      <c r="K2691" s="92"/>
    </row>
    <row r="2692" spans="1:11" ht="13">
      <c r="A2692" s="14"/>
      <c r="B2692" s="14"/>
      <c r="C2692" s="14"/>
      <c r="D2692" s="16"/>
      <c r="E2692" s="16"/>
      <c r="F2692" s="14"/>
      <c r="G2692" s="14"/>
      <c r="H2692" s="14"/>
      <c r="I2692" s="15"/>
      <c r="J2692" s="77"/>
      <c r="K2692" s="92"/>
    </row>
    <row r="2693" spans="1:11" ht="13">
      <c r="A2693" s="14"/>
      <c r="B2693" s="14"/>
      <c r="C2693" s="14"/>
      <c r="D2693" s="16"/>
      <c r="E2693" s="16"/>
      <c r="F2693" s="14"/>
      <c r="G2693" s="14"/>
      <c r="H2693" s="14"/>
      <c r="I2693" s="15"/>
      <c r="J2693" s="77"/>
      <c r="K2693" s="92"/>
    </row>
    <row r="2694" spans="1:11" ht="13">
      <c r="A2694" s="14"/>
      <c r="B2694" s="14"/>
      <c r="C2694" s="14"/>
      <c r="D2694" s="16"/>
      <c r="E2694" s="16"/>
      <c r="F2694" s="14"/>
      <c r="G2694" s="14"/>
      <c r="H2694" s="14"/>
      <c r="I2694" s="15"/>
      <c r="J2694" s="77"/>
      <c r="K2694" s="92"/>
    </row>
    <row r="2695" spans="1:11" ht="13">
      <c r="A2695" s="14"/>
      <c r="B2695" s="14"/>
      <c r="C2695" s="14"/>
      <c r="D2695" s="16"/>
      <c r="E2695" s="16"/>
      <c r="F2695" s="14"/>
      <c r="G2695" s="14"/>
      <c r="H2695" s="14"/>
      <c r="I2695" s="15"/>
      <c r="J2695" s="77"/>
      <c r="K2695" s="92"/>
    </row>
    <row r="2696" spans="1:11" ht="13">
      <c r="A2696" s="14"/>
      <c r="B2696" s="14"/>
      <c r="C2696" s="14"/>
      <c r="D2696" s="16"/>
      <c r="E2696" s="16"/>
      <c r="F2696" s="14"/>
      <c r="G2696" s="14"/>
      <c r="H2696" s="14"/>
      <c r="I2696" s="15"/>
      <c r="J2696" s="77"/>
      <c r="K2696" s="92"/>
    </row>
    <row r="2697" spans="1:11" ht="13">
      <c r="A2697" s="14"/>
      <c r="B2697" s="14"/>
      <c r="C2697" s="14"/>
      <c r="D2697" s="16"/>
      <c r="E2697" s="16"/>
      <c r="F2697" s="14"/>
      <c r="G2697" s="14"/>
      <c r="H2697" s="14"/>
      <c r="I2697" s="15"/>
      <c r="J2697" s="77"/>
      <c r="K2697" s="92"/>
    </row>
    <row r="2698" spans="1:11" ht="13">
      <c r="A2698" s="14"/>
      <c r="B2698" s="14"/>
      <c r="C2698" s="14"/>
      <c r="D2698" s="16"/>
      <c r="E2698" s="16"/>
      <c r="F2698" s="14"/>
      <c r="G2698" s="14"/>
      <c r="H2698" s="14"/>
      <c r="I2698" s="15"/>
      <c r="J2698" s="77"/>
      <c r="K2698" s="92"/>
    </row>
    <row r="2699" spans="1:11" ht="13">
      <c r="A2699" s="14"/>
      <c r="B2699" s="14"/>
      <c r="C2699" s="14"/>
      <c r="D2699" s="16"/>
      <c r="E2699" s="16"/>
      <c r="F2699" s="14"/>
      <c r="G2699" s="14"/>
      <c r="H2699" s="14"/>
      <c r="I2699" s="15"/>
      <c r="J2699" s="77"/>
      <c r="K2699" s="92"/>
    </row>
    <row r="2700" spans="1:11" ht="13">
      <c r="A2700" s="14"/>
      <c r="B2700" s="14"/>
      <c r="C2700" s="14"/>
      <c r="D2700" s="16"/>
      <c r="E2700" s="16"/>
      <c r="F2700" s="14"/>
      <c r="G2700" s="14"/>
      <c r="H2700" s="14"/>
      <c r="I2700" s="15"/>
      <c r="J2700" s="77"/>
      <c r="K2700" s="92"/>
    </row>
    <row r="2701" spans="1:11" ht="13">
      <c r="A2701" s="14"/>
      <c r="B2701" s="14"/>
      <c r="C2701" s="14"/>
      <c r="D2701" s="16"/>
      <c r="E2701" s="16"/>
      <c r="F2701" s="14"/>
      <c r="G2701" s="14"/>
      <c r="H2701" s="14"/>
      <c r="I2701" s="15"/>
      <c r="J2701" s="77"/>
      <c r="K2701" s="92"/>
    </row>
    <row r="2702" spans="1:11" ht="13">
      <c r="A2702" s="14"/>
      <c r="B2702" s="14"/>
      <c r="C2702" s="14"/>
      <c r="D2702" s="16"/>
      <c r="E2702" s="16"/>
      <c r="F2702" s="14"/>
      <c r="G2702" s="14"/>
      <c r="H2702" s="14"/>
      <c r="I2702" s="15"/>
      <c r="J2702" s="77"/>
      <c r="K2702" s="92"/>
    </row>
    <row r="2703" spans="1:11" ht="13">
      <c r="A2703" s="14"/>
      <c r="B2703" s="14"/>
      <c r="C2703" s="14"/>
      <c r="D2703" s="16"/>
      <c r="E2703" s="16"/>
      <c r="F2703" s="14"/>
      <c r="G2703" s="14"/>
      <c r="H2703" s="14"/>
      <c r="I2703" s="15"/>
      <c r="J2703" s="77"/>
      <c r="K2703" s="92"/>
    </row>
    <row r="2704" spans="1:11" ht="13">
      <c r="A2704" s="14"/>
      <c r="B2704" s="14"/>
      <c r="C2704" s="14"/>
      <c r="D2704" s="16"/>
      <c r="E2704" s="16"/>
      <c r="F2704" s="14"/>
      <c r="G2704" s="14"/>
      <c r="H2704" s="14"/>
      <c r="I2704" s="15"/>
      <c r="J2704" s="77"/>
      <c r="K2704" s="92"/>
    </row>
    <row r="2705" spans="1:11" ht="13">
      <c r="A2705" s="14"/>
      <c r="B2705" s="14"/>
      <c r="C2705" s="14"/>
      <c r="D2705" s="16"/>
      <c r="E2705" s="16"/>
      <c r="F2705" s="14"/>
      <c r="G2705" s="14"/>
      <c r="H2705" s="14"/>
      <c r="I2705" s="15"/>
      <c r="J2705" s="77"/>
      <c r="K2705" s="92"/>
    </row>
    <row r="2706" spans="1:11" ht="13">
      <c r="A2706" s="14"/>
      <c r="B2706" s="14"/>
      <c r="C2706" s="14"/>
      <c r="D2706" s="16"/>
      <c r="E2706" s="16"/>
      <c r="F2706" s="14"/>
      <c r="G2706" s="14"/>
      <c r="H2706" s="14"/>
      <c r="I2706" s="15"/>
      <c r="J2706" s="77"/>
      <c r="K2706" s="92"/>
    </row>
    <row r="2707" spans="1:11" ht="13">
      <c r="A2707" s="14"/>
      <c r="B2707" s="14"/>
      <c r="C2707" s="14"/>
      <c r="D2707" s="16"/>
      <c r="E2707" s="16"/>
      <c r="F2707" s="14"/>
      <c r="G2707" s="14"/>
      <c r="H2707" s="14"/>
      <c r="I2707" s="15"/>
      <c r="J2707" s="77"/>
      <c r="K2707" s="92"/>
    </row>
    <row r="2708" spans="1:11" ht="13">
      <c r="A2708" s="14"/>
      <c r="B2708" s="14"/>
      <c r="C2708" s="14"/>
      <c r="D2708" s="16"/>
      <c r="E2708" s="16"/>
      <c r="F2708" s="14"/>
      <c r="G2708" s="14"/>
      <c r="H2708" s="14"/>
      <c r="I2708" s="15"/>
      <c r="J2708" s="77"/>
      <c r="K2708" s="92"/>
    </row>
    <row r="2709" spans="1:11" ht="13">
      <c r="A2709" s="14"/>
      <c r="B2709" s="14"/>
      <c r="C2709" s="14"/>
      <c r="D2709" s="16"/>
      <c r="E2709" s="16"/>
      <c r="F2709" s="14"/>
      <c r="G2709" s="14"/>
      <c r="H2709" s="14"/>
      <c r="I2709" s="15"/>
      <c r="J2709" s="77"/>
      <c r="K2709" s="92"/>
    </row>
    <row r="2710" spans="1:11" ht="13">
      <c r="A2710" s="14"/>
      <c r="B2710" s="14"/>
      <c r="C2710" s="14"/>
      <c r="D2710" s="16"/>
      <c r="E2710" s="16"/>
      <c r="F2710" s="14"/>
      <c r="G2710" s="14"/>
      <c r="H2710" s="14"/>
      <c r="I2710" s="15"/>
      <c r="J2710" s="77"/>
      <c r="K2710" s="92"/>
    </row>
    <row r="2711" spans="1:11" ht="13">
      <c r="A2711" s="14"/>
      <c r="B2711" s="14"/>
      <c r="C2711" s="14"/>
      <c r="D2711" s="16"/>
      <c r="E2711" s="16"/>
      <c r="F2711" s="14"/>
      <c r="G2711" s="14"/>
      <c r="H2711" s="14"/>
      <c r="I2711" s="15"/>
      <c r="J2711" s="77"/>
      <c r="K2711" s="92"/>
    </row>
    <row r="2712" spans="1:11" ht="13">
      <c r="A2712" s="14"/>
      <c r="B2712" s="14"/>
      <c r="C2712" s="14"/>
      <c r="D2712" s="16"/>
      <c r="E2712" s="16"/>
      <c r="F2712" s="14"/>
      <c r="G2712" s="14"/>
      <c r="H2712" s="14"/>
      <c r="I2712" s="15"/>
      <c r="J2712" s="77"/>
      <c r="K2712" s="92"/>
    </row>
    <row r="2713" spans="1:11" ht="13">
      <c r="A2713" s="14"/>
      <c r="B2713" s="14"/>
      <c r="C2713" s="14"/>
      <c r="D2713" s="16"/>
      <c r="E2713" s="16"/>
      <c r="F2713" s="14"/>
      <c r="G2713" s="14"/>
      <c r="H2713" s="14"/>
      <c r="I2713" s="15"/>
      <c r="J2713" s="77"/>
      <c r="K2713" s="92"/>
    </row>
    <row r="2714" spans="1:11" ht="13">
      <c r="A2714" s="14"/>
      <c r="B2714" s="14"/>
      <c r="C2714" s="14"/>
      <c r="D2714" s="16"/>
      <c r="E2714" s="16"/>
      <c r="F2714" s="14"/>
      <c r="G2714" s="14"/>
      <c r="H2714" s="14"/>
      <c r="I2714" s="15"/>
      <c r="J2714" s="77"/>
      <c r="K2714" s="92"/>
    </row>
    <row r="2715" spans="1:11" ht="13">
      <c r="A2715" s="14"/>
      <c r="B2715" s="14"/>
      <c r="C2715" s="14"/>
      <c r="D2715" s="16"/>
      <c r="E2715" s="16"/>
      <c r="F2715" s="14"/>
      <c r="G2715" s="14"/>
      <c r="H2715" s="14"/>
      <c r="I2715" s="15"/>
      <c r="J2715" s="77"/>
      <c r="K2715" s="92"/>
    </row>
    <row r="2716" spans="1:11" ht="13">
      <c r="A2716" s="14"/>
      <c r="B2716" s="14"/>
      <c r="C2716" s="14"/>
      <c r="D2716" s="16"/>
      <c r="E2716" s="16"/>
      <c r="F2716" s="14"/>
      <c r="G2716" s="14"/>
      <c r="H2716" s="14"/>
      <c r="I2716" s="15"/>
      <c r="J2716" s="77"/>
      <c r="K2716" s="92"/>
    </row>
    <row r="2717" spans="1:11" ht="13">
      <c r="A2717" s="14"/>
      <c r="B2717" s="14"/>
      <c r="C2717" s="14"/>
      <c r="D2717" s="16"/>
      <c r="E2717" s="16"/>
      <c r="F2717" s="14"/>
      <c r="G2717" s="14"/>
      <c r="H2717" s="14"/>
      <c r="I2717" s="15"/>
      <c r="J2717" s="77"/>
      <c r="K2717" s="92"/>
    </row>
    <row r="2718" spans="1:11" ht="13">
      <c r="A2718" s="14"/>
      <c r="B2718" s="14"/>
      <c r="C2718" s="14"/>
      <c r="D2718" s="16"/>
      <c r="E2718" s="16"/>
      <c r="F2718" s="14"/>
      <c r="G2718" s="14"/>
      <c r="H2718" s="14"/>
      <c r="I2718" s="15"/>
      <c r="J2718" s="77"/>
      <c r="K2718" s="92"/>
    </row>
    <row r="2719" spans="1:11" ht="13">
      <c r="A2719" s="14"/>
      <c r="B2719" s="14"/>
      <c r="C2719" s="14"/>
      <c r="D2719" s="16"/>
      <c r="E2719" s="16"/>
      <c r="F2719" s="14"/>
      <c r="G2719" s="14"/>
      <c r="H2719" s="14"/>
      <c r="I2719" s="15"/>
      <c r="J2719" s="77"/>
      <c r="K2719" s="92"/>
    </row>
    <row r="2720" spans="1:11" ht="13">
      <c r="A2720" s="14"/>
      <c r="B2720" s="14"/>
      <c r="C2720" s="14"/>
      <c r="D2720" s="16"/>
      <c r="E2720" s="16"/>
      <c r="F2720" s="14"/>
      <c r="G2720" s="14"/>
      <c r="H2720" s="14"/>
      <c r="I2720" s="15"/>
      <c r="J2720" s="77"/>
      <c r="K2720" s="92"/>
    </row>
    <row r="2721" spans="1:11" ht="13">
      <c r="A2721" s="14"/>
      <c r="B2721" s="14"/>
      <c r="C2721" s="14"/>
      <c r="D2721" s="16"/>
      <c r="E2721" s="16"/>
      <c r="F2721" s="14"/>
      <c r="G2721" s="14"/>
      <c r="H2721" s="14"/>
      <c r="I2721" s="15"/>
      <c r="J2721" s="77"/>
      <c r="K2721" s="92"/>
    </row>
    <row r="2722" spans="1:11" ht="13">
      <c r="A2722" s="14"/>
      <c r="B2722" s="14"/>
      <c r="C2722" s="14"/>
      <c r="D2722" s="16"/>
      <c r="E2722" s="16"/>
      <c r="F2722" s="14"/>
      <c r="G2722" s="14"/>
      <c r="H2722" s="14"/>
      <c r="I2722" s="15"/>
      <c r="J2722" s="77"/>
      <c r="K2722" s="92"/>
    </row>
    <row r="2723" spans="1:11" ht="13">
      <c r="A2723" s="14"/>
      <c r="B2723" s="14"/>
      <c r="C2723" s="14"/>
      <c r="D2723" s="16"/>
      <c r="E2723" s="16"/>
      <c r="F2723" s="14"/>
      <c r="G2723" s="14"/>
      <c r="H2723" s="14"/>
      <c r="I2723" s="15"/>
      <c r="J2723" s="77"/>
      <c r="K2723" s="92"/>
    </row>
    <row r="2724" spans="1:11" ht="13">
      <c r="A2724" s="14"/>
      <c r="B2724" s="14"/>
      <c r="C2724" s="14"/>
      <c r="D2724" s="16"/>
      <c r="E2724" s="16"/>
      <c r="F2724" s="14"/>
      <c r="G2724" s="14"/>
      <c r="H2724" s="14"/>
      <c r="I2724" s="15"/>
      <c r="J2724" s="77"/>
      <c r="K2724" s="92"/>
    </row>
    <row r="2725" spans="1:11" ht="13">
      <c r="A2725" s="14"/>
      <c r="B2725" s="14"/>
      <c r="C2725" s="14"/>
      <c r="D2725" s="16"/>
      <c r="E2725" s="16"/>
      <c r="F2725" s="14"/>
      <c r="G2725" s="14"/>
      <c r="H2725" s="14"/>
      <c r="I2725" s="15"/>
      <c r="J2725" s="77"/>
      <c r="K2725" s="92"/>
    </row>
    <row r="2726" spans="1:11" ht="13">
      <c r="A2726" s="14"/>
      <c r="B2726" s="14"/>
      <c r="C2726" s="14"/>
      <c r="D2726" s="16"/>
      <c r="E2726" s="16"/>
      <c r="F2726" s="14"/>
      <c r="G2726" s="14"/>
      <c r="H2726" s="14"/>
      <c r="I2726" s="15"/>
      <c r="J2726" s="77"/>
      <c r="K2726" s="92"/>
    </row>
    <row r="2727" spans="1:11" ht="13">
      <c r="A2727" s="14"/>
      <c r="B2727" s="14"/>
      <c r="C2727" s="14"/>
      <c r="D2727" s="16"/>
      <c r="E2727" s="16"/>
      <c r="F2727" s="14"/>
      <c r="G2727" s="14"/>
      <c r="H2727" s="14"/>
      <c r="I2727" s="15"/>
      <c r="J2727" s="77"/>
      <c r="K2727" s="92"/>
    </row>
    <row r="2728" spans="1:11" ht="13">
      <c r="A2728" s="14"/>
      <c r="B2728" s="14"/>
      <c r="C2728" s="14"/>
      <c r="D2728" s="16"/>
      <c r="E2728" s="16"/>
      <c r="F2728" s="14"/>
      <c r="G2728" s="14"/>
      <c r="H2728" s="14"/>
      <c r="I2728" s="15"/>
      <c r="J2728" s="77"/>
      <c r="K2728" s="92"/>
    </row>
    <row r="2729" spans="1:11" ht="13">
      <c r="A2729" s="14"/>
      <c r="B2729" s="14"/>
      <c r="C2729" s="14"/>
      <c r="D2729" s="16"/>
      <c r="E2729" s="16"/>
      <c r="F2729" s="14"/>
      <c r="G2729" s="14"/>
      <c r="H2729" s="14"/>
      <c r="I2729" s="15"/>
      <c r="J2729" s="77"/>
      <c r="K2729" s="92"/>
    </row>
    <row r="2730" spans="1:11" ht="13">
      <c r="A2730" s="14"/>
      <c r="B2730" s="14"/>
      <c r="C2730" s="14"/>
      <c r="D2730" s="16"/>
      <c r="E2730" s="16"/>
      <c r="F2730" s="14"/>
      <c r="G2730" s="14"/>
      <c r="H2730" s="14"/>
      <c r="I2730" s="15"/>
      <c r="J2730" s="77"/>
      <c r="K2730" s="92"/>
    </row>
    <row r="2731" spans="1:11" ht="13">
      <c r="A2731" s="14"/>
      <c r="B2731" s="14"/>
      <c r="C2731" s="14"/>
      <c r="D2731" s="16"/>
      <c r="E2731" s="16"/>
      <c r="F2731" s="14"/>
      <c r="G2731" s="14"/>
      <c r="H2731" s="14"/>
      <c r="I2731" s="15"/>
      <c r="J2731" s="77"/>
      <c r="K2731" s="92"/>
    </row>
    <row r="2732" spans="1:11" ht="13">
      <c r="A2732" s="14"/>
      <c r="B2732" s="14"/>
      <c r="C2732" s="14"/>
      <c r="D2732" s="16"/>
      <c r="E2732" s="16"/>
      <c r="F2732" s="14"/>
      <c r="G2732" s="14"/>
      <c r="H2732" s="14"/>
      <c r="I2732" s="15"/>
      <c r="J2732" s="77"/>
      <c r="K2732" s="92"/>
    </row>
    <row r="2733" spans="1:11" ht="13">
      <c r="A2733" s="14"/>
      <c r="B2733" s="14"/>
      <c r="C2733" s="14"/>
      <c r="D2733" s="16"/>
      <c r="E2733" s="16"/>
      <c r="F2733" s="14"/>
      <c r="G2733" s="14"/>
      <c r="H2733" s="14"/>
      <c r="I2733" s="15"/>
      <c r="J2733" s="77"/>
      <c r="K2733" s="92"/>
    </row>
    <row r="2734" spans="1:11" ht="13">
      <c r="A2734" s="14"/>
      <c r="B2734" s="14"/>
      <c r="C2734" s="14"/>
      <c r="D2734" s="16"/>
      <c r="E2734" s="16"/>
      <c r="F2734" s="14"/>
      <c r="G2734" s="14"/>
      <c r="H2734" s="14"/>
      <c r="I2734" s="15"/>
      <c r="J2734" s="77"/>
      <c r="K2734" s="92"/>
    </row>
    <row r="2735" spans="1:11" ht="13">
      <c r="A2735" s="14"/>
      <c r="B2735" s="14"/>
      <c r="C2735" s="14"/>
      <c r="D2735" s="16"/>
      <c r="E2735" s="16"/>
      <c r="F2735" s="14"/>
      <c r="G2735" s="14"/>
      <c r="H2735" s="14"/>
      <c r="I2735" s="15"/>
      <c r="J2735" s="77"/>
      <c r="K2735" s="92"/>
    </row>
    <row r="2736" spans="1:11" ht="13">
      <c r="A2736" s="14"/>
      <c r="B2736" s="14"/>
      <c r="C2736" s="14"/>
      <c r="D2736" s="16"/>
      <c r="E2736" s="16"/>
      <c r="F2736" s="14"/>
      <c r="G2736" s="14"/>
      <c r="H2736" s="14"/>
      <c r="I2736" s="15"/>
      <c r="J2736" s="77"/>
      <c r="K2736" s="92"/>
    </row>
    <row r="2737" spans="1:11" ht="13">
      <c r="A2737" s="14"/>
      <c r="B2737" s="14"/>
      <c r="C2737" s="14"/>
      <c r="D2737" s="16"/>
      <c r="E2737" s="16"/>
      <c r="F2737" s="14"/>
      <c r="G2737" s="14"/>
      <c r="H2737" s="14"/>
      <c r="I2737" s="15"/>
      <c r="J2737" s="77"/>
      <c r="K2737" s="92"/>
    </row>
    <row r="2738" spans="1:11" ht="13">
      <c r="A2738" s="14"/>
      <c r="B2738" s="14"/>
      <c r="C2738" s="14"/>
      <c r="D2738" s="16"/>
      <c r="E2738" s="16"/>
      <c r="F2738" s="14"/>
      <c r="G2738" s="14"/>
      <c r="H2738" s="14"/>
      <c r="I2738" s="15"/>
      <c r="J2738" s="77"/>
      <c r="K2738" s="92"/>
    </row>
    <row r="2739" spans="1:11" ht="13">
      <c r="A2739" s="14"/>
      <c r="B2739" s="14"/>
      <c r="C2739" s="14"/>
      <c r="D2739" s="16"/>
      <c r="E2739" s="16"/>
      <c r="F2739" s="14"/>
      <c r="G2739" s="14"/>
      <c r="H2739" s="14"/>
      <c r="I2739" s="15"/>
      <c r="J2739" s="77"/>
      <c r="K2739" s="92"/>
    </row>
    <row r="2740" spans="1:11" ht="13">
      <c r="A2740" s="14"/>
      <c r="B2740" s="14"/>
      <c r="C2740" s="14"/>
      <c r="D2740" s="16"/>
      <c r="E2740" s="16"/>
      <c r="F2740" s="14"/>
      <c r="G2740" s="14"/>
      <c r="H2740" s="14"/>
      <c r="I2740" s="15"/>
      <c r="J2740" s="77"/>
      <c r="K2740" s="92"/>
    </row>
    <row r="2741" spans="1:11" ht="13">
      <c r="A2741" s="14"/>
      <c r="B2741" s="14"/>
      <c r="C2741" s="14"/>
      <c r="D2741" s="16"/>
      <c r="E2741" s="16"/>
      <c r="F2741" s="14"/>
      <c r="G2741" s="14"/>
      <c r="H2741" s="14"/>
      <c r="I2741" s="15"/>
      <c r="J2741" s="77"/>
      <c r="K2741" s="92"/>
    </row>
    <row r="2742" spans="1:11" ht="13">
      <c r="A2742" s="14"/>
      <c r="B2742" s="14"/>
      <c r="C2742" s="14"/>
      <c r="D2742" s="16"/>
      <c r="E2742" s="16"/>
      <c r="F2742" s="14"/>
      <c r="G2742" s="14"/>
      <c r="H2742" s="14"/>
      <c r="I2742" s="15"/>
      <c r="J2742" s="77"/>
      <c r="K2742" s="92"/>
    </row>
    <row r="2743" spans="1:11" ht="13">
      <c r="A2743" s="14"/>
      <c r="B2743" s="14"/>
      <c r="C2743" s="14"/>
      <c r="D2743" s="16"/>
      <c r="E2743" s="16"/>
      <c r="F2743" s="14"/>
      <c r="G2743" s="14"/>
      <c r="H2743" s="14"/>
      <c r="I2743" s="15"/>
      <c r="J2743" s="77"/>
      <c r="K2743" s="92"/>
    </row>
    <row r="2744" spans="1:11" ht="13">
      <c r="A2744" s="14"/>
      <c r="B2744" s="14"/>
      <c r="C2744" s="14"/>
      <c r="D2744" s="16"/>
      <c r="E2744" s="16"/>
      <c r="F2744" s="14"/>
      <c r="G2744" s="14"/>
      <c r="H2744" s="14"/>
      <c r="I2744" s="15"/>
      <c r="J2744" s="77"/>
      <c r="K2744" s="92"/>
    </row>
    <row r="2745" spans="1:11" ht="13">
      <c r="A2745" s="14"/>
      <c r="B2745" s="14"/>
      <c r="C2745" s="14"/>
      <c r="D2745" s="16"/>
      <c r="E2745" s="16"/>
      <c r="F2745" s="14"/>
      <c r="G2745" s="14"/>
      <c r="H2745" s="14"/>
      <c r="I2745" s="15"/>
      <c r="J2745" s="77"/>
      <c r="K2745" s="92"/>
    </row>
    <row r="2746" spans="1:11" ht="13">
      <c r="A2746" s="14"/>
      <c r="B2746" s="14"/>
      <c r="C2746" s="14"/>
      <c r="D2746" s="16"/>
      <c r="E2746" s="16"/>
      <c r="F2746" s="14"/>
      <c r="G2746" s="14"/>
      <c r="H2746" s="14"/>
      <c r="I2746" s="15"/>
      <c r="J2746" s="77"/>
      <c r="K2746" s="92"/>
    </row>
    <row r="2747" spans="1:11" ht="13">
      <c r="A2747" s="14"/>
      <c r="B2747" s="14"/>
      <c r="C2747" s="14"/>
      <c r="D2747" s="16"/>
      <c r="E2747" s="16"/>
      <c r="F2747" s="14"/>
      <c r="G2747" s="14"/>
      <c r="H2747" s="14"/>
      <c r="I2747" s="15"/>
      <c r="J2747" s="77"/>
      <c r="K2747" s="92"/>
    </row>
    <row r="2748" spans="1:11" ht="13">
      <c r="A2748" s="14"/>
      <c r="B2748" s="14"/>
      <c r="C2748" s="14"/>
      <c r="D2748" s="16"/>
      <c r="E2748" s="16"/>
      <c r="F2748" s="14"/>
      <c r="G2748" s="14"/>
      <c r="H2748" s="14"/>
      <c r="I2748" s="15"/>
      <c r="J2748" s="77"/>
      <c r="K2748" s="92"/>
    </row>
    <row r="2749" spans="1:11" ht="13">
      <c r="A2749" s="14"/>
      <c r="B2749" s="14"/>
      <c r="C2749" s="14"/>
      <c r="D2749" s="16"/>
      <c r="E2749" s="16"/>
      <c r="F2749" s="14"/>
      <c r="G2749" s="14"/>
      <c r="H2749" s="14"/>
      <c r="I2749" s="15"/>
      <c r="J2749" s="77"/>
      <c r="K2749" s="92"/>
    </row>
    <row r="2750" spans="1:11" ht="13">
      <c r="A2750" s="14"/>
      <c r="B2750" s="14"/>
      <c r="C2750" s="14"/>
      <c r="D2750" s="16"/>
      <c r="E2750" s="16"/>
      <c r="F2750" s="14"/>
      <c r="G2750" s="14"/>
      <c r="H2750" s="14"/>
      <c r="I2750" s="15"/>
      <c r="J2750" s="77"/>
      <c r="K2750" s="92"/>
    </row>
    <row r="2751" spans="1:11" ht="13">
      <c r="A2751" s="14"/>
      <c r="B2751" s="14"/>
      <c r="C2751" s="14"/>
      <c r="D2751" s="16"/>
      <c r="E2751" s="16"/>
      <c r="F2751" s="14"/>
      <c r="G2751" s="14"/>
      <c r="H2751" s="14"/>
      <c r="I2751" s="15"/>
      <c r="J2751" s="77"/>
      <c r="K2751" s="92"/>
    </row>
    <row r="2752" spans="1:11" ht="13">
      <c r="A2752" s="14"/>
      <c r="B2752" s="14"/>
      <c r="C2752" s="14"/>
      <c r="D2752" s="16"/>
      <c r="E2752" s="16"/>
      <c r="F2752" s="14"/>
      <c r="G2752" s="14"/>
      <c r="H2752" s="14"/>
      <c r="I2752" s="15"/>
      <c r="J2752" s="77"/>
      <c r="K2752" s="92"/>
    </row>
    <row r="2753" spans="1:11" ht="13">
      <c r="A2753" s="14"/>
      <c r="B2753" s="14"/>
      <c r="C2753" s="14"/>
      <c r="D2753" s="16"/>
      <c r="E2753" s="16"/>
      <c r="F2753" s="14"/>
      <c r="G2753" s="14"/>
      <c r="H2753" s="14"/>
      <c r="I2753" s="15"/>
      <c r="J2753" s="77"/>
      <c r="K2753" s="92"/>
    </row>
    <row r="2754" spans="1:11" ht="13">
      <c r="A2754" s="14"/>
      <c r="B2754" s="14"/>
      <c r="C2754" s="14"/>
      <c r="D2754" s="16"/>
      <c r="E2754" s="16"/>
      <c r="F2754" s="14"/>
      <c r="G2754" s="14"/>
      <c r="H2754" s="14"/>
      <c r="I2754" s="15"/>
      <c r="J2754" s="77"/>
      <c r="K2754" s="92"/>
    </row>
    <row r="2755" spans="1:11" ht="13">
      <c r="A2755" s="14"/>
      <c r="B2755" s="14"/>
      <c r="C2755" s="14"/>
      <c r="D2755" s="16"/>
      <c r="E2755" s="16"/>
      <c r="F2755" s="14"/>
      <c r="G2755" s="14"/>
      <c r="H2755" s="14"/>
      <c r="I2755" s="15"/>
      <c r="J2755" s="77"/>
      <c r="K2755" s="92"/>
    </row>
    <row r="2756" spans="1:11" ht="13">
      <c r="A2756" s="14"/>
      <c r="B2756" s="14"/>
      <c r="C2756" s="14"/>
      <c r="D2756" s="16"/>
      <c r="E2756" s="16"/>
      <c r="F2756" s="14"/>
      <c r="G2756" s="14"/>
      <c r="H2756" s="14"/>
      <c r="I2756" s="15"/>
      <c r="J2756" s="77"/>
      <c r="K2756" s="92"/>
    </row>
    <row r="2757" spans="1:11" ht="13">
      <c r="A2757" s="14"/>
      <c r="B2757" s="14"/>
      <c r="C2757" s="14"/>
      <c r="D2757" s="16"/>
      <c r="E2757" s="16"/>
      <c r="F2757" s="14"/>
      <c r="G2757" s="14"/>
      <c r="H2757" s="14"/>
      <c r="I2757" s="15"/>
      <c r="J2757" s="77"/>
      <c r="K2757" s="92"/>
    </row>
    <row r="2758" spans="1:11" ht="13">
      <c r="A2758" s="14"/>
      <c r="B2758" s="14"/>
      <c r="C2758" s="14"/>
      <c r="D2758" s="16"/>
      <c r="E2758" s="16"/>
      <c r="F2758" s="14"/>
      <c r="G2758" s="14"/>
      <c r="H2758" s="14"/>
      <c r="I2758" s="15"/>
      <c r="J2758" s="77"/>
      <c r="K2758" s="92"/>
    </row>
    <row r="2759" spans="1:11" ht="13">
      <c r="A2759" s="14"/>
      <c r="B2759" s="14"/>
      <c r="C2759" s="14"/>
      <c r="D2759" s="16"/>
      <c r="E2759" s="16"/>
      <c r="F2759" s="14"/>
      <c r="G2759" s="14"/>
      <c r="H2759" s="14"/>
      <c r="I2759" s="15"/>
      <c r="J2759" s="77"/>
      <c r="K2759" s="92"/>
    </row>
    <row r="2760" spans="1:11" ht="13">
      <c r="A2760" s="14"/>
      <c r="B2760" s="14"/>
      <c r="C2760" s="14"/>
      <c r="D2760" s="16"/>
      <c r="E2760" s="16"/>
      <c r="F2760" s="14"/>
      <c r="G2760" s="14"/>
      <c r="H2760" s="14"/>
      <c r="I2760" s="15"/>
      <c r="J2760" s="77"/>
      <c r="K2760" s="92"/>
    </row>
    <row r="2761" spans="1:11" ht="13">
      <c r="A2761" s="14"/>
      <c r="B2761" s="14"/>
      <c r="C2761" s="14"/>
      <c r="D2761" s="16"/>
      <c r="E2761" s="16"/>
      <c r="F2761" s="14"/>
      <c r="G2761" s="14"/>
      <c r="H2761" s="14"/>
      <c r="I2761" s="15"/>
      <c r="J2761" s="77"/>
      <c r="K2761" s="92"/>
    </row>
    <row r="2762" spans="1:11" ht="13">
      <c r="A2762" s="14"/>
      <c r="B2762" s="14"/>
      <c r="C2762" s="14"/>
      <c r="D2762" s="16"/>
      <c r="E2762" s="16"/>
      <c r="F2762" s="14"/>
      <c r="G2762" s="14"/>
      <c r="H2762" s="14"/>
      <c r="I2762" s="15"/>
      <c r="J2762" s="77"/>
      <c r="K2762" s="92"/>
    </row>
    <row r="2763" spans="1:11" ht="13">
      <c r="A2763" s="14"/>
      <c r="B2763" s="14"/>
      <c r="C2763" s="14"/>
      <c r="D2763" s="16"/>
      <c r="E2763" s="16"/>
      <c r="F2763" s="14"/>
      <c r="G2763" s="14"/>
      <c r="H2763" s="14"/>
      <c r="I2763" s="15"/>
      <c r="J2763" s="77"/>
      <c r="K2763" s="92"/>
    </row>
    <row r="2764" spans="1:11" ht="13">
      <c r="A2764" s="14"/>
      <c r="B2764" s="14"/>
      <c r="C2764" s="14"/>
      <c r="D2764" s="16"/>
      <c r="E2764" s="16"/>
      <c r="F2764" s="14"/>
      <c r="G2764" s="14"/>
      <c r="H2764" s="14"/>
      <c r="I2764" s="15"/>
      <c r="J2764" s="77"/>
      <c r="K2764" s="92"/>
    </row>
    <row r="2765" spans="1:11" ht="13">
      <c r="A2765" s="14"/>
      <c r="B2765" s="14"/>
      <c r="C2765" s="14"/>
      <c r="D2765" s="16"/>
      <c r="E2765" s="16"/>
      <c r="F2765" s="14"/>
      <c r="G2765" s="14"/>
      <c r="H2765" s="14"/>
      <c r="I2765" s="15"/>
      <c r="J2765" s="77"/>
      <c r="K2765" s="92"/>
    </row>
    <row r="2766" spans="1:11" ht="13">
      <c r="A2766" s="14"/>
      <c r="B2766" s="14"/>
      <c r="C2766" s="14"/>
      <c r="D2766" s="16"/>
      <c r="E2766" s="16"/>
      <c r="F2766" s="14"/>
      <c r="G2766" s="14"/>
      <c r="H2766" s="14"/>
      <c r="I2766" s="15"/>
      <c r="J2766" s="77"/>
      <c r="K2766" s="92"/>
    </row>
    <row r="2767" spans="1:11" ht="13">
      <c r="A2767" s="14"/>
      <c r="B2767" s="14"/>
      <c r="C2767" s="14"/>
      <c r="D2767" s="16"/>
      <c r="E2767" s="16"/>
      <c r="F2767" s="14"/>
      <c r="G2767" s="14"/>
      <c r="H2767" s="14"/>
      <c r="I2767" s="15"/>
      <c r="J2767" s="77"/>
      <c r="K2767" s="92"/>
    </row>
    <row r="2768" spans="1:11" ht="13">
      <c r="A2768" s="14"/>
      <c r="B2768" s="14"/>
      <c r="C2768" s="14"/>
      <c r="D2768" s="16"/>
      <c r="E2768" s="16"/>
      <c r="F2768" s="14"/>
      <c r="G2768" s="14"/>
      <c r="H2768" s="14"/>
      <c r="I2768" s="15"/>
      <c r="J2768" s="77"/>
      <c r="K2768" s="92"/>
    </row>
    <row r="2769" spans="1:11" ht="13">
      <c r="A2769" s="14"/>
      <c r="B2769" s="14"/>
      <c r="C2769" s="14"/>
      <c r="D2769" s="16"/>
      <c r="E2769" s="16"/>
      <c r="F2769" s="14"/>
      <c r="G2769" s="14"/>
      <c r="H2769" s="14"/>
      <c r="I2769" s="15"/>
      <c r="J2769" s="77"/>
      <c r="K2769" s="92"/>
    </row>
    <row r="2770" spans="1:11" ht="13">
      <c r="A2770" s="14"/>
      <c r="B2770" s="14"/>
      <c r="C2770" s="14"/>
      <c r="D2770" s="16"/>
      <c r="E2770" s="16"/>
      <c r="F2770" s="14"/>
      <c r="G2770" s="14"/>
      <c r="H2770" s="14"/>
      <c r="I2770" s="15"/>
      <c r="J2770" s="77"/>
      <c r="K2770" s="92"/>
    </row>
    <row r="2771" spans="1:11" ht="13">
      <c r="A2771" s="14"/>
      <c r="B2771" s="14"/>
      <c r="C2771" s="14"/>
      <c r="D2771" s="16"/>
      <c r="E2771" s="16"/>
      <c r="F2771" s="14"/>
      <c r="G2771" s="14"/>
      <c r="H2771" s="14"/>
      <c r="I2771" s="15"/>
      <c r="J2771" s="77"/>
      <c r="K2771" s="92"/>
    </row>
    <row r="2772" spans="1:11" ht="13">
      <c r="A2772" s="14"/>
      <c r="B2772" s="14"/>
      <c r="C2772" s="14"/>
      <c r="D2772" s="16"/>
      <c r="E2772" s="16"/>
      <c r="F2772" s="14"/>
      <c r="G2772" s="14"/>
      <c r="H2772" s="14"/>
      <c r="I2772" s="15"/>
      <c r="J2772" s="77"/>
      <c r="K2772" s="92"/>
    </row>
    <row r="2773" spans="1:11" ht="13">
      <c r="A2773" s="14"/>
      <c r="B2773" s="14"/>
      <c r="C2773" s="14"/>
      <c r="D2773" s="16"/>
      <c r="E2773" s="16"/>
      <c r="F2773" s="14"/>
      <c r="G2773" s="14"/>
      <c r="H2773" s="14"/>
      <c r="I2773" s="15"/>
      <c r="J2773" s="77"/>
      <c r="K2773" s="92"/>
    </row>
    <row r="2774" spans="1:11" ht="13">
      <c r="A2774" s="14"/>
      <c r="B2774" s="14"/>
      <c r="C2774" s="14"/>
      <c r="D2774" s="16"/>
      <c r="E2774" s="16"/>
      <c r="F2774" s="14"/>
      <c r="G2774" s="14"/>
      <c r="H2774" s="14"/>
      <c r="I2774" s="15"/>
      <c r="J2774" s="77"/>
      <c r="K2774" s="92"/>
    </row>
    <row r="2775" spans="1:11" ht="13">
      <c r="A2775" s="14"/>
      <c r="B2775" s="14"/>
      <c r="C2775" s="14"/>
      <c r="D2775" s="16"/>
      <c r="E2775" s="16"/>
      <c r="F2775" s="14"/>
      <c r="G2775" s="14"/>
      <c r="H2775" s="14"/>
      <c r="I2775" s="15"/>
      <c r="J2775" s="77"/>
      <c r="K2775" s="92"/>
    </row>
    <row r="2776" spans="1:11" ht="13">
      <c r="A2776" s="14"/>
      <c r="B2776" s="14"/>
      <c r="C2776" s="14"/>
      <c r="D2776" s="16"/>
      <c r="E2776" s="16"/>
      <c r="F2776" s="14"/>
      <c r="G2776" s="14"/>
      <c r="H2776" s="14"/>
      <c r="I2776" s="15"/>
      <c r="J2776" s="77"/>
      <c r="K2776" s="92"/>
    </row>
    <row r="2777" spans="1:11" ht="13">
      <c r="A2777" s="14"/>
      <c r="B2777" s="14"/>
      <c r="C2777" s="14"/>
      <c r="D2777" s="16"/>
      <c r="E2777" s="16"/>
      <c r="F2777" s="14"/>
      <c r="G2777" s="14"/>
      <c r="H2777" s="14"/>
      <c r="I2777" s="15"/>
      <c r="J2777" s="77"/>
      <c r="K2777" s="92"/>
    </row>
    <row r="2778" spans="1:11" ht="13">
      <c r="A2778" s="14"/>
      <c r="B2778" s="14"/>
      <c r="C2778" s="14"/>
      <c r="D2778" s="16"/>
      <c r="E2778" s="16"/>
      <c r="F2778" s="14"/>
      <c r="G2778" s="14"/>
      <c r="H2778" s="14"/>
      <c r="I2778" s="15"/>
      <c r="J2778" s="77"/>
      <c r="K2778" s="92"/>
    </row>
    <row r="2779" spans="1:11" ht="13">
      <c r="A2779" s="14"/>
      <c r="B2779" s="14"/>
      <c r="C2779" s="14"/>
      <c r="D2779" s="16"/>
      <c r="E2779" s="16"/>
      <c r="F2779" s="14"/>
      <c r="G2779" s="14"/>
      <c r="H2779" s="14"/>
      <c r="I2779" s="15"/>
      <c r="J2779" s="77"/>
      <c r="K2779" s="92"/>
    </row>
    <row r="2780" spans="1:11" ht="13">
      <c r="A2780" s="14"/>
      <c r="B2780" s="14"/>
      <c r="C2780" s="14"/>
      <c r="D2780" s="16"/>
      <c r="E2780" s="16"/>
      <c r="F2780" s="14"/>
      <c r="G2780" s="14"/>
      <c r="H2780" s="14"/>
      <c r="I2780" s="15"/>
      <c r="J2780" s="77"/>
      <c r="K2780" s="92"/>
    </row>
    <row r="2781" spans="1:11" ht="13">
      <c r="A2781" s="14"/>
      <c r="B2781" s="14"/>
      <c r="C2781" s="14"/>
      <c r="D2781" s="16"/>
      <c r="E2781" s="16"/>
      <c r="F2781" s="14"/>
      <c r="G2781" s="14"/>
      <c r="H2781" s="14"/>
      <c r="I2781" s="15"/>
      <c r="J2781" s="77"/>
      <c r="K2781" s="92"/>
    </row>
    <row r="2782" spans="1:11" ht="13">
      <c r="A2782" s="14"/>
      <c r="B2782" s="14"/>
      <c r="C2782" s="14"/>
      <c r="D2782" s="16"/>
      <c r="E2782" s="16"/>
      <c r="F2782" s="14"/>
      <c r="G2782" s="14"/>
      <c r="H2782" s="14"/>
      <c r="I2782" s="15"/>
      <c r="J2782" s="77"/>
      <c r="K2782" s="92"/>
    </row>
    <row r="2783" spans="1:11" ht="13">
      <c r="A2783" s="14"/>
      <c r="B2783" s="14"/>
      <c r="C2783" s="14"/>
      <c r="D2783" s="16"/>
      <c r="E2783" s="16"/>
      <c r="F2783" s="14"/>
      <c r="G2783" s="14"/>
      <c r="H2783" s="14"/>
      <c r="I2783" s="15"/>
      <c r="J2783" s="77"/>
      <c r="K2783" s="92"/>
    </row>
    <row r="2784" spans="1:11" ht="13">
      <c r="A2784" s="14"/>
      <c r="B2784" s="14"/>
      <c r="C2784" s="14"/>
      <c r="D2784" s="16"/>
      <c r="E2784" s="16"/>
      <c r="F2784" s="14"/>
      <c r="G2784" s="14"/>
      <c r="H2784" s="14"/>
      <c r="I2784" s="15"/>
      <c r="J2784" s="77"/>
      <c r="K2784" s="92"/>
    </row>
    <row r="2785" spans="1:11" ht="13">
      <c r="A2785" s="14"/>
      <c r="B2785" s="14"/>
      <c r="C2785" s="14"/>
      <c r="D2785" s="16"/>
      <c r="E2785" s="16"/>
      <c r="F2785" s="14"/>
      <c r="G2785" s="14"/>
      <c r="H2785" s="14"/>
      <c r="I2785" s="15"/>
      <c r="J2785" s="77"/>
      <c r="K2785" s="92"/>
    </row>
    <row r="2786" spans="1:11" ht="13">
      <c r="A2786" s="14"/>
      <c r="B2786" s="14"/>
      <c r="C2786" s="14"/>
      <c r="D2786" s="16"/>
      <c r="E2786" s="16"/>
      <c r="F2786" s="14"/>
      <c r="G2786" s="14"/>
      <c r="H2786" s="14"/>
      <c r="I2786" s="15"/>
      <c r="J2786" s="77"/>
      <c r="K2786" s="92"/>
    </row>
    <row r="2787" spans="1:11" ht="13">
      <c r="A2787" s="14"/>
      <c r="B2787" s="14"/>
      <c r="C2787" s="14"/>
      <c r="D2787" s="16"/>
      <c r="E2787" s="16"/>
      <c r="F2787" s="14"/>
      <c r="G2787" s="14"/>
      <c r="H2787" s="14"/>
      <c r="I2787" s="15"/>
      <c r="J2787" s="77"/>
      <c r="K2787" s="92"/>
    </row>
    <row r="2788" spans="1:11" ht="13">
      <c r="A2788" s="14"/>
      <c r="B2788" s="14"/>
      <c r="C2788" s="14"/>
      <c r="D2788" s="16"/>
      <c r="E2788" s="16"/>
      <c r="F2788" s="14"/>
      <c r="G2788" s="14"/>
      <c r="H2788" s="14"/>
      <c r="I2788" s="15"/>
      <c r="J2788" s="77"/>
      <c r="K2788" s="92"/>
    </row>
    <row r="2789" spans="1:11" ht="13">
      <c r="A2789" s="14"/>
      <c r="B2789" s="14"/>
      <c r="C2789" s="14"/>
      <c r="D2789" s="16"/>
      <c r="E2789" s="16"/>
      <c r="F2789" s="14"/>
      <c r="G2789" s="14"/>
      <c r="H2789" s="14"/>
      <c r="I2789" s="15"/>
      <c r="J2789" s="77"/>
      <c r="K2789" s="92"/>
    </row>
    <row r="2790" spans="1:11" ht="13">
      <c r="A2790" s="14"/>
      <c r="B2790" s="14"/>
      <c r="C2790" s="14"/>
      <c r="D2790" s="16"/>
      <c r="E2790" s="16"/>
      <c r="F2790" s="14"/>
      <c r="G2790" s="14"/>
      <c r="H2790" s="14"/>
      <c r="I2790" s="15"/>
      <c r="J2790" s="77"/>
      <c r="K2790" s="92"/>
    </row>
    <row r="2791" spans="1:11" ht="13">
      <c r="A2791" s="14"/>
      <c r="B2791" s="14"/>
      <c r="C2791" s="14"/>
      <c r="D2791" s="16"/>
      <c r="E2791" s="16"/>
      <c r="F2791" s="14"/>
      <c r="G2791" s="14"/>
      <c r="H2791" s="14"/>
      <c r="I2791" s="15"/>
      <c r="J2791" s="77"/>
      <c r="K2791" s="92"/>
    </row>
    <row r="2792" spans="1:11" ht="13">
      <c r="A2792" s="14"/>
      <c r="B2792" s="14"/>
      <c r="C2792" s="14"/>
      <c r="D2792" s="16"/>
      <c r="E2792" s="16"/>
      <c r="F2792" s="14"/>
      <c r="G2792" s="14"/>
      <c r="H2792" s="14"/>
      <c r="I2792" s="15"/>
      <c r="J2792" s="77"/>
      <c r="K2792" s="92"/>
    </row>
    <row r="2793" spans="1:11" ht="13">
      <c r="A2793" s="14"/>
      <c r="B2793" s="14"/>
      <c r="C2793" s="14"/>
      <c r="D2793" s="16"/>
      <c r="E2793" s="16"/>
      <c r="F2793" s="14"/>
      <c r="G2793" s="14"/>
      <c r="H2793" s="14"/>
      <c r="I2793" s="15"/>
      <c r="J2793" s="77"/>
      <c r="K2793" s="92"/>
    </row>
    <row r="2794" spans="1:11" ht="13">
      <c r="A2794" s="14"/>
      <c r="B2794" s="14"/>
      <c r="C2794" s="14"/>
      <c r="D2794" s="16"/>
      <c r="E2794" s="16"/>
      <c r="F2794" s="14"/>
      <c r="G2794" s="14"/>
      <c r="H2794" s="14"/>
      <c r="I2794" s="15"/>
      <c r="J2794" s="77"/>
      <c r="K2794" s="92"/>
    </row>
    <row r="2795" spans="1:11" ht="13">
      <c r="A2795" s="14"/>
      <c r="B2795" s="14"/>
      <c r="C2795" s="14"/>
      <c r="D2795" s="16"/>
      <c r="E2795" s="16"/>
      <c r="F2795" s="14"/>
      <c r="G2795" s="14"/>
      <c r="H2795" s="14"/>
      <c r="I2795" s="15"/>
      <c r="J2795" s="77"/>
      <c r="K2795" s="92"/>
    </row>
    <row r="2796" spans="1:11" ht="13">
      <c r="A2796" s="14"/>
      <c r="B2796" s="14"/>
      <c r="C2796" s="14"/>
      <c r="D2796" s="16"/>
      <c r="E2796" s="16"/>
      <c r="F2796" s="14"/>
      <c r="G2796" s="14"/>
      <c r="H2796" s="14"/>
      <c r="I2796" s="15"/>
      <c r="J2796" s="77"/>
      <c r="K2796" s="92"/>
    </row>
    <row r="2797" spans="1:11" ht="13">
      <c r="A2797" s="14"/>
      <c r="B2797" s="14"/>
      <c r="C2797" s="14"/>
      <c r="D2797" s="16"/>
      <c r="E2797" s="16"/>
      <c r="F2797" s="14"/>
      <c r="G2797" s="14"/>
      <c r="H2797" s="14"/>
      <c r="I2797" s="15"/>
      <c r="J2797" s="77"/>
      <c r="K2797" s="92"/>
    </row>
    <row r="2798" spans="1:11" ht="13">
      <c r="A2798" s="14"/>
      <c r="B2798" s="14"/>
      <c r="C2798" s="14"/>
      <c r="D2798" s="16"/>
      <c r="E2798" s="16"/>
      <c r="F2798" s="14"/>
      <c r="G2798" s="14"/>
      <c r="H2798" s="14"/>
      <c r="I2798" s="15"/>
      <c r="J2798" s="77"/>
      <c r="K2798" s="92"/>
    </row>
    <row r="2799" spans="1:11" ht="13">
      <c r="A2799" s="14"/>
      <c r="B2799" s="14"/>
      <c r="C2799" s="14"/>
      <c r="D2799" s="16"/>
      <c r="E2799" s="16"/>
      <c r="F2799" s="14"/>
      <c r="G2799" s="14"/>
      <c r="H2799" s="14"/>
      <c r="I2799" s="15"/>
      <c r="J2799" s="77"/>
      <c r="K2799" s="92"/>
    </row>
    <row r="2800" spans="1:11" ht="13">
      <c r="A2800" s="14"/>
      <c r="B2800" s="14"/>
      <c r="C2800" s="14"/>
      <c r="D2800" s="16"/>
      <c r="E2800" s="16"/>
      <c r="F2800" s="14"/>
      <c r="G2800" s="14"/>
      <c r="H2800" s="14"/>
      <c r="I2800" s="15"/>
      <c r="J2800" s="77"/>
      <c r="K2800" s="92"/>
    </row>
    <row r="2801" spans="1:11" ht="13">
      <c r="A2801" s="14"/>
      <c r="B2801" s="14"/>
      <c r="C2801" s="14"/>
      <c r="D2801" s="16"/>
      <c r="E2801" s="16"/>
      <c r="F2801" s="14"/>
      <c r="G2801" s="14"/>
      <c r="H2801" s="14"/>
      <c r="I2801" s="15"/>
      <c r="J2801" s="77"/>
      <c r="K2801" s="92"/>
    </row>
    <row r="2802" spans="1:11" ht="13">
      <c r="A2802" s="14"/>
      <c r="B2802" s="14"/>
      <c r="C2802" s="14"/>
      <c r="D2802" s="16"/>
      <c r="E2802" s="16"/>
      <c r="F2802" s="14"/>
      <c r="G2802" s="14"/>
      <c r="H2802" s="14"/>
      <c r="I2802" s="15"/>
      <c r="J2802" s="77"/>
      <c r="K2802" s="92"/>
    </row>
    <row r="2803" spans="1:11" ht="13">
      <c r="A2803" s="14"/>
      <c r="B2803" s="14"/>
      <c r="C2803" s="14"/>
      <c r="D2803" s="16"/>
      <c r="E2803" s="16"/>
      <c r="F2803" s="14"/>
      <c r="G2803" s="14"/>
      <c r="H2803" s="14"/>
      <c r="I2803" s="15"/>
      <c r="J2803" s="77"/>
      <c r="K2803" s="92"/>
    </row>
    <row r="2804" spans="1:11" ht="13">
      <c r="A2804" s="14"/>
      <c r="B2804" s="14"/>
      <c r="C2804" s="14"/>
      <c r="D2804" s="16"/>
      <c r="E2804" s="16"/>
      <c r="F2804" s="14"/>
      <c r="G2804" s="14"/>
      <c r="H2804" s="14"/>
      <c r="I2804" s="15"/>
      <c r="J2804" s="77"/>
      <c r="K2804" s="92"/>
    </row>
    <row r="2805" spans="1:11" ht="13">
      <c r="A2805" s="14"/>
      <c r="B2805" s="14"/>
      <c r="C2805" s="14"/>
      <c r="D2805" s="16"/>
      <c r="E2805" s="16"/>
      <c r="F2805" s="14"/>
      <c r="G2805" s="14"/>
      <c r="H2805" s="14"/>
      <c r="I2805" s="15"/>
      <c r="J2805" s="77"/>
      <c r="K2805" s="92"/>
    </row>
    <row r="2806" spans="1:11" ht="13">
      <c r="A2806" s="14"/>
      <c r="B2806" s="14"/>
      <c r="C2806" s="14"/>
      <c r="D2806" s="16"/>
      <c r="E2806" s="16"/>
      <c r="F2806" s="14"/>
      <c r="G2806" s="14"/>
      <c r="H2806" s="14"/>
      <c r="I2806" s="15"/>
      <c r="J2806" s="77"/>
      <c r="K2806" s="92"/>
    </row>
    <row r="2807" spans="1:11" ht="13">
      <c r="A2807" s="14"/>
      <c r="B2807" s="14"/>
      <c r="C2807" s="14"/>
      <c r="D2807" s="16"/>
      <c r="E2807" s="16"/>
      <c r="F2807" s="14"/>
      <c r="G2807" s="14"/>
      <c r="H2807" s="14"/>
      <c r="I2807" s="15"/>
      <c r="J2807" s="77"/>
      <c r="K2807" s="92"/>
    </row>
    <row r="2808" spans="1:11" ht="13">
      <c r="A2808" s="14"/>
      <c r="B2808" s="14"/>
      <c r="C2808" s="14"/>
      <c r="D2808" s="16"/>
      <c r="E2808" s="16"/>
      <c r="F2808" s="14"/>
      <c r="G2808" s="14"/>
      <c r="H2808" s="14"/>
      <c r="I2808" s="15"/>
      <c r="J2808" s="77"/>
      <c r="K2808" s="92"/>
    </row>
    <row r="2809" spans="1:11" ht="13">
      <c r="A2809" s="14"/>
      <c r="B2809" s="14"/>
      <c r="C2809" s="14"/>
      <c r="D2809" s="16"/>
      <c r="E2809" s="16"/>
      <c r="F2809" s="14"/>
      <c r="G2809" s="14"/>
      <c r="H2809" s="14"/>
      <c r="I2809" s="15"/>
      <c r="J2809" s="77"/>
      <c r="K2809" s="92"/>
    </row>
    <row r="2810" spans="1:11" ht="13">
      <c r="A2810" s="14"/>
      <c r="B2810" s="14"/>
      <c r="C2810" s="14"/>
      <c r="D2810" s="16"/>
      <c r="E2810" s="16"/>
      <c r="F2810" s="14"/>
      <c r="G2810" s="14"/>
      <c r="H2810" s="14"/>
      <c r="I2810" s="15"/>
      <c r="J2810" s="77"/>
      <c r="K2810" s="92"/>
    </row>
    <row r="2811" spans="1:11" ht="13">
      <c r="A2811" s="14"/>
      <c r="B2811" s="14"/>
      <c r="C2811" s="14"/>
      <c r="D2811" s="16"/>
      <c r="E2811" s="16"/>
      <c r="F2811" s="14"/>
      <c r="G2811" s="14"/>
      <c r="H2811" s="14"/>
      <c r="I2811" s="15"/>
      <c r="J2811" s="77"/>
      <c r="K2811" s="92"/>
    </row>
    <row r="2812" spans="1:11" ht="13">
      <c r="A2812" s="14"/>
      <c r="B2812" s="14"/>
      <c r="C2812" s="14"/>
      <c r="D2812" s="16"/>
      <c r="E2812" s="16"/>
      <c r="F2812" s="14"/>
      <c r="G2812" s="14"/>
      <c r="H2812" s="14"/>
      <c r="I2812" s="15"/>
      <c r="J2812" s="77"/>
      <c r="K2812" s="92"/>
    </row>
    <row r="2813" spans="1:11" ht="13">
      <c r="A2813" s="14"/>
      <c r="B2813" s="14"/>
      <c r="C2813" s="14"/>
      <c r="D2813" s="16"/>
      <c r="E2813" s="16"/>
      <c r="F2813" s="14"/>
      <c r="G2813" s="14"/>
      <c r="H2813" s="14"/>
      <c r="I2813" s="15"/>
      <c r="J2813" s="77"/>
      <c r="K2813" s="92"/>
    </row>
    <row r="2814" spans="1:11" ht="13">
      <c r="A2814" s="14"/>
      <c r="B2814" s="14"/>
      <c r="C2814" s="14"/>
      <c r="D2814" s="16"/>
      <c r="E2814" s="16"/>
      <c r="F2814" s="14"/>
      <c r="G2814" s="14"/>
      <c r="H2814" s="14"/>
      <c r="I2814" s="15"/>
      <c r="J2814" s="77"/>
      <c r="K2814" s="92"/>
    </row>
    <row r="2815" spans="1:11" ht="13">
      <c r="A2815" s="14"/>
      <c r="B2815" s="14"/>
      <c r="C2815" s="14"/>
      <c r="D2815" s="16"/>
      <c r="E2815" s="16"/>
      <c r="F2815" s="14"/>
      <c r="G2815" s="14"/>
      <c r="H2815" s="14"/>
      <c r="I2815" s="15"/>
      <c r="J2815" s="77"/>
      <c r="K2815" s="92"/>
    </row>
    <row r="2816" spans="1:11" ht="13">
      <c r="A2816" s="14"/>
      <c r="B2816" s="14"/>
      <c r="C2816" s="14"/>
      <c r="D2816" s="16"/>
      <c r="E2816" s="16"/>
      <c r="F2816" s="14"/>
      <c r="G2816" s="14"/>
      <c r="H2816" s="14"/>
      <c r="I2816" s="15"/>
      <c r="J2816" s="77"/>
      <c r="K2816" s="92"/>
    </row>
    <row r="2817" spans="1:11" ht="13">
      <c r="A2817" s="14"/>
      <c r="B2817" s="14"/>
      <c r="C2817" s="14"/>
      <c r="D2817" s="16"/>
      <c r="E2817" s="16"/>
      <c r="F2817" s="14"/>
      <c r="G2817" s="14"/>
      <c r="H2817" s="14"/>
      <c r="I2817" s="15"/>
      <c r="J2817" s="77"/>
      <c r="K2817" s="92"/>
    </row>
    <row r="2818" spans="1:11" ht="13">
      <c r="A2818" s="14"/>
      <c r="B2818" s="14"/>
      <c r="C2818" s="14"/>
      <c r="D2818" s="16"/>
      <c r="E2818" s="16"/>
      <c r="F2818" s="14"/>
      <c r="G2818" s="14"/>
      <c r="H2818" s="14"/>
      <c r="I2818" s="15"/>
      <c r="J2818" s="77"/>
      <c r="K2818" s="92"/>
    </row>
    <row r="2819" spans="1:11" ht="13">
      <c r="A2819" s="14"/>
      <c r="B2819" s="14"/>
      <c r="C2819" s="14"/>
      <c r="D2819" s="16"/>
      <c r="E2819" s="16"/>
      <c r="F2819" s="14"/>
      <c r="G2819" s="14"/>
      <c r="H2819" s="14"/>
      <c r="I2819" s="15"/>
      <c r="J2819" s="77"/>
      <c r="K2819" s="92"/>
    </row>
    <row r="2820" spans="1:11" ht="13">
      <c r="A2820" s="14"/>
      <c r="B2820" s="14"/>
      <c r="C2820" s="14"/>
      <c r="D2820" s="16"/>
      <c r="E2820" s="16"/>
      <c r="F2820" s="14"/>
      <c r="G2820" s="14"/>
      <c r="H2820" s="14"/>
      <c r="I2820" s="15"/>
      <c r="J2820" s="77"/>
      <c r="K2820" s="92"/>
    </row>
    <row r="2821" spans="1:11" ht="13">
      <c r="A2821" s="14"/>
      <c r="B2821" s="14"/>
      <c r="C2821" s="14"/>
      <c r="D2821" s="16"/>
      <c r="E2821" s="16"/>
      <c r="F2821" s="14"/>
      <c r="G2821" s="14"/>
      <c r="H2821" s="14"/>
      <c r="I2821" s="15"/>
      <c r="J2821" s="77"/>
      <c r="K2821" s="92"/>
    </row>
    <row r="2822" spans="1:11" ht="13">
      <c r="A2822" s="14"/>
      <c r="B2822" s="14"/>
      <c r="C2822" s="14"/>
      <c r="D2822" s="16"/>
      <c r="E2822" s="16"/>
      <c r="F2822" s="14"/>
      <c r="G2822" s="14"/>
      <c r="H2822" s="14"/>
      <c r="I2822" s="15"/>
      <c r="J2822" s="77"/>
      <c r="K2822" s="92"/>
    </row>
    <row r="2823" spans="1:11" ht="13">
      <c r="A2823" s="14"/>
      <c r="B2823" s="14"/>
      <c r="C2823" s="14"/>
      <c r="D2823" s="16"/>
      <c r="E2823" s="16"/>
      <c r="F2823" s="14"/>
      <c r="G2823" s="14"/>
      <c r="H2823" s="14"/>
      <c r="I2823" s="15"/>
      <c r="J2823" s="77"/>
      <c r="K2823" s="92"/>
    </row>
    <row r="2824" spans="1:11" ht="13">
      <c r="A2824" s="14"/>
      <c r="B2824" s="14"/>
      <c r="C2824" s="14"/>
      <c r="D2824" s="16"/>
      <c r="E2824" s="16"/>
      <c r="F2824" s="14"/>
      <c r="G2824" s="14"/>
      <c r="H2824" s="14"/>
      <c r="I2824" s="15"/>
      <c r="J2824" s="77"/>
      <c r="K2824" s="92"/>
    </row>
    <row r="2825" spans="1:11" ht="13">
      <c r="A2825" s="14"/>
      <c r="B2825" s="14"/>
      <c r="C2825" s="14"/>
      <c r="D2825" s="16"/>
      <c r="E2825" s="16"/>
      <c r="F2825" s="14"/>
      <c r="G2825" s="14"/>
      <c r="H2825" s="14"/>
      <c r="I2825" s="15"/>
      <c r="J2825" s="77"/>
      <c r="K2825" s="92"/>
    </row>
    <row r="2826" spans="1:11" ht="13">
      <c r="A2826" s="14"/>
      <c r="B2826" s="14"/>
      <c r="C2826" s="14"/>
      <c r="D2826" s="16"/>
      <c r="E2826" s="16"/>
      <c r="F2826" s="14"/>
      <c r="G2826" s="14"/>
      <c r="H2826" s="14"/>
      <c r="I2826" s="15"/>
      <c r="J2826" s="77"/>
      <c r="K2826" s="92"/>
    </row>
    <row r="2827" spans="1:11" ht="13">
      <c r="A2827" s="14"/>
      <c r="B2827" s="14"/>
      <c r="C2827" s="14"/>
      <c r="D2827" s="16"/>
      <c r="E2827" s="16"/>
      <c r="F2827" s="14"/>
      <c r="G2827" s="14"/>
      <c r="H2827" s="14"/>
      <c r="I2827" s="15"/>
      <c r="J2827" s="77"/>
      <c r="K2827" s="92"/>
    </row>
    <row r="2828" spans="1:11" ht="13">
      <c r="A2828" s="14"/>
      <c r="B2828" s="14"/>
      <c r="C2828" s="14"/>
      <c r="D2828" s="16"/>
      <c r="E2828" s="16"/>
      <c r="F2828" s="14"/>
      <c r="G2828" s="14"/>
      <c r="H2828" s="14"/>
      <c r="I2828" s="15"/>
      <c r="J2828" s="77"/>
      <c r="K2828" s="92"/>
    </row>
    <row r="2829" spans="1:11" ht="13">
      <c r="A2829" s="14"/>
      <c r="B2829" s="14"/>
      <c r="C2829" s="14"/>
      <c r="D2829" s="16"/>
      <c r="E2829" s="16"/>
      <c r="F2829" s="14"/>
      <c r="G2829" s="14"/>
      <c r="H2829" s="14"/>
      <c r="I2829" s="15"/>
      <c r="J2829" s="77"/>
      <c r="K2829" s="92"/>
    </row>
    <row r="2830" spans="1:11" ht="13">
      <c r="A2830" s="14"/>
      <c r="B2830" s="14"/>
      <c r="C2830" s="14"/>
      <c r="D2830" s="16"/>
      <c r="E2830" s="16"/>
      <c r="F2830" s="14"/>
      <c r="G2830" s="14"/>
      <c r="H2830" s="14"/>
      <c r="I2830" s="15"/>
      <c r="J2830" s="77"/>
      <c r="K2830" s="92"/>
    </row>
    <row r="2831" spans="1:11" ht="13">
      <c r="A2831" s="14"/>
      <c r="B2831" s="14"/>
      <c r="C2831" s="14"/>
      <c r="D2831" s="16"/>
      <c r="E2831" s="16"/>
      <c r="F2831" s="14"/>
      <c r="G2831" s="14"/>
      <c r="H2831" s="14"/>
      <c r="I2831" s="15"/>
      <c r="J2831" s="77"/>
      <c r="K2831" s="92"/>
    </row>
    <row r="2832" spans="1:11" ht="13">
      <c r="A2832" s="14"/>
      <c r="B2832" s="14"/>
      <c r="C2832" s="14"/>
      <c r="D2832" s="16"/>
      <c r="E2832" s="16"/>
      <c r="F2832" s="14"/>
      <c r="G2832" s="14"/>
      <c r="H2832" s="14"/>
      <c r="I2832" s="15"/>
      <c r="J2832" s="77"/>
      <c r="K2832" s="92"/>
    </row>
    <row r="2833" spans="1:11" ht="13">
      <c r="A2833" s="14"/>
      <c r="B2833" s="14"/>
      <c r="C2833" s="14"/>
      <c r="D2833" s="16"/>
      <c r="E2833" s="16"/>
      <c r="F2833" s="14"/>
      <c r="G2833" s="14"/>
      <c r="H2833" s="14"/>
      <c r="I2833" s="15"/>
      <c r="J2833" s="77"/>
      <c r="K2833" s="92"/>
    </row>
    <row r="2834" spans="1:11" ht="13">
      <c r="A2834" s="14"/>
      <c r="B2834" s="14"/>
      <c r="C2834" s="14"/>
      <c r="D2834" s="16"/>
      <c r="E2834" s="16"/>
      <c r="F2834" s="14"/>
      <c r="G2834" s="14"/>
      <c r="H2834" s="14"/>
      <c r="I2834" s="15"/>
      <c r="J2834" s="77"/>
      <c r="K2834" s="92"/>
    </row>
    <row r="2835" spans="1:11" ht="13">
      <c r="A2835" s="14"/>
      <c r="B2835" s="14"/>
      <c r="C2835" s="14"/>
      <c r="D2835" s="16"/>
      <c r="E2835" s="16"/>
      <c r="F2835" s="14"/>
      <c r="G2835" s="14"/>
      <c r="H2835" s="14"/>
      <c r="I2835" s="15"/>
      <c r="J2835" s="77"/>
      <c r="K2835" s="92"/>
    </row>
    <row r="2836" spans="1:11" ht="13">
      <c r="A2836" s="14"/>
      <c r="B2836" s="14"/>
      <c r="C2836" s="14"/>
      <c r="D2836" s="16"/>
      <c r="E2836" s="16"/>
      <c r="F2836" s="14"/>
      <c r="G2836" s="14"/>
      <c r="H2836" s="14"/>
      <c r="I2836" s="15"/>
      <c r="J2836" s="77"/>
      <c r="K2836" s="92"/>
    </row>
    <row r="2837" spans="1:11" ht="13">
      <c r="A2837" s="14"/>
      <c r="B2837" s="14"/>
      <c r="C2837" s="14"/>
      <c r="D2837" s="16"/>
      <c r="E2837" s="16"/>
      <c r="F2837" s="14"/>
      <c r="G2837" s="14"/>
      <c r="H2837" s="14"/>
      <c r="I2837" s="15"/>
      <c r="J2837" s="77"/>
      <c r="K2837" s="92"/>
    </row>
    <row r="2838" spans="1:11" ht="13">
      <c r="A2838" s="14"/>
      <c r="B2838" s="14"/>
      <c r="C2838" s="14"/>
      <c r="D2838" s="16"/>
      <c r="E2838" s="16"/>
      <c r="F2838" s="14"/>
      <c r="G2838" s="14"/>
      <c r="H2838" s="14"/>
      <c r="I2838" s="15"/>
      <c r="J2838" s="77"/>
      <c r="K2838" s="92"/>
    </row>
    <row r="2839" spans="1:11" ht="13">
      <c r="A2839" s="14"/>
      <c r="B2839" s="14"/>
      <c r="C2839" s="14"/>
      <c r="D2839" s="16"/>
      <c r="E2839" s="16"/>
      <c r="F2839" s="14"/>
      <c r="G2839" s="14"/>
      <c r="H2839" s="14"/>
      <c r="I2839" s="15"/>
      <c r="J2839" s="77"/>
      <c r="K2839" s="92"/>
    </row>
    <row r="2840" spans="1:11" ht="13">
      <c r="A2840" s="14"/>
      <c r="B2840" s="14"/>
      <c r="C2840" s="14"/>
      <c r="D2840" s="16"/>
      <c r="E2840" s="16"/>
      <c r="F2840" s="14"/>
      <c r="G2840" s="14"/>
      <c r="H2840" s="14"/>
      <c r="I2840" s="15"/>
      <c r="J2840" s="77"/>
      <c r="K2840" s="92"/>
    </row>
    <row r="2841" spans="1:11" ht="13">
      <c r="A2841" s="14"/>
      <c r="B2841" s="14"/>
      <c r="C2841" s="14"/>
      <c r="D2841" s="16"/>
      <c r="E2841" s="16"/>
      <c r="F2841" s="14"/>
      <c r="G2841" s="14"/>
      <c r="H2841" s="14"/>
      <c r="I2841" s="15"/>
      <c r="J2841" s="77"/>
      <c r="K2841" s="92"/>
    </row>
    <row r="2842" spans="1:11" ht="13">
      <c r="A2842" s="14"/>
      <c r="B2842" s="14"/>
      <c r="C2842" s="14"/>
      <c r="D2842" s="16"/>
      <c r="E2842" s="16"/>
      <c r="F2842" s="14"/>
      <c r="G2842" s="14"/>
      <c r="H2842" s="14"/>
      <c r="I2842" s="15"/>
      <c r="J2842" s="77"/>
      <c r="K2842" s="92"/>
    </row>
    <row r="2843" spans="1:11" ht="13">
      <c r="A2843" s="14"/>
      <c r="B2843" s="14"/>
      <c r="C2843" s="14"/>
      <c r="D2843" s="16"/>
      <c r="E2843" s="16"/>
      <c r="F2843" s="14"/>
      <c r="G2843" s="14"/>
      <c r="H2843" s="14"/>
      <c r="I2843" s="15"/>
      <c r="J2843" s="77"/>
      <c r="K2843" s="92"/>
    </row>
    <row r="2844" spans="1:11" ht="13">
      <c r="A2844" s="14"/>
      <c r="B2844" s="14"/>
      <c r="C2844" s="14"/>
      <c r="D2844" s="16"/>
      <c r="E2844" s="16"/>
      <c r="F2844" s="14"/>
      <c r="G2844" s="14"/>
      <c r="H2844" s="14"/>
      <c r="I2844" s="15"/>
      <c r="J2844" s="77"/>
      <c r="K2844" s="92"/>
    </row>
    <row r="2845" spans="1:11" ht="13">
      <c r="A2845" s="14"/>
      <c r="B2845" s="14"/>
      <c r="C2845" s="14"/>
      <c r="D2845" s="16"/>
      <c r="E2845" s="16"/>
      <c r="F2845" s="14"/>
      <c r="G2845" s="14"/>
      <c r="H2845" s="14"/>
      <c r="I2845" s="15"/>
      <c r="J2845" s="77"/>
      <c r="K2845" s="92"/>
    </row>
    <row r="2846" spans="1:11" ht="13">
      <c r="A2846" s="14"/>
      <c r="B2846" s="14"/>
      <c r="C2846" s="14"/>
      <c r="D2846" s="16"/>
      <c r="E2846" s="16"/>
      <c r="F2846" s="14"/>
      <c r="G2846" s="14"/>
      <c r="H2846" s="14"/>
      <c r="I2846" s="15"/>
      <c r="J2846" s="77"/>
      <c r="K2846" s="92"/>
    </row>
    <row r="2847" spans="1:11" ht="13">
      <c r="A2847" s="14"/>
      <c r="B2847" s="14"/>
      <c r="C2847" s="14"/>
      <c r="D2847" s="16"/>
      <c r="E2847" s="16"/>
      <c r="F2847" s="14"/>
      <c r="G2847" s="14"/>
      <c r="H2847" s="14"/>
      <c r="I2847" s="15"/>
      <c r="J2847" s="77"/>
      <c r="K2847" s="92"/>
    </row>
    <row r="2848" spans="1:11" ht="13">
      <c r="A2848" s="14"/>
      <c r="B2848" s="14"/>
      <c r="C2848" s="14"/>
      <c r="D2848" s="16"/>
      <c r="E2848" s="16"/>
      <c r="F2848" s="14"/>
      <c r="G2848" s="14"/>
      <c r="H2848" s="14"/>
      <c r="I2848" s="15"/>
      <c r="J2848" s="77"/>
      <c r="K2848" s="92"/>
    </row>
    <row r="2849" spans="1:11" ht="13">
      <c r="A2849" s="14"/>
      <c r="B2849" s="14"/>
      <c r="C2849" s="14"/>
      <c r="D2849" s="16"/>
      <c r="E2849" s="16"/>
      <c r="F2849" s="14"/>
      <c r="G2849" s="14"/>
      <c r="H2849" s="14"/>
      <c r="I2849" s="15"/>
      <c r="J2849" s="77"/>
      <c r="K2849" s="92"/>
    </row>
    <row r="2850" spans="1:11" ht="13">
      <c r="A2850" s="14"/>
      <c r="B2850" s="14"/>
      <c r="C2850" s="14"/>
      <c r="D2850" s="16"/>
      <c r="E2850" s="16"/>
      <c r="F2850" s="14"/>
      <c r="G2850" s="14"/>
      <c r="H2850" s="14"/>
      <c r="I2850" s="15"/>
      <c r="J2850" s="77"/>
      <c r="K2850" s="92"/>
    </row>
    <row r="2851" spans="1:11" ht="13">
      <c r="A2851" s="14"/>
      <c r="B2851" s="14"/>
      <c r="C2851" s="14"/>
      <c r="D2851" s="16"/>
      <c r="E2851" s="16"/>
      <c r="F2851" s="14"/>
      <c r="G2851" s="14"/>
      <c r="H2851" s="14"/>
      <c r="I2851" s="15"/>
      <c r="J2851" s="77"/>
      <c r="K2851" s="92"/>
    </row>
    <row r="2852" spans="1:11" ht="13">
      <c r="A2852" s="14"/>
      <c r="B2852" s="14"/>
      <c r="C2852" s="14"/>
      <c r="D2852" s="16"/>
      <c r="E2852" s="16"/>
      <c r="F2852" s="14"/>
      <c r="G2852" s="14"/>
      <c r="H2852" s="14"/>
      <c r="I2852" s="15"/>
      <c r="J2852" s="77"/>
      <c r="K2852" s="92"/>
    </row>
    <row r="2853" spans="1:11" ht="13">
      <c r="A2853" s="14"/>
      <c r="B2853" s="14"/>
      <c r="C2853" s="14"/>
      <c r="D2853" s="16"/>
      <c r="E2853" s="16"/>
      <c r="F2853" s="14"/>
      <c r="G2853" s="14"/>
      <c r="H2853" s="14"/>
      <c r="I2853" s="15"/>
      <c r="J2853" s="77"/>
      <c r="K2853" s="92"/>
    </row>
    <row r="2854" spans="1:11" ht="13">
      <c r="A2854" s="14"/>
      <c r="B2854" s="14"/>
      <c r="C2854" s="14"/>
      <c r="D2854" s="16"/>
      <c r="E2854" s="16"/>
      <c r="F2854" s="14"/>
      <c r="G2854" s="14"/>
      <c r="H2854" s="14"/>
      <c r="I2854" s="15"/>
      <c r="J2854" s="77"/>
      <c r="K2854" s="92"/>
    </row>
    <row r="2855" spans="1:11" ht="13">
      <c r="A2855" s="14"/>
      <c r="B2855" s="14"/>
      <c r="C2855" s="14"/>
      <c r="D2855" s="16"/>
      <c r="E2855" s="16"/>
      <c r="F2855" s="14"/>
      <c r="G2855" s="14"/>
      <c r="H2855" s="14"/>
      <c r="I2855" s="15"/>
      <c r="J2855" s="77"/>
      <c r="K2855" s="92"/>
    </row>
    <row r="2856" spans="1:11" ht="13">
      <c r="A2856" s="14"/>
      <c r="B2856" s="14"/>
      <c r="C2856" s="14"/>
      <c r="D2856" s="16"/>
      <c r="E2856" s="16"/>
      <c r="F2856" s="14"/>
      <c r="G2856" s="14"/>
      <c r="H2856" s="14"/>
      <c r="I2856" s="15"/>
      <c r="J2856" s="77"/>
      <c r="K2856" s="92"/>
    </row>
    <row r="2857" spans="1:11" ht="13">
      <c r="A2857" s="14"/>
      <c r="B2857" s="14"/>
      <c r="C2857" s="14"/>
      <c r="D2857" s="16"/>
      <c r="E2857" s="16"/>
      <c r="F2857" s="14"/>
      <c r="G2857" s="14"/>
      <c r="H2857" s="14"/>
      <c r="I2857" s="15"/>
      <c r="J2857" s="77"/>
      <c r="K2857" s="92"/>
    </row>
    <row r="2858" spans="1:11" ht="13">
      <c r="A2858" s="14"/>
      <c r="B2858" s="14"/>
      <c r="C2858" s="14"/>
      <c r="D2858" s="16"/>
      <c r="E2858" s="16"/>
      <c r="F2858" s="14"/>
      <c r="G2858" s="14"/>
      <c r="H2858" s="14"/>
      <c r="I2858" s="15"/>
      <c r="J2858" s="77"/>
      <c r="K2858" s="92"/>
    </row>
    <row r="2859" spans="1:11" ht="13">
      <c r="A2859" s="14"/>
      <c r="B2859" s="14"/>
      <c r="C2859" s="14"/>
      <c r="D2859" s="16"/>
      <c r="E2859" s="16"/>
      <c r="F2859" s="14"/>
      <c r="G2859" s="14"/>
      <c r="H2859" s="14"/>
      <c r="I2859" s="15"/>
      <c r="J2859" s="77"/>
      <c r="K2859" s="92"/>
    </row>
    <row r="2860" spans="1:11" ht="13">
      <c r="A2860" s="14"/>
      <c r="B2860" s="14"/>
      <c r="C2860" s="14"/>
      <c r="D2860" s="16"/>
      <c r="E2860" s="16"/>
      <c r="F2860" s="14"/>
      <c r="G2860" s="14"/>
      <c r="H2860" s="14"/>
      <c r="I2860" s="15"/>
      <c r="J2860" s="77"/>
      <c r="K2860" s="92"/>
    </row>
    <row r="2861" spans="1:11" ht="13">
      <c r="A2861" s="14"/>
      <c r="B2861" s="14"/>
      <c r="C2861" s="14"/>
      <c r="D2861" s="16"/>
      <c r="E2861" s="16"/>
      <c r="F2861" s="14"/>
      <c r="G2861" s="14"/>
      <c r="H2861" s="14"/>
      <c r="I2861" s="15"/>
      <c r="J2861" s="77"/>
      <c r="K2861" s="92"/>
    </row>
    <row r="2862" spans="1:11" ht="13">
      <c r="A2862" s="14"/>
      <c r="B2862" s="14"/>
      <c r="C2862" s="14"/>
      <c r="D2862" s="16"/>
      <c r="E2862" s="16"/>
      <c r="F2862" s="14"/>
      <c r="G2862" s="14"/>
      <c r="H2862" s="14"/>
      <c r="I2862" s="15"/>
      <c r="J2862" s="77"/>
      <c r="K2862" s="92"/>
    </row>
    <row r="2863" spans="1:11" ht="13">
      <c r="A2863" s="14"/>
      <c r="B2863" s="14"/>
      <c r="C2863" s="14"/>
      <c r="D2863" s="16"/>
      <c r="E2863" s="16"/>
      <c r="F2863" s="14"/>
      <c r="G2863" s="14"/>
      <c r="H2863" s="14"/>
      <c r="I2863" s="15"/>
      <c r="J2863" s="77"/>
      <c r="K2863" s="92"/>
    </row>
    <row r="2864" spans="1:11" ht="13">
      <c r="A2864" s="14"/>
      <c r="B2864" s="14"/>
      <c r="C2864" s="14"/>
      <c r="D2864" s="16"/>
      <c r="E2864" s="16"/>
      <c r="F2864" s="14"/>
      <c r="G2864" s="14"/>
      <c r="H2864" s="14"/>
      <c r="I2864" s="15"/>
      <c r="J2864" s="77"/>
      <c r="K2864" s="92"/>
    </row>
    <row r="2865" spans="1:11" ht="13">
      <c r="A2865" s="14"/>
      <c r="B2865" s="14"/>
      <c r="C2865" s="14"/>
      <c r="D2865" s="16"/>
      <c r="E2865" s="16"/>
      <c r="F2865" s="14"/>
      <c r="G2865" s="14"/>
      <c r="H2865" s="14"/>
      <c r="I2865" s="15"/>
      <c r="J2865" s="77"/>
      <c r="K2865" s="92"/>
    </row>
    <row r="2866" spans="1:11" ht="13">
      <c r="A2866" s="14"/>
      <c r="B2866" s="14"/>
      <c r="C2866" s="14"/>
      <c r="D2866" s="16"/>
      <c r="E2866" s="16"/>
      <c r="F2866" s="14"/>
      <c r="G2866" s="14"/>
      <c r="H2866" s="14"/>
      <c r="I2866" s="15"/>
      <c r="J2866" s="77"/>
      <c r="K2866" s="92"/>
    </row>
    <row r="2867" spans="1:11" ht="13">
      <c r="A2867" s="14"/>
      <c r="B2867" s="14"/>
      <c r="C2867" s="14"/>
      <c r="D2867" s="16"/>
      <c r="E2867" s="16"/>
      <c r="F2867" s="14"/>
      <c r="G2867" s="14"/>
      <c r="H2867" s="14"/>
      <c r="I2867" s="15"/>
      <c r="J2867" s="77"/>
      <c r="K2867" s="92"/>
    </row>
    <row r="2868" spans="1:11" ht="13">
      <c r="A2868" s="14"/>
      <c r="B2868" s="14"/>
      <c r="C2868" s="14"/>
      <c r="D2868" s="16"/>
      <c r="E2868" s="16"/>
      <c r="F2868" s="14"/>
      <c r="G2868" s="14"/>
      <c r="H2868" s="14"/>
      <c r="I2868" s="15"/>
      <c r="J2868" s="77"/>
      <c r="K2868" s="92"/>
    </row>
    <row r="2869" spans="1:11" ht="13">
      <c r="A2869" s="14"/>
      <c r="B2869" s="14"/>
      <c r="C2869" s="14"/>
      <c r="D2869" s="16"/>
      <c r="E2869" s="16"/>
      <c r="F2869" s="14"/>
      <c r="G2869" s="14"/>
      <c r="H2869" s="14"/>
      <c r="I2869" s="15"/>
      <c r="J2869" s="77"/>
      <c r="K2869" s="92"/>
    </row>
    <row r="2870" spans="1:11" ht="13">
      <c r="A2870" s="14"/>
      <c r="B2870" s="14"/>
      <c r="C2870" s="14"/>
      <c r="D2870" s="16"/>
      <c r="E2870" s="16"/>
      <c r="F2870" s="14"/>
      <c r="G2870" s="14"/>
      <c r="H2870" s="14"/>
      <c r="I2870" s="15"/>
      <c r="J2870" s="77"/>
      <c r="K2870" s="92"/>
    </row>
    <row r="2871" spans="1:11" ht="13">
      <c r="A2871" s="14"/>
      <c r="B2871" s="14"/>
      <c r="C2871" s="14"/>
      <c r="D2871" s="16"/>
      <c r="E2871" s="16"/>
      <c r="F2871" s="14"/>
      <c r="G2871" s="14"/>
      <c r="H2871" s="14"/>
      <c r="I2871" s="15"/>
      <c r="J2871" s="77"/>
      <c r="K2871" s="92"/>
    </row>
    <row r="2872" spans="1:11" ht="13">
      <c r="A2872" s="14"/>
      <c r="B2872" s="14"/>
      <c r="C2872" s="14"/>
      <c r="D2872" s="16"/>
      <c r="E2872" s="16"/>
      <c r="F2872" s="14"/>
      <c r="G2872" s="14"/>
      <c r="H2872" s="14"/>
      <c r="I2872" s="15"/>
      <c r="J2872" s="77"/>
      <c r="K2872" s="92"/>
    </row>
    <row r="2873" spans="1:11" ht="13">
      <c r="A2873" s="14"/>
      <c r="B2873" s="14"/>
      <c r="C2873" s="14"/>
      <c r="D2873" s="16"/>
      <c r="E2873" s="16"/>
      <c r="F2873" s="14"/>
      <c r="G2873" s="14"/>
      <c r="H2873" s="14"/>
      <c r="I2873" s="15"/>
      <c r="J2873" s="77"/>
      <c r="K2873" s="92"/>
    </row>
    <row r="2874" spans="1:11" ht="13">
      <c r="A2874" s="14"/>
      <c r="B2874" s="14"/>
      <c r="C2874" s="14"/>
      <c r="D2874" s="16"/>
      <c r="E2874" s="16"/>
      <c r="F2874" s="14"/>
      <c r="G2874" s="14"/>
      <c r="H2874" s="14"/>
      <c r="I2874" s="15"/>
      <c r="J2874" s="77"/>
      <c r="K2874" s="92"/>
    </row>
    <row r="2875" spans="1:11" ht="13">
      <c r="A2875" s="14"/>
      <c r="B2875" s="14"/>
      <c r="C2875" s="14"/>
      <c r="D2875" s="16"/>
      <c r="E2875" s="16"/>
      <c r="F2875" s="14"/>
      <c r="G2875" s="14"/>
      <c r="H2875" s="14"/>
      <c r="I2875" s="15"/>
      <c r="J2875" s="77"/>
      <c r="K2875" s="92"/>
    </row>
    <row r="2876" spans="1:11" ht="13">
      <c r="A2876" s="14"/>
      <c r="B2876" s="14"/>
      <c r="C2876" s="14"/>
      <c r="D2876" s="16"/>
      <c r="E2876" s="16"/>
      <c r="F2876" s="14"/>
      <c r="G2876" s="14"/>
      <c r="H2876" s="14"/>
      <c r="I2876" s="15"/>
      <c r="J2876" s="77"/>
      <c r="K2876" s="92"/>
    </row>
    <row r="2877" spans="1:11" ht="13">
      <c r="A2877" s="14"/>
      <c r="B2877" s="14"/>
      <c r="C2877" s="14"/>
      <c r="D2877" s="16"/>
      <c r="E2877" s="16"/>
      <c r="F2877" s="14"/>
      <c r="G2877" s="14"/>
      <c r="H2877" s="14"/>
      <c r="I2877" s="15"/>
      <c r="J2877" s="77"/>
      <c r="K2877" s="92"/>
    </row>
    <row r="2878" spans="1:11" ht="13">
      <c r="A2878" s="14"/>
      <c r="B2878" s="14"/>
      <c r="C2878" s="14"/>
      <c r="D2878" s="16"/>
      <c r="E2878" s="16"/>
      <c r="F2878" s="14"/>
      <c r="G2878" s="14"/>
      <c r="H2878" s="14"/>
      <c r="I2878" s="15"/>
      <c r="J2878" s="77"/>
      <c r="K2878" s="92"/>
    </row>
    <row r="2879" spans="1:11" ht="13">
      <c r="A2879" s="14"/>
      <c r="B2879" s="14"/>
      <c r="C2879" s="14"/>
      <c r="D2879" s="16"/>
      <c r="E2879" s="16"/>
      <c r="F2879" s="14"/>
      <c r="G2879" s="14"/>
      <c r="H2879" s="14"/>
      <c r="I2879" s="15"/>
      <c r="J2879" s="77"/>
      <c r="K2879" s="92"/>
    </row>
    <row r="2880" spans="1:11" ht="13">
      <c r="A2880" s="14"/>
      <c r="B2880" s="14"/>
      <c r="C2880" s="14"/>
      <c r="D2880" s="16"/>
      <c r="E2880" s="16"/>
      <c r="F2880" s="14"/>
      <c r="G2880" s="14"/>
      <c r="H2880" s="14"/>
      <c r="I2880" s="15"/>
      <c r="J2880" s="77"/>
      <c r="K2880" s="92"/>
    </row>
    <row r="2881" spans="1:11" ht="13">
      <c r="A2881" s="14"/>
      <c r="B2881" s="14"/>
      <c r="C2881" s="14"/>
      <c r="D2881" s="16"/>
      <c r="E2881" s="16"/>
      <c r="F2881" s="14"/>
      <c r="G2881" s="14"/>
      <c r="H2881" s="14"/>
      <c r="I2881" s="15"/>
      <c r="J2881" s="77"/>
      <c r="K2881" s="92"/>
    </row>
    <row r="2882" spans="1:11" ht="13">
      <c r="A2882" s="14"/>
      <c r="B2882" s="14"/>
      <c r="C2882" s="14"/>
      <c r="D2882" s="16"/>
      <c r="E2882" s="16"/>
      <c r="F2882" s="14"/>
      <c r="G2882" s="14"/>
      <c r="H2882" s="14"/>
      <c r="I2882" s="15"/>
      <c r="J2882" s="77"/>
      <c r="K2882" s="92"/>
    </row>
    <row r="2883" spans="1:11" ht="13">
      <c r="A2883" s="14"/>
      <c r="B2883" s="14"/>
      <c r="C2883" s="14"/>
      <c r="D2883" s="16"/>
      <c r="E2883" s="16"/>
      <c r="F2883" s="14"/>
      <c r="G2883" s="14"/>
      <c r="H2883" s="14"/>
      <c r="I2883" s="15"/>
      <c r="J2883" s="77"/>
      <c r="K2883" s="92"/>
    </row>
    <row r="2884" spans="1:11" ht="13">
      <c r="A2884" s="14"/>
      <c r="B2884" s="14"/>
      <c r="C2884" s="14"/>
      <c r="D2884" s="16"/>
      <c r="E2884" s="16"/>
      <c r="F2884" s="14"/>
      <c r="G2884" s="14"/>
      <c r="H2884" s="14"/>
      <c r="I2884" s="15"/>
      <c r="J2884" s="77"/>
      <c r="K2884" s="92"/>
    </row>
    <row r="2885" spans="1:11" ht="13">
      <c r="A2885" s="14"/>
      <c r="B2885" s="14"/>
      <c r="C2885" s="14"/>
      <c r="D2885" s="16"/>
      <c r="E2885" s="16"/>
      <c r="F2885" s="14"/>
      <c r="G2885" s="14"/>
      <c r="H2885" s="14"/>
      <c r="I2885" s="15"/>
      <c r="J2885" s="77"/>
      <c r="K2885" s="92"/>
    </row>
    <row r="2886" spans="1:11" ht="13">
      <c r="A2886" s="14"/>
      <c r="B2886" s="14"/>
      <c r="C2886" s="14"/>
      <c r="D2886" s="16"/>
      <c r="E2886" s="16"/>
      <c r="F2886" s="14"/>
      <c r="G2886" s="14"/>
      <c r="H2886" s="14"/>
      <c r="I2886" s="15"/>
      <c r="J2886" s="77"/>
      <c r="K2886" s="92"/>
    </row>
    <row r="2887" spans="1:11" ht="13">
      <c r="A2887" s="14"/>
      <c r="B2887" s="14"/>
      <c r="C2887" s="14"/>
      <c r="D2887" s="16"/>
      <c r="E2887" s="16"/>
      <c r="F2887" s="14"/>
      <c r="G2887" s="14"/>
      <c r="H2887" s="14"/>
      <c r="I2887" s="15"/>
      <c r="J2887" s="77"/>
      <c r="K2887" s="92"/>
    </row>
    <row r="2888" spans="1:11" ht="13">
      <c r="A2888" s="14"/>
      <c r="B2888" s="14"/>
      <c r="C2888" s="14"/>
      <c r="D2888" s="16"/>
      <c r="E2888" s="16"/>
      <c r="F2888" s="14"/>
      <c r="G2888" s="14"/>
      <c r="H2888" s="14"/>
      <c r="I2888" s="15"/>
      <c r="J2888" s="77"/>
      <c r="K2888" s="92"/>
    </row>
    <row r="2889" spans="1:11" ht="13">
      <c r="A2889" s="14"/>
      <c r="B2889" s="14"/>
      <c r="C2889" s="14"/>
      <c r="D2889" s="16"/>
      <c r="E2889" s="16"/>
      <c r="F2889" s="14"/>
      <c r="G2889" s="14"/>
      <c r="H2889" s="14"/>
      <c r="I2889" s="15"/>
      <c r="J2889" s="77"/>
      <c r="K2889" s="92"/>
    </row>
    <row r="2890" spans="1:11" ht="13">
      <c r="A2890" s="14"/>
      <c r="B2890" s="14"/>
      <c r="C2890" s="14"/>
      <c r="D2890" s="16"/>
      <c r="E2890" s="16"/>
      <c r="F2890" s="14"/>
      <c r="G2890" s="14"/>
      <c r="H2890" s="14"/>
      <c r="I2890" s="15"/>
      <c r="J2890" s="77"/>
      <c r="K2890" s="92"/>
    </row>
    <row r="2891" spans="1:11" ht="13">
      <c r="A2891" s="14"/>
      <c r="B2891" s="14"/>
      <c r="C2891" s="14"/>
      <c r="D2891" s="16"/>
      <c r="E2891" s="16"/>
      <c r="F2891" s="14"/>
      <c r="G2891" s="14"/>
      <c r="H2891" s="14"/>
      <c r="I2891" s="15"/>
      <c r="J2891" s="77"/>
      <c r="K2891" s="92"/>
    </row>
    <row r="2892" spans="1:11" ht="13">
      <c r="A2892" s="14"/>
      <c r="B2892" s="14"/>
      <c r="C2892" s="14"/>
      <c r="D2892" s="16"/>
      <c r="E2892" s="16"/>
      <c r="F2892" s="14"/>
      <c r="G2892" s="14"/>
      <c r="H2892" s="14"/>
      <c r="I2892" s="15"/>
      <c r="J2892" s="77"/>
      <c r="K2892" s="92"/>
    </row>
    <row r="2893" spans="1:11" ht="13">
      <c r="A2893" s="14"/>
      <c r="B2893" s="14"/>
      <c r="C2893" s="14"/>
      <c r="D2893" s="16"/>
      <c r="E2893" s="16"/>
      <c r="F2893" s="14"/>
      <c r="G2893" s="14"/>
      <c r="H2893" s="14"/>
      <c r="I2893" s="15"/>
      <c r="J2893" s="77"/>
      <c r="K2893" s="92"/>
    </row>
    <row r="2894" spans="1:11" ht="13">
      <c r="A2894" s="14"/>
      <c r="B2894" s="14"/>
      <c r="C2894" s="14"/>
      <c r="D2894" s="16"/>
      <c r="E2894" s="16"/>
      <c r="F2894" s="14"/>
      <c r="G2894" s="14"/>
      <c r="H2894" s="14"/>
      <c r="I2894" s="15"/>
      <c r="J2894" s="77"/>
      <c r="K2894" s="92"/>
    </row>
    <row r="2895" spans="1:11" ht="13">
      <c r="A2895" s="14"/>
      <c r="B2895" s="14"/>
      <c r="C2895" s="14"/>
      <c r="D2895" s="16"/>
      <c r="E2895" s="16"/>
      <c r="F2895" s="14"/>
      <c r="G2895" s="14"/>
      <c r="H2895" s="14"/>
      <c r="I2895" s="15"/>
      <c r="J2895" s="77"/>
      <c r="K2895" s="92"/>
    </row>
    <row r="2896" spans="1:11" ht="13">
      <c r="A2896" s="14"/>
      <c r="B2896" s="14"/>
      <c r="C2896" s="14"/>
      <c r="D2896" s="16"/>
      <c r="E2896" s="16"/>
      <c r="F2896" s="14"/>
      <c r="G2896" s="14"/>
      <c r="H2896" s="14"/>
      <c r="I2896" s="15"/>
      <c r="J2896" s="77"/>
      <c r="K2896" s="92"/>
    </row>
    <row r="2897" spans="1:11" ht="13">
      <c r="A2897" s="14"/>
      <c r="B2897" s="14"/>
      <c r="C2897" s="14"/>
      <c r="D2897" s="16"/>
      <c r="E2897" s="16"/>
      <c r="F2897" s="14"/>
      <c r="G2897" s="14"/>
      <c r="H2897" s="14"/>
      <c r="I2897" s="15"/>
      <c r="J2897" s="77"/>
      <c r="K2897" s="92"/>
    </row>
    <row r="2898" spans="1:11" ht="13">
      <c r="A2898" s="14"/>
      <c r="B2898" s="14"/>
      <c r="C2898" s="14"/>
      <c r="D2898" s="16"/>
      <c r="E2898" s="16"/>
      <c r="F2898" s="14"/>
      <c r="G2898" s="14"/>
      <c r="H2898" s="14"/>
      <c r="I2898" s="15"/>
      <c r="J2898" s="77"/>
      <c r="K2898" s="92"/>
    </row>
    <row r="2899" spans="1:11" ht="13">
      <c r="A2899" s="14"/>
      <c r="B2899" s="14"/>
      <c r="C2899" s="14"/>
      <c r="D2899" s="16"/>
      <c r="E2899" s="16"/>
      <c r="F2899" s="14"/>
      <c r="G2899" s="14"/>
      <c r="H2899" s="14"/>
      <c r="I2899" s="15"/>
      <c r="J2899" s="77"/>
      <c r="K2899" s="92"/>
    </row>
    <row r="2900" spans="1:11" ht="13">
      <c r="A2900" s="14"/>
      <c r="B2900" s="14"/>
      <c r="C2900" s="14"/>
      <c r="D2900" s="16"/>
      <c r="E2900" s="16"/>
      <c r="F2900" s="14"/>
      <c r="G2900" s="14"/>
      <c r="H2900" s="14"/>
      <c r="I2900" s="15"/>
      <c r="J2900" s="77"/>
      <c r="K2900" s="92"/>
    </row>
    <row r="2901" spans="1:11" ht="13">
      <c r="A2901" s="14"/>
      <c r="B2901" s="14"/>
      <c r="C2901" s="14"/>
      <c r="D2901" s="16"/>
      <c r="E2901" s="16"/>
      <c r="F2901" s="14"/>
      <c r="G2901" s="14"/>
      <c r="H2901" s="14"/>
      <c r="I2901" s="15"/>
      <c r="J2901" s="77"/>
      <c r="K2901" s="92"/>
    </row>
    <row r="2902" spans="1:11" ht="13">
      <c r="A2902" s="14"/>
      <c r="B2902" s="14"/>
      <c r="C2902" s="14"/>
      <c r="D2902" s="16"/>
      <c r="E2902" s="16"/>
      <c r="F2902" s="14"/>
      <c r="G2902" s="14"/>
      <c r="H2902" s="14"/>
      <c r="I2902" s="15"/>
      <c r="J2902" s="77"/>
      <c r="K2902" s="92"/>
    </row>
    <row r="2903" spans="1:11" ht="13">
      <c r="A2903" s="14"/>
      <c r="B2903" s="14"/>
      <c r="C2903" s="14"/>
      <c r="D2903" s="16"/>
      <c r="E2903" s="16"/>
      <c r="F2903" s="14"/>
      <c r="G2903" s="14"/>
      <c r="H2903" s="14"/>
      <c r="I2903" s="15"/>
      <c r="J2903" s="77"/>
      <c r="K2903" s="92"/>
    </row>
    <row r="2904" spans="1:11" ht="13">
      <c r="A2904" s="14"/>
      <c r="B2904" s="14"/>
      <c r="C2904" s="14"/>
      <c r="D2904" s="16"/>
      <c r="E2904" s="16"/>
      <c r="F2904" s="14"/>
      <c r="G2904" s="14"/>
      <c r="H2904" s="14"/>
      <c r="I2904" s="15"/>
      <c r="J2904" s="77"/>
      <c r="K2904" s="92"/>
    </row>
    <row r="2905" spans="1:11" ht="13">
      <c r="A2905" s="14"/>
      <c r="B2905" s="14"/>
      <c r="C2905" s="14"/>
      <c r="D2905" s="16"/>
      <c r="E2905" s="16"/>
      <c r="F2905" s="14"/>
      <c r="G2905" s="14"/>
      <c r="H2905" s="14"/>
      <c r="I2905" s="15"/>
      <c r="J2905" s="77"/>
      <c r="K2905" s="92"/>
    </row>
    <row r="2906" spans="1:11" ht="13">
      <c r="A2906" s="14"/>
      <c r="B2906" s="14"/>
      <c r="C2906" s="14"/>
      <c r="D2906" s="16"/>
      <c r="E2906" s="16"/>
      <c r="F2906" s="14"/>
      <c r="G2906" s="14"/>
      <c r="H2906" s="14"/>
      <c r="I2906" s="15"/>
      <c r="J2906" s="77"/>
      <c r="K2906" s="92"/>
    </row>
    <row r="2907" spans="1:11" ht="13">
      <c r="A2907" s="14"/>
      <c r="B2907" s="14"/>
      <c r="C2907" s="14"/>
      <c r="D2907" s="16"/>
      <c r="E2907" s="16"/>
      <c r="F2907" s="14"/>
      <c r="G2907" s="14"/>
      <c r="H2907" s="14"/>
      <c r="I2907" s="15"/>
      <c r="J2907" s="77"/>
      <c r="K2907" s="92"/>
    </row>
    <row r="2908" spans="1:11" ht="13">
      <c r="A2908" s="14"/>
      <c r="B2908" s="14"/>
      <c r="C2908" s="14"/>
      <c r="D2908" s="16"/>
      <c r="E2908" s="16"/>
      <c r="F2908" s="14"/>
      <c r="G2908" s="14"/>
      <c r="H2908" s="14"/>
      <c r="I2908" s="15"/>
      <c r="J2908" s="77"/>
      <c r="K2908" s="92"/>
    </row>
    <row r="2909" spans="1:11" ht="13">
      <c r="A2909" s="14"/>
      <c r="B2909" s="14"/>
      <c r="C2909" s="14"/>
      <c r="D2909" s="16"/>
      <c r="E2909" s="16"/>
      <c r="F2909" s="14"/>
      <c r="G2909" s="14"/>
      <c r="H2909" s="14"/>
      <c r="I2909" s="15"/>
      <c r="J2909" s="77"/>
      <c r="K2909" s="92"/>
    </row>
    <row r="2910" spans="1:11" ht="13">
      <c r="A2910" s="14"/>
      <c r="B2910" s="14"/>
      <c r="C2910" s="14"/>
      <c r="D2910" s="16"/>
      <c r="E2910" s="16"/>
      <c r="F2910" s="14"/>
      <c r="G2910" s="14"/>
      <c r="H2910" s="14"/>
      <c r="I2910" s="15"/>
      <c r="J2910" s="77"/>
      <c r="K2910" s="92"/>
    </row>
    <row r="2911" spans="1:11" ht="13">
      <c r="A2911" s="14"/>
      <c r="B2911" s="14"/>
      <c r="C2911" s="14"/>
      <c r="D2911" s="16"/>
      <c r="E2911" s="16"/>
      <c r="F2911" s="14"/>
      <c r="G2911" s="14"/>
      <c r="H2911" s="14"/>
      <c r="I2911" s="15"/>
      <c r="J2911" s="77"/>
      <c r="K2911" s="92"/>
    </row>
    <row r="2912" spans="1:11" ht="13">
      <c r="A2912" s="14"/>
      <c r="B2912" s="14"/>
      <c r="C2912" s="14"/>
      <c r="D2912" s="16"/>
      <c r="E2912" s="16"/>
      <c r="F2912" s="14"/>
      <c r="G2912" s="14"/>
      <c r="H2912" s="14"/>
      <c r="I2912" s="15"/>
      <c r="J2912" s="77"/>
      <c r="K2912" s="92"/>
    </row>
    <row r="2913" spans="1:11" ht="13">
      <c r="A2913" s="14"/>
      <c r="B2913" s="14"/>
      <c r="C2913" s="14"/>
      <c r="D2913" s="16"/>
      <c r="E2913" s="16"/>
      <c r="F2913" s="14"/>
      <c r="G2913" s="14"/>
      <c r="H2913" s="14"/>
      <c r="I2913" s="15"/>
      <c r="J2913" s="77"/>
      <c r="K2913" s="92"/>
    </row>
    <row r="2914" spans="1:11" ht="13">
      <c r="A2914" s="14"/>
      <c r="B2914" s="14"/>
      <c r="C2914" s="14"/>
      <c r="D2914" s="16"/>
      <c r="E2914" s="16"/>
      <c r="F2914" s="14"/>
      <c r="G2914" s="14"/>
      <c r="H2914" s="14"/>
      <c r="I2914" s="15"/>
      <c r="J2914" s="77"/>
      <c r="K2914" s="92"/>
    </row>
    <row r="2915" spans="1:11" ht="13">
      <c r="A2915" s="14"/>
      <c r="B2915" s="14"/>
      <c r="C2915" s="14"/>
      <c r="D2915" s="16"/>
      <c r="E2915" s="16"/>
      <c r="F2915" s="14"/>
      <c r="G2915" s="14"/>
      <c r="H2915" s="14"/>
      <c r="I2915" s="15"/>
      <c r="J2915" s="77"/>
      <c r="K2915" s="92"/>
    </row>
    <row r="2916" spans="1:11" ht="13">
      <c r="A2916" s="14"/>
      <c r="B2916" s="14"/>
      <c r="C2916" s="14"/>
      <c r="D2916" s="16"/>
      <c r="E2916" s="16"/>
      <c r="F2916" s="14"/>
      <c r="G2916" s="14"/>
      <c r="H2916" s="14"/>
      <c r="I2916" s="15"/>
      <c r="J2916" s="77"/>
      <c r="K2916" s="92"/>
    </row>
    <row r="2917" spans="1:11" ht="13">
      <c r="A2917" s="14"/>
      <c r="B2917" s="14"/>
      <c r="C2917" s="14"/>
      <c r="D2917" s="16"/>
      <c r="E2917" s="16"/>
      <c r="F2917" s="14"/>
      <c r="G2917" s="14"/>
      <c r="H2917" s="14"/>
      <c r="I2917" s="15"/>
      <c r="J2917" s="77"/>
      <c r="K2917" s="92"/>
    </row>
    <row r="2918" spans="1:11" ht="13">
      <c r="A2918" s="14"/>
      <c r="B2918" s="14"/>
      <c r="C2918" s="14"/>
      <c r="D2918" s="16"/>
      <c r="E2918" s="16"/>
      <c r="F2918" s="14"/>
      <c r="G2918" s="14"/>
      <c r="H2918" s="14"/>
      <c r="I2918" s="15"/>
      <c r="J2918" s="77"/>
      <c r="K2918" s="92"/>
    </row>
    <row r="2919" spans="1:11" ht="13">
      <c r="A2919" s="14"/>
      <c r="B2919" s="14"/>
      <c r="C2919" s="14"/>
      <c r="D2919" s="16"/>
      <c r="E2919" s="16"/>
      <c r="F2919" s="14"/>
      <c r="G2919" s="14"/>
      <c r="H2919" s="14"/>
      <c r="I2919" s="15"/>
      <c r="J2919" s="77"/>
      <c r="K2919" s="92"/>
    </row>
    <row r="2920" spans="1:11" ht="13">
      <c r="A2920" s="14"/>
      <c r="B2920" s="14"/>
      <c r="C2920" s="14"/>
      <c r="D2920" s="16"/>
      <c r="E2920" s="16"/>
      <c r="F2920" s="14"/>
      <c r="G2920" s="14"/>
      <c r="H2920" s="14"/>
      <c r="I2920" s="15"/>
      <c r="J2920" s="77"/>
      <c r="K2920" s="92"/>
    </row>
    <row r="2921" spans="1:11" ht="13">
      <c r="A2921" s="14"/>
      <c r="B2921" s="14"/>
      <c r="C2921" s="14"/>
      <c r="D2921" s="16"/>
      <c r="E2921" s="16"/>
      <c r="F2921" s="14"/>
      <c r="G2921" s="14"/>
      <c r="H2921" s="14"/>
      <c r="I2921" s="15"/>
      <c r="J2921" s="77"/>
      <c r="K2921" s="92"/>
    </row>
    <row r="2922" spans="1:11" ht="13">
      <c r="A2922" s="14"/>
      <c r="B2922" s="14"/>
      <c r="C2922" s="14"/>
      <c r="D2922" s="16"/>
      <c r="E2922" s="16"/>
      <c r="F2922" s="14"/>
      <c r="G2922" s="14"/>
      <c r="H2922" s="14"/>
      <c r="I2922" s="15"/>
      <c r="J2922" s="77"/>
      <c r="K2922" s="92"/>
    </row>
    <row r="2923" spans="1:11" ht="13">
      <c r="A2923" s="14"/>
      <c r="B2923" s="14"/>
      <c r="C2923" s="14"/>
      <c r="D2923" s="16"/>
      <c r="E2923" s="16"/>
      <c r="F2923" s="14"/>
      <c r="G2923" s="14"/>
      <c r="H2923" s="14"/>
      <c r="I2923" s="15"/>
      <c r="J2923" s="77"/>
      <c r="K2923" s="92"/>
    </row>
    <row r="2924" spans="1:11" ht="13">
      <c r="A2924" s="14"/>
      <c r="B2924" s="14"/>
      <c r="C2924" s="14"/>
      <c r="D2924" s="16"/>
      <c r="E2924" s="16"/>
      <c r="F2924" s="14"/>
      <c r="G2924" s="14"/>
      <c r="H2924" s="14"/>
      <c r="I2924" s="15"/>
      <c r="J2924" s="77"/>
      <c r="K2924" s="92"/>
    </row>
    <row r="2925" spans="1:11" ht="13">
      <c r="A2925" s="14"/>
      <c r="B2925" s="14"/>
      <c r="C2925" s="14"/>
      <c r="D2925" s="16"/>
      <c r="E2925" s="16"/>
      <c r="F2925" s="14"/>
      <c r="G2925" s="14"/>
      <c r="H2925" s="14"/>
      <c r="I2925" s="15"/>
      <c r="J2925" s="77"/>
      <c r="K2925" s="92"/>
    </row>
    <row r="2926" spans="1:11" ht="13">
      <c r="A2926" s="14"/>
      <c r="B2926" s="14"/>
      <c r="C2926" s="14"/>
      <c r="D2926" s="16"/>
      <c r="E2926" s="16"/>
      <c r="F2926" s="14"/>
      <c r="G2926" s="14"/>
      <c r="H2926" s="14"/>
      <c r="I2926" s="15"/>
      <c r="J2926" s="77"/>
      <c r="K2926" s="92"/>
    </row>
    <row r="2927" spans="1:11" ht="13">
      <c r="A2927" s="14"/>
      <c r="B2927" s="14"/>
      <c r="C2927" s="14"/>
      <c r="D2927" s="16"/>
      <c r="E2927" s="16"/>
      <c r="F2927" s="14"/>
      <c r="G2927" s="14"/>
      <c r="H2927" s="14"/>
      <c r="I2927" s="15"/>
      <c r="J2927" s="77"/>
      <c r="K2927" s="92"/>
    </row>
    <row r="2928" spans="1:11" ht="13">
      <c r="A2928" s="14"/>
      <c r="B2928" s="14"/>
      <c r="C2928" s="14"/>
      <c r="D2928" s="16"/>
      <c r="E2928" s="16"/>
      <c r="F2928" s="14"/>
      <c r="G2928" s="14"/>
      <c r="H2928" s="14"/>
      <c r="I2928" s="15"/>
      <c r="J2928" s="77"/>
      <c r="K2928" s="92"/>
    </row>
    <row r="2929" spans="1:11" ht="13">
      <c r="A2929" s="14"/>
      <c r="B2929" s="14"/>
      <c r="C2929" s="14"/>
      <c r="D2929" s="16"/>
      <c r="E2929" s="16"/>
      <c r="F2929" s="14"/>
      <c r="G2929" s="14"/>
      <c r="H2929" s="14"/>
      <c r="I2929" s="15"/>
      <c r="J2929" s="77"/>
      <c r="K2929" s="92"/>
    </row>
    <row r="2930" spans="1:11" ht="13">
      <c r="A2930" s="14"/>
      <c r="B2930" s="14"/>
      <c r="C2930" s="14"/>
      <c r="D2930" s="16"/>
      <c r="E2930" s="16"/>
      <c r="F2930" s="14"/>
      <c r="G2930" s="14"/>
      <c r="H2930" s="14"/>
      <c r="I2930" s="15"/>
      <c r="J2930" s="77"/>
      <c r="K2930" s="92"/>
    </row>
    <row r="2931" spans="1:11" ht="13">
      <c r="A2931" s="14"/>
      <c r="B2931" s="14"/>
      <c r="C2931" s="14"/>
      <c r="D2931" s="16"/>
      <c r="E2931" s="16"/>
      <c r="F2931" s="14"/>
      <c r="G2931" s="14"/>
      <c r="H2931" s="14"/>
      <c r="I2931" s="15"/>
      <c r="J2931" s="77"/>
      <c r="K2931" s="92"/>
    </row>
    <row r="2932" spans="1:11" ht="13">
      <c r="A2932" s="14"/>
      <c r="B2932" s="14"/>
      <c r="C2932" s="14"/>
      <c r="D2932" s="16"/>
      <c r="E2932" s="16"/>
      <c r="F2932" s="14"/>
      <c r="G2932" s="14"/>
      <c r="H2932" s="14"/>
      <c r="I2932" s="15"/>
      <c r="J2932" s="77"/>
      <c r="K2932" s="92"/>
    </row>
    <row r="2933" spans="1:11" ht="13">
      <c r="A2933" s="14"/>
      <c r="B2933" s="14"/>
      <c r="C2933" s="14"/>
      <c r="D2933" s="16"/>
      <c r="E2933" s="16"/>
      <c r="F2933" s="14"/>
      <c r="G2933" s="14"/>
      <c r="H2933" s="14"/>
      <c r="I2933" s="15"/>
      <c r="J2933" s="77"/>
      <c r="K2933" s="92"/>
    </row>
    <row r="2934" spans="1:11" ht="13">
      <c r="A2934" s="14"/>
      <c r="B2934" s="14"/>
      <c r="C2934" s="14"/>
      <c r="D2934" s="16"/>
      <c r="E2934" s="16"/>
      <c r="F2934" s="14"/>
      <c r="G2934" s="14"/>
      <c r="H2934" s="14"/>
      <c r="I2934" s="15"/>
      <c r="J2934" s="77"/>
      <c r="K2934" s="92"/>
    </row>
    <row r="2935" spans="1:11" ht="13">
      <c r="A2935" s="14"/>
      <c r="B2935" s="14"/>
      <c r="C2935" s="14"/>
      <c r="D2935" s="16"/>
      <c r="E2935" s="16"/>
      <c r="F2935" s="14"/>
      <c r="G2935" s="14"/>
      <c r="H2935" s="14"/>
      <c r="I2935" s="15"/>
      <c r="J2935" s="77"/>
      <c r="K2935" s="92"/>
    </row>
    <row r="2936" spans="1:11" ht="13">
      <c r="A2936" s="14"/>
      <c r="B2936" s="14"/>
      <c r="C2936" s="14"/>
      <c r="D2936" s="16"/>
      <c r="E2936" s="16"/>
      <c r="F2936" s="14"/>
      <c r="G2936" s="14"/>
      <c r="H2936" s="14"/>
      <c r="I2936" s="15"/>
      <c r="J2936" s="77"/>
      <c r="K2936" s="92"/>
    </row>
    <row r="2937" spans="1:11" ht="13">
      <c r="A2937" s="14"/>
      <c r="B2937" s="14"/>
      <c r="C2937" s="14"/>
      <c r="D2937" s="16"/>
      <c r="E2937" s="16"/>
      <c r="F2937" s="14"/>
      <c r="G2937" s="14"/>
      <c r="H2937" s="14"/>
      <c r="I2937" s="15"/>
      <c r="J2937" s="77"/>
      <c r="K2937" s="92"/>
    </row>
    <row r="2938" spans="1:11" ht="13">
      <c r="A2938" s="14"/>
      <c r="B2938" s="14"/>
      <c r="C2938" s="14"/>
      <c r="D2938" s="16"/>
      <c r="E2938" s="16"/>
      <c r="F2938" s="14"/>
      <c r="G2938" s="14"/>
      <c r="H2938" s="14"/>
      <c r="I2938" s="15"/>
      <c r="J2938" s="77"/>
      <c r="K2938" s="92"/>
    </row>
    <row r="2939" spans="1:11" ht="13">
      <c r="A2939" s="14"/>
      <c r="B2939" s="14"/>
      <c r="C2939" s="14"/>
      <c r="D2939" s="16"/>
      <c r="E2939" s="16"/>
      <c r="F2939" s="14"/>
      <c r="G2939" s="14"/>
      <c r="H2939" s="14"/>
      <c r="I2939" s="15"/>
      <c r="J2939" s="77"/>
      <c r="K2939" s="92"/>
    </row>
    <row r="2940" spans="1:11" ht="13">
      <c r="A2940" s="14"/>
      <c r="B2940" s="14"/>
      <c r="C2940" s="14"/>
      <c r="D2940" s="16"/>
      <c r="E2940" s="16"/>
      <c r="F2940" s="14"/>
      <c r="G2940" s="14"/>
      <c r="H2940" s="14"/>
      <c r="I2940" s="15"/>
      <c r="J2940" s="77"/>
      <c r="K2940" s="92"/>
    </row>
    <row r="2941" spans="1:11" ht="13">
      <c r="A2941" s="14"/>
      <c r="B2941" s="14"/>
      <c r="C2941" s="14"/>
      <c r="D2941" s="16"/>
      <c r="E2941" s="16"/>
      <c r="F2941" s="14"/>
      <c r="G2941" s="14"/>
      <c r="H2941" s="14"/>
      <c r="I2941" s="15"/>
      <c r="J2941" s="77"/>
      <c r="K2941" s="92"/>
    </row>
    <row r="2942" spans="1:11" ht="13">
      <c r="A2942" s="14"/>
      <c r="B2942" s="14"/>
      <c r="C2942" s="14"/>
      <c r="D2942" s="16"/>
      <c r="E2942" s="16"/>
      <c r="F2942" s="14"/>
      <c r="G2942" s="14"/>
      <c r="H2942" s="14"/>
      <c r="I2942" s="15"/>
      <c r="J2942" s="77"/>
      <c r="K2942" s="92"/>
    </row>
    <row r="2943" spans="1:11" ht="13">
      <c r="A2943" s="14"/>
      <c r="B2943" s="14"/>
      <c r="C2943" s="14"/>
      <c r="D2943" s="16"/>
      <c r="E2943" s="16"/>
      <c r="F2943" s="14"/>
      <c r="G2943" s="14"/>
      <c r="H2943" s="14"/>
      <c r="I2943" s="15"/>
      <c r="J2943" s="77"/>
      <c r="K2943" s="92"/>
    </row>
    <row r="2944" spans="1:11" ht="13">
      <c r="A2944" s="14"/>
      <c r="B2944" s="14"/>
      <c r="C2944" s="14"/>
      <c r="D2944" s="16"/>
      <c r="E2944" s="16"/>
      <c r="F2944" s="14"/>
      <c r="G2944" s="14"/>
      <c r="H2944" s="14"/>
      <c r="I2944" s="15"/>
      <c r="J2944" s="77"/>
      <c r="K2944" s="92"/>
    </row>
    <row r="2945" spans="1:11" ht="13">
      <c r="A2945" s="14"/>
      <c r="B2945" s="14"/>
      <c r="C2945" s="14"/>
      <c r="D2945" s="16"/>
      <c r="E2945" s="16"/>
      <c r="F2945" s="14"/>
      <c r="G2945" s="14"/>
      <c r="H2945" s="14"/>
      <c r="I2945" s="15"/>
      <c r="J2945" s="77"/>
      <c r="K2945" s="92"/>
    </row>
    <row r="2946" spans="1:11" ht="13">
      <c r="A2946" s="14"/>
      <c r="B2946" s="14"/>
      <c r="C2946" s="14"/>
      <c r="D2946" s="16"/>
      <c r="E2946" s="16"/>
      <c r="F2946" s="14"/>
      <c r="G2946" s="14"/>
      <c r="H2946" s="14"/>
      <c r="I2946" s="15"/>
      <c r="J2946" s="77"/>
      <c r="K2946" s="92"/>
    </row>
    <row r="2947" spans="1:11" ht="13">
      <c r="A2947" s="14"/>
      <c r="B2947" s="14"/>
      <c r="C2947" s="14"/>
      <c r="D2947" s="16"/>
      <c r="E2947" s="16"/>
      <c r="F2947" s="14"/>
      <c r="G2947" s="14"/>
      <c r="H2947" s="14"/>
      <c r="I2947" s="15"/>
      <c r="J2947" s="77"/>
      <c r="K2947" s="92"/>
    </row>
    <row r="2948" spans="1:11" ht="13">
      <c r="A2948" s="14"/>
      <c r="B2948" s="14"/>
      <c r="C2948" s="14"/>
      <c r="D2948" s="16"/>
      <c r="E2948" s="16"/>
      <c r="F2948" s="14"/>
      <c r="G2948" s="14"/>
      <c r="H2948" s="14"/>
      <c r="I2948" s="15"/>
      <c r="J2948" s="77"/>
      <c r="K2948" s="92"/>
    </row>
    <row r="2949" spans="1:11" ht="13">
      <c r="A2949" s="14"/>
      <c r="B2949" s="14"/>
      <c r="C2949" s="14"/>
      <c r="D2949" s="16"/>
      <c r="E2949" s="16"/>
      <c r="F2949" s="14"/>
      <c r="G2949" s="14"/>
      <c r="H2949" s="14"/>
      <c r="I2949" s="15"/>
      <c r="J2949" s="77"/>
      <c r="K2949" s="92"/>
    </row>
    <row r="2950" spans="1:11" ht="13">
      <c r="A2950" s="14"/>
      <c r="B2950" s="14"/>
      <c r="C2950" s="14"/>
      <c r="D2950" s="16"/>
      <c r="E2950" s="16"/>
      <c r="F2950" s="14"/>
      <c r="G2950" s="14"/>
      <c r="H2950" s="14"/>
      <c r="I2950" s="15"/>
      <c r="J2950" s="77"/>
      <c r="K2950" s="92"/>
    </row>
    <row r="2951" spans="1:11" ht="13">
      <c r="A2951" s="14"/>
      <c r="B2951" s="14"/>
      <c r="C2951" s="14"/>
      <c r="D2951" s="16"/>
      <c r="E2951" s="16"/>
      <c r="F2951" s="14"/>
      <c r="G2951" s="14"/>
      <c r="H2951" s="14"/>
      <c r="I2951" s="15"/>
      <c r="J2951" s="77"/>
      <c r="K2951" s="92"/>
    </row>
    <row r="2952" spans="1:11" ht="13">
      <c r="A2952" s="14"/>
      <c r="B2952" s="14"/>
      <c r="C2952" s="14"/>
      <c r="D2952" s="16"/>
      <c r="E2952" s="16"/>
      <c r="F2952" s="14"/>
      <c r="G2952" s="14"/>
      <c r="H2952" s="14"/>
      <c r="I2952" s="15"/>
      <c r="J2952" s="77"/>
      <c r="K2952" s="92"/>
    </row>
    <row r="2953" spans="1:11" ht="13">
      <c r="A2953" s="14"/>
      <c r="B2953" s="14"/>
      <c r="C2953" s="14"/>
      <c r="D2953" s="16"/>
      <c r="E2953" s="16"/>
      <c r="F2953" s="14"/>
      <c r="G2953" s="14"/>
      <c r="H2953" s="14"/>
      <c r="I2953" s="15"/>
      <c r="J2953" s="77"/>
      <c r="K2953" s="92"/>
    </row>
    <row r="2954" spans="1:11" ht="13">
      <c r="A2954" s="14"/>
      <c r="B2954" s="14"/>
      <c r="C2954" s="14"/>
      <c r="D2954" s="16"/>
      <c r="E2954" s="16"/>
      <c r="F2954" s="14"/>
      <c r="G2954" s="14"/>
      <c r="H2954" s="14"/>
      <c r="I2954" s="15"/>
      <c r="J2954" s="77"/>
      <c r="K2954" s="92"/>
    </row>
    <row r="2955" spans="1:11" ht="13">
      <c r="A2955" s="14"/>
      <c r="B2955" s="14"/>
      <c r="C2955" s="14"/>
      <c r="D2955" s="16"/>
      <c r="E2955" s="16"/>
      <c r="F2955" s="14"/>
      <c r="G2955" s="14"/>
      <c r="H2955" s="14"/>
      <c r="I2955" s="15"/>
      <c r="J2955" s="77"/>
      <c r="K2955" s="92"/>
    </row>
    <row r="2956" spans="1:11" ht="13">
      <c r="A2956" s="14"/>
      <c r="B2956" s="14"/>
      <c r="C2956" s="14"/>
      <c r="D2956" s="16"/>
      <c r="E2956" s="16"/>
      <c r="F2956" s="14"/>
      <c r="G2956" s="14"/>
      <c r="H2956" s="14"/>
      <c r="I2956" s="15"/>
      <c r="J2956" s="77"/>
      <c r="K2956" s="92"/>
    </row>
    <row r="2957" spans="1:11" ht="13">
      <c r="A2957" s="14"/>
      <c r="B2957" s="14"/>
      <c r="C2957" s="14"/>
      <c r="D2957" s="16"/>
      <c r="E2957" s="16"/>
      <c r="F2957" s="14"/>
      <c r="G2957" s="14"/>
      <c r="H2957" s="14"/>
      <c r="I2957" s="15"/>
      <c r="J2957" s="77"/>
      <c r="K2957" s="92"/>
    </row>
    <row r="2958" spans="1:11" ht="13">
      <c r="A2958" s="14"/>
      <c r="B2958" s="14"/>
      <c r="C2958" s="14"/>
      <c r="D2958" s="16"/>
      <c r="E2958" s="16"/>
      <c r="F2958" s="14"/>
      <c r="G2958" s="14"/>
      <c r="H2958" s="14"/>
      <c r="I2958" s="15"/>
      <c r="J2958" s="77"/>
      <c r="K2958" s="92"/>
    </row>
    <row r="2959" spans="1:11" ht="13">
      <c r="A2959" s="14"/>
      <c r="B2959" s="14"/>
      <c r="C2959" s="14"/>
      <c r="D2959" s="16"/>
      <c r="E2959" s="16"/>
      <c r="F2959" s="14"/>
      <c r="G2959" s="14"/>
      <c r="H2959" s="14"/>
      <c r="I2959" s="15"/>
      <c r="J2959" s="77"/>
      <c r="K2959" s="92"/>
    </row>
    <row r="2960" spans="1:11" ht="13">
      <c r="A2960" s="14"/>
      <c r="B2960" s="14"/>
      <c r="C2960" s="14"/>
      <c r="D2960" s="16"/>
      <c r="E2960" s="16"/>
      <c r="F2960" s="14"/>
      <c r="G2960" s="14"/>
      <c r="H2960" s="14"/>
      <c r="I2960" s="15"/>
      <c r="J2960" s="77"/>
      <c r="K2960" s="92"/>
    </row>
    <row r="2961" spans="1:11" ht="13">
      <c r="A2961" s="14"/>
      <c r="B2961" s="14"/>
      <c r="C2961" s="14"/>
      <c r="D2961" s="16"/>
      <c r="E2961" s="16"/>
      <c r="F2961" s="14"/>
      <c r="G2961" s="14"/>
      <c r="H2961" s="14"/>
      <c r="I2961" s="15"/>
      <c r="J2961" s="77"/>
      <c r="K2961" s="92"/>
    </row>
    <row r="2962" spans="1:11" ht="13">
      <c r="A2962" s="14"/>
      <c r="B2962" s="14"/>
      <c r="C2962" s="14"/>
      <c r="D2962" s="16"/>
      <c r="E2962" s="16"/>
      <c r="F2962" s="14"/>
      <c r="G2962" s="14"/>
      <c r="H2962" s="14"/>
      <c r="I2962" s="15"/>
      <c r="J2962" s="77"/>
      <c r="K2962" s="92"/>
    </row>
    <row r="2963" spans="1:11" ht="13">
      <c r="A2963" s="14"/>
      <c r="B2963" s="14"/>
      <c r="C2963" s="14"/>
      <c r="D2963" s="16"/>
      <c r="E2963" s="16"/>
      <c r="F2963" s="14"/>
      <c r="G2963" s="14"/>
      <c r="H2963" s="14"/>
      <c r="I2963" s="15"/>
      <c r="J2963" s="77"/>
      <c r="K2963" s="92"/>
    </row>
    <row r="2964" spans="1:11" ht="13">
      <c r="A2964" s="14"/>
      <c r="B2964" s="14"/>
      <c r="C2964" s="14"/>
      <c r="D2964" s="16"/>
      <c r="E2964" s="16"/>
      <c r="F2964" s="14"/>
      <c r="G2964" s="14"/>
      <c r="H2964" s="14"/>
      <c r="I2964" s="15"/>
      <c r="J2964" s="77"/>
      <c r="K2964" s="92"/>
    </row>
    <row r="2965" spans="1:11" ht="13">
      <c r="A2965" s="14"/>
      <c r="B2965" s="14"/>
      <c r="C2965" s="14"/>
      <c r="D2965" s="16"/>
      <c r="E2965" s="16"/>
      <c r="F2965" s="14"/>
      <c r="G2965" s="14"/>
      <c r="H2965" s="14"/>
      <c r="I2965" s="15"/>
      <c r="J2965" s="77"/>
      <c r="K2965" s="92"/>
    </row>
    <row r="2966" spans="1:11" ht="13">
      <c r="A2966" s="14"/>
      <c r="B2966" s="14"/>
      <c r="C2966" s="14"/>
      <c r="D2966" s="16"/>
      <c r="E2966" s="16"/>
      <c r="F2966" s="14"/>
      <c r="G2966" s="14"/>
      <c r="H2966" s="14"/>
      <c r="I2966" s="15"/>
      <c r="J2966" s="77"/>
      <c r="K2966" s="92"/>
    </row>
    <row r="2967" spans="1:11" ht="13">
      <c r="A2967" s="14"/>
      <c r="B2967" s="14"/>
      <c r="C2967" s="14"/>
      <c r="D2967" s="16"/>
      <c r="E2967" s="16"/>
      <c r="F2967" s="14"/>
      <c r="G2967" s="14"/>
      <c r="H2967" s="14"/>
      <c r="I2967" s="15"/>
      <c r="J2967" s="77"/>
      <c r="K2967" s="92"/>
    </row>
    <row r="2968" spans="1:11" ht="13">
      <c r="A2968" s="14"/>
      <c r="B2968" s="14"/>
      <c r="C2968" s="14"/>
      <c r="D2968" s="16"/>
      <c r="E2968" s="16"/>
      <c r="F2968" s="14"/>
      <c r="G2968" s="14"/>
      <c r="H2968" s="14"/>
      <c r="I2968" s="15"/>
      <c r="J2968" s="77"/>
      <c r="K2968" s="92"/>
    </row>
    <row r="2969" spans="1:11" ht="13">
      <c r="A2969" s="14"/>
      <c r="B2969" s="14"/>
      <c r="C2969" s="14"/>
      <c r="D2969" s="16"/>
      <c r="E2969" s="16"/>
      <c r="F2969" s="14"/>
      <c r="G2969" s="14"/>
      <c r="H2969" s="14"/>
      <c r="I2969" s="15"/>
      <c r="J2969" s="77"/>
      <c r="K2969" s="92"/>
    </row>
    <row r="2970" spans="1:11" ht="13">
      <c r="A2970" s="14"/>
      <c r="B2970" s="14"/>
      <c r="C2970" s="14"/>
      <c r="D2970" s="16"/>
      <c r="E2970" s="16"/>
      <c r="F2970" s="14"/>
      <c r="G2970" s="14"/>
      <c r="H2970" s="14"/>
      <c r="I2970" s="15"/>
      <c r="J2970" s="77"/>
      <c r="K2970" s="92"/>
    </row>
    <row r="2971" spans="1:11" ht="13">
      <c r="A2971" s="14"/>
      <c r="B2971" s="14"/>
      <c r="C2971" s="14"/>
      <c r="D2971" s="16"/>
      <c r="E2971" s="16"/>
      <c r="F2971" s="14"/>
      <c r="G2971" s="14"/>
      <c r="H2971" s="14"/>
      <c r="I2971" s="15"/>
      <c r="J2971" s="77"/>
      <c r="K2971" s="92"/>
    </row>
    <row r="2972" spans="1:11" ht="13">
      <c r="A2972" s="14"/>
      <c r="B2972" s="14"/>
      <c r="C2972" s="14"/>
      <c r="D2972" s="16"/>
      <c r="E2972" s="16"/>
      <c r="F2972" s="14"/>
      <c r="G2972" s="14"/>
      <c r="H2972" s="14"/>
      <c r="I2972" s="15"/>
      <c r="J2972" s="77"/>
      <c r="K2972" s="92"/>
    </row>
    <row r="2973" spans="1:11" ht="13">
      <c r="A2973" s="14"/>
      <c r="B2973" s="14"/>
      <c r="C2973" s="14"/>
      <c r="D2973" s="16"/>
      <c r="E2973" s="16"/>
      <c r="F2973" s="14"/>
      <c r="G2973" s="14"/>
      <c r="H2973" s="14"/>
      <c r="I2973" s="15"/>
      <c r="J2973" s="77"/>
      <c r="K2973" s="92"/>
    </row>
    <row r="2974" spans="1:11" ht="13">
      <c r="A2974" s="14"/>
      <c r="B2974" s="14"/>
      <c r="C2974" s="14"/>
      <c r="D2974" s="16"/>
      <c r="E2974" s="16"/>
      <c r="F2974" s="14"/>
      <c r="G2974" s="14"/>
      <c r="H2974" s="14"/>
      <c r="I2974" s="15"/>
      <c r="J2974" s="77"/>
      <c r="K2974" s="92"/>
    </row>
    <row r="2975" spans="1:11" ht="13">
      <c r="A2975" s="14"/>
      <c r="B2975" s="14"/>
      <c r="C2975" s="14"/>
      <c r="D2975" s="16"/>
      <c r="E2975" s="16"/>
      <c r="F2975" s="14"/>
      <c r="G2975" s="14"/>
      <c r="H2975" s="14"/>
      <c r="I2975" s="15"/>
      <c r="J2975" s="77"/>
      <c r="K2975" s="92"/>
    </row>
    <row r="2976" spans="1:11" ht="13">
      <c r="A2976" s="14"/>
      <c r="B2976" s="14"/>
      <c r="C2976" s="14"/>
      <c r="D2976" s="16"/>
      <c r="E2976" s="16"/>
      <c r="F2976" s="14"/>
      <c r="G2976" s="14"/>
      <c r="H2976" s="14"/>
      <c r="I2976" s="15"/>
      <c r="J2976" s="77"/>
      <c r="K2976" s="92"/>
    </row>
    <row r="2977" spans="1:11" ht="13">
      <c r="A2977" s="14"/>
      <c r="B2977" s="14"/>
      <c r="C2977" s="14"/>
      <c r="D2977" s="16"/>
      <c r="E2977" s="16"/>
      <c r="F2977" s="14"/>
      <c r="G2977" s="14"/>
      <c r="H2977" s="14"/>
      <c r="I2977" s="15"/>
      <c r="J2977" s="77"/>
      <c r="K2977" s="92"/>
    </row>
    <row r="2978" spans="1:11" ht="13">
      <c r="A2978" s="14"/>
      <c r="B2978" s="14"/>
      <c r="C2978" s="14"/>
      <c r="D2978" s="16"/>
      <c r="E2978" s="16"/>
      <c r="F2978" s="14"/>
      <c r="G2978" s="14"/>
      <c r="H2978" s="14"/>
      <c r="I2978" s="15"/>
      <c r="J2978" s="77"/>
      <c r="K2978" s="92"/>
    </row>
    <row r="2979" spans="1:11" ht="13">
      <c r="A2979" s="14"/>
      <c r="B2979" s="14"/>
      <c r="C2979" s="14"/>
      <c r="D2979" s="16"/>
      <c r="E2979" s="16"/>
      <c r="F2979" s="14"/>
      <c r="G2979" s="14"/>
      <c r="H2979" s="14"/>
      <c r="I2979" s="15"/>
      <c r="J2979" s="77"/>
      <c r="K2979" s="92"/>
    </row>
    <row r="2980" spans="1:11" ht="13">
      <c r="A2980" s="14"/>
      <c r="B2980" s="14"/>
      <c r="C2980" s="14"/>
      <c r="D2980" s="16"/>
      <c r="E2980" s="16"/>
      <c r="F2980" s="14"/>
      <c r="G2980" s="14"/>
      <c r="H2980" s="14"/>
      <c r="I2980" s="15"/>
      <c r="J2980" s="77"/>
      <c r="K2980" s="92"/>
    </row>
    <row r="2981" spans="1:11" ht="13">
      <c r="A2981" s="14"/>
      <c r="B2981" s="14"/>
      <c r="C2981" s="14"/>
      <c r="D2981" s="16"/>
      <c r="E2981" s="16"/>
      <c r="F2981" s="14"/>
      <c r="G2981" s="14"/>
      <c r="H2981" s="14"/>
      <c r="I2981" s="15"/>
      <c r="J2981" s="77"/>
      <c r="K2981" s="92"/>
    </row>
    <row r="2982" spans="1:11" ht="13">
      <c r="A2982" s="14"/>
      <c r="B2982" s="14"/>
      <c r="C2982" s="14"/>
      <c r="D2982" s="16"/>
      <c r="E2982" s="16"/>
      <c r="F2982" s="14"/>
      <c r="G2982" s="14"/>
      <c r="H2982" s="14"/>
      <c r="I2982" s="15"/>
      <c r="J2982" s="77"/>
      <c r="K2982" s="92"/>
    </row>
    <row r="2983" spans="1:11" ht="13">
      <c r="A2983" s="14"/>
      <c r="B2983" s="14"/>
      <c r="C2983" s="14"/>
      <c r="D2983" s="16"/>
      <c r="E2983" s="16"/>
      <c r="F2983" s="14"/>
      <c r="G2983" s="14"/>
      <c r="H2983" s="14"/>
      <c r="I2983" s="15"/>
      <c r="J2983" s="77"/>
      <c r="K2983" s="92"/>
    </row>
    <row r="2984" spans="1:11" ht="13">
      <c r="A2984" s="14"/>
      <c r="B2984" s="14"/>
      <c r="C2984" s="14"/>
      <c r="D2984" s="16"/>
      <c r="E2984" s="16"/>
      <c r="F2984" s="14"/>
      <c r="G2984" s="14"/>
      <c r="H2984" s="14"/>
      <c r="I2984" s="15"/>
      <c r="J2984" s="77"/>
      <c r="K2984" s="92"/>
    </row>
    <row r="2985" spans="1:11" ht="13">
      <c r="A2985" s="14"/>
      <c r="B2985" s="14"/>
      <c r="C2985" s="14"/>
      <c r="D2985" s="16"/>
      <c r="E2985" s="16"/>
      <c r="F2985" s="14"/>
      <c r="G2985" s="14"/>
      <c r="H2985" s="14"/>
      <c r="I2985" s="15"/>
      <c r="J2985" s="77"/>
      <c r="K2985" s="92"/>
    </row>
    <row r="2986" spans="1:11" ht="13">
      <c r="A2986" s="14"/>
      <c r="B2986" s="14"/>
      <c r="C2986" s="14"/>
      <c r="D2986" s="16"/>
      <c r="E2986" s="16"/>
      <c r="F2986" s="14"/>
      <c r="G2986" s="14"/>
      <c r="H2986" s="14"/>
      <c r="I2986" s="15"/>
      <c r="J2986" s="77"/>
      <c r="K2986" s="92"/>
    </row>
    <row r="2987" spans="1:11" ht="13">
      <c r="A2987" s="14"/>
      <c r="B2987" s="14"/>
      <c r="C2987" s="14"/>
      <c r="D2987" s="16"/>
      <c r="E2987" s="16"/>
      <c r="F2987" s="14"/>
      <c r="G2987" s="14"/>
      <c r="H2987" s="14"/>
      <c r="I2987" s="15"/>
      <c r="J2987" s="77"/>
      <c r="K2987" s="92"/>
    </row>
    <row r="2988" spans="1:11" ht="13">
      <c r="A2988" s="14"/>
      <c r="B2988" s="14"/>
      <c r="C2988" s="14"/>
      <c r="D2988" s="16"/>
      <c r="E2988" s="16"/>
      <c r="F2988" s="14"/>
      <c r="G2988" s="14"/>
      <c r="H2988" s="14"/>
      <c r="I2988" s="15"/>
      <c r="J2988" s="77"/>
      <c r="K2988" s="92"/>
    </row>
    <row r="2989" spans="1:11" ht="13">
      <c r="A2989" s="14"/>
      <c r="B2989" s="14"/>
      <c r="C2989" s="14"/>
      <c r="D2989" s="16"/>
      <c r="E2989" s="16"/>
      <c r="F2989" s="14"/>
      <c r="G2989" s="14"/>
      <c r="H2989" s="14"/>
      <c r="I2989" s="15"/>
      <c r="J2989" s="77"/>
      <c r="K2989" s="92"/>
    </row>
    <row r="2990" spans="1:11" ht="13">
      <c r="A2990" s="14"/>
      <c r="B2990" s="14"/>
      <c r="C2990" s="14"/>
      <c r="D2990" s="16"/>
      <c r="E2990" s="16"/>
      <c r="F2990" s="14"/>
      <c r="G2990" s="14"/>
      <c r="H2990" s="14"/>
      <c r="I2990" s="15"/>
      <c r="J2990" s="77"/>
      <c r="K2990" s="92"/>
    </row>
    <row r="2991" spans="1:11" ht="13">
      <c r="A2991" s="14"/>
      <c r="B2991" s="14"/>
      <c r="C2991" s="14"/>
      <c r="D2991" s="16"/>
      <c r="E2991" s="16"/>
      <c r="F2991" s="14"/>
      <c r="G2991" s="14"/>
      <c r="H2991" s="14"/>
      <c r="I2991" s="15"/>
      <c r="J2991" s="77"/>
      <c r="K2991" s="92"/>
    </row>
    <row r="2992" spans="1:11" ht="13">
      <c r="A2992" s="14"/>
      <c r="B2992" s="14"/>
      <c r="C2992" s="14"/>
      <c r="D2992" s="16"/>
      <c r="E2992" s="16"/>
      <c r="F2992" s="14"/>
      <c r="G2992" s="14"/>
      <c r="H2992" s="14"/>
      <c r="I2992" s="15"/>
      <c r="J2992" s="77"/>
      <c r="K2992" s="92"/>
    </row>
    <row r="2993" spans="1:11" ht="13">
      <c r="A2993" s="14"/>
      <c r="B2993" s="14"/>
      <c r="C2993" s="14"/>
      <c r="D2993" s="16"/>
      <c r="E2993" s="16"/>
      <c r="F2993" s="14"/>
      <c r="G2993" s="14"/>
      <c r="H2993" s="14"/>
      <c r="I2993" s="15"/>
      <c r="J2993" s="77"/>
      <c r="K2993" s="92"/>
    </row>
    <row r="2994" spans="1:11" ht="13">
      <c r="A2994" s="14"/>
      <c r="B2994" s="14"/>
      <c r="C2994" s="14"/>
      <c r="D2994" s="16"/>
      <c r="E2994" s="16"/>
      <c r="F2994" s="14"/>
      <c r="G2994" s="14"/>
      <c r="H2994" s="14"/>
      <c r="I2994" s="15"/>
      <c r="J2994" s="77"/>
      <c r="K2994" s="92"/>
    </row>
    <row r="2995" spans="1:11" ht="13">
      <c r="A2995" s="14"/>
      <c r="B2995" s="14"/>
      <c r="C2995" s="14"/>
      <c r="D2995" s="16"/>
      <c r="E2995" s="16"/>
      <c r="F2995" s="14"/>
      <c r="G2995" s="14"/>
      <c r="H2995" s="14"/>
      <c r="I2995" s="15"/>
      <c r="J2995" s="77"/>
      <c r="K2995" s="92"/>
    </row>
    <row r="2996" spans="1:11" ht="13">
      <c r="A2996" s="14"/>
      <c r="B2996" s="14"/>
      <c r="C2996" s="14"/>
      <c r="D2996" s="16"/>
      <c r="E2996" s="16"/>
      <c r="F2996" s="14"/>
      <c r="G2996" s="14"/>
      <c r="H2996" s="14"/>
      <c r="I2996" s="15"/>
      <c r="J2996" s="77"/>
      <c r="K2996" s="92"/>
    </row>
    <row r="2997" spans="1:11" ht="13">
      <c r="A2997" s="14"/>
      <c r="B2997" s="14"/>
      <c r="C2997" s="14"/>
      <c r="D2997" s="16"/>
      <c r="E2997" s="16"/>
      <c r="F2997" s="14"/>
      <c r="G2997" s="14"/>
      <c r="H2997" s="14"/>
      <c r="I2997" s="15"/>
      <c r="J2997" s="77"/>
      <c r="K2997" s="92"/>
    </row>
    <row r="2998" spans="1:11" ht="13">
      <c r="A2998" s="14"/>
      <c r="B2998" s="14"/>
      <c r="C2998" s="14"/>
      <c r="D2998" s="16"/>
      <c r="E2998" s="16"/>
      <c r="F2998" s="14"/>
      <c r="G2998" s="14"/>
      <c r="H2998" s="14"/>
      <c r="I2998" s="15"/>
      <c r="J2998" s="77"/>
      <c r="K2998" s="92"/>
    </row>
    <row r="2999" spans="1:11" ht="13">
      <c r="A2999" s="14"/>
      <c r="B2999" s="14"/>
      <c r="C2999" s="14"/>
      <c r="D2999" s="16"/>
      <c r="E2999" s="16"/>
      <c r="F2999" s="14"/>
      <c r="G2999" s="14"/>
      <c r="H2999" s="14"/>
      <c r="I2999" s="15"/>
      <c r="J2999" s="77"/>
      <c r="K2999" s="92"/>
    </row>
    <row r="3000" spans="1:11" ht="13">
      <c r="A3000" s="14"/>
      <c r="B3000" s="14"/>
      <c r="C3000" s="14"/>
      <c r="D3000" s="16"/>
      <c r="E3000" s="16"/>
      <c r="F3000" s="14"/>
      <c r="G3000" s="14"/>
      <c r="H3000" s="14"/>
      <c r="I3000" s="15"/>
      <c r="J3000" s="77"/>
      <c r="K3000" s="92"/>
    </row>
    <row r="3001" spans="1:11" ht="13">
      <c r="A3001" s="14"/>
      <c r="B3001" s="14"/>
      <c r="C3001" s="14"/>
      <c r="D3001" s="16"/>
      <c r="E3001" s="16"/>
      <c r="F3001" s="14"/>
      <c r="G3001" s="14"/>
      <c r="H3001" s="14"/>
      <c r="I3001" s="15"/>
      <c r="J3001" s="77"/>
      <c r="K3001" s="92"/>
    </row>
    <row r="3002" spans="1:11" ht="13">
      <c r="A3002" s="14"/>
      <c r="B3002" s="14"/>
      <c r="C3002" s="14"/>
      <c r="D3002" s="16"/>
      <c r="E3002" s="16"/>
      <c r="F3002" s="14"/>
      <c r="G3002" s="14"/>
      <c r="H3002" s="14"/>
      <c r="I3002" s="15"/>
      <c r="J3002" s="77"/>
      <c r="K3002" s="92"/>
    </row>
    <row r="3003" spans="1:11" ht="13">
      <c r="A3003" s="14"/>
      <c r="B3003" s="14"/>
      <c r="C3003" s="14"/>
      <c r="D3003" s="16"/>
      <c r="E3003" s="16"/>
      <c r="F3003" s="14"/>
      <c r="G3003" s="14"/>
      <c r="H3003" s="14"/>
      <c r="I3003" s="15"/>
      <c r="J3003" s="77"/>
      <c r="K3003" s="92"/>
    </row>
    <row r="3004" spans="1:11" ht="13">
      <c r="A3004" s="14"/>
      <c r="B3004" s="14"/>
      <c r="C3004" s="14"/>
      <c r="D3004" s="16"/>
      <c r="E3004" s="16"/>
      <c r="F3004" s="14"/>
      <c r="G3004" s="14"/>
      <c r="H3004" s="14"/>
      <c r="I3004" s="15"/>
      <c r="J3004" s="77"/>
      <c r="K3004" s="92"/>
    </row>
    <row r="3005" spans="1:11" ht="13">
      <c r="A3005" s="14"/>
      <c r="B3005" s="14"/>
      <c r="C3005" s="14"/>
      <c r="D3005" s="16"/>
      <c r="E3005" s="16"/>
      <c r="F3005" s="14"/>
      <c r="G3005" s="14"/>
      <c r="H3005" s="14"/>
      <c r="I3005" s="15"/>
      <c r="J3005" s="77"/>
      <c r="K3005" s="92"/>
    </row>
    <row r="3006" spans="1:11" ht="13">
      <c r="A3006" s="14"/>
      <c r="B3006" s="14"/>
      <c r="C3006" s="14"/>
      <c r="D3006" s="16"/>
      <c r="E3006" s="16"/>
      <c r="F3006" s="14"/>
      <c r="G3006" s="14"/>
      <c r="H3006" s="14"/>
      <c r="I3006" s="15"/>
      <c r="J3006" s="77"/>
      <c r="K3006" s="92"/>
    </row>
    <row r="3007" spans="1:11" ht="13">
      <c r="A3007" s="14"/>
      <c r="B3007" s="14"/>
      <c r="C3007" s="14"/>
      <c r="D3007" s="16"/>
      <c r="E3007" s="16"/>
      <c r="F3007" s="14"/>
      <c r="G3007" s="14"/>
      <c r="H3007" s="14"/>
      <c r="I3007" s="15"/>
      <c r="J3007" s="77"/>
      <c r="K3007" s="92"/>
    </row>
    <row r="3008" spans="1:11" ht="13">
      <c r="A3008" s="14"/>
      <c r="B3008" s="14"/>
      <c r="C3008" s="14"/>
      <c r="D3008" s="16"/>
      <c r="E3008" s="16"/>
      <c r="F3008" s="14"/>
      <c r="G3008" s="14"/>
      <c r="H3008" s="14"/>
      <c r="I3008" s="15"/>
      <c r="J3008" s="77"/>
      <c r="K3008" s="92"/>
    </row>
    <row r="3009" spans="1:11" ht="13">
      <c r="A3009" s="14"/>
      <c r="B3009" s="14"/>
      <c r="C3009" s="14"/>
      <c r="D3009" s="16"/>
      <c r="E3009" s="16"/>
      <c r="F3009" s="14"/>
      <c r="G3009" s="14"/>
      <c r="H3009" s="14"/>
      <c r="I3009" s="15"/>
      <c r="J3009" s="77"/>
      <c r="K3009" s="92"/>
    </row>
    <row r="3010" spans="1:11" ht="13">
      <c r="A3010" s="14"/>
      <c r="B3010" s="14"/>
      <c r="C3010" s="14"/>
      <c r="D3010" s="16"/>
      <c r="E3010" s="16"/>
      <c r="F3010" s="14"/>
      <c r="G3010" s="14"/>
      <c r="H3010" s="14"/>
      <c r="I3010" s="15"/>
      <c r="J3010" s="77"/>
      <c r="K3010" s="92"/>
    </row>
    <row r="3011" spans="1:11" ht="13">
      <c r="A3011" s="14"/>
      <c r="B3011" s="14"/>
      <c r="C3011" s="14"/>
      <c r="D3011" s="16"/>
      <c r="E3011" s="16"/>
      <c r="F3011" s="14"/>
      <c r="G3011" s="14"/>
      <c r="H3011" s="14"/>
      <c r="I3011" s="15"/>
      <c r="J3011" s="77"/>
      <c r="K3011" s="92"/>
    </row>
    <row r="3012" spans="1:11" ht="13">
      <c r="A3012" s="14"/>
      <c r="B3012" s="14"/>
      <c r="C3012" s="14"/>
      <c r="D3012" s="16"/>
      <c r="E3012" s="16"/>
      <c r="F3012" s="14"/>
      <c r="G3012" s="14"/>
      <c r="H3012" s="14"/>
      <c r="I3012" s="15"/>
      <c r="J3012" s="77"/>
      <c r="K3012" s="92"/>
    </row>
    <row r="3013" spans="1:11" ht="13">
      <c r="A3013" s="14"/>
      <c r="B3013" s="14"/>
      <c r="C3013" s="14"/>
      <c r="D3013" s="16"/>
      <c r="E3013" s="16"/>
      <c r="F3013" s="14"/>
      <c r="G3013" s="14"/>
      <c r="H3013" s="14"/>
      <c r="I3013" s="15"/>
      <c r="J3013" s="77"/>
      <c r="K3013" s="92"/>
    </row>
    <row r="3014" spans="1:11" ht="13">
      <c r="A3014" s="14"/>
      <c r="B3014" s="14"/>
      <c r="C3014" s="14"/>
      <c r="D3014" s="16"/>
      <c r="E3014" s="16"/>
      <c r="F3014" s="14"/>
      <c r="G3014" s="14"/>
      <c r="H3014" s="14"/>
      <c r="I3014" s="15"/>
      <c r="J3014" s="77"/>
      <c r="K3014" s="92"/>
    </row>
    <row r="3015" spans="1:11" ht="13">
      <c r="A3015" s="14"/>
      <c r="B3015" s="14"/>
      <c r="C3015" s="14"/>
      <c r="D3015" s="16"/>
      <c r="E3015" s="16"/>
      <c r="F3015" s="14"/>
      <c r="G3015" s="14"/>
      <c r="H3015" s="14"/>
      <c r="I3015" s="15"/>
      <c r="J3015" s="77"/>
      <c r="K3015" s="92"/>
    </row>
    <row r="3016" spans="1:11" ht="13">
      <c r="A3016" s="14"/>
      <c r="B3016" s="14"/>
      <c r="C3016" s="14"/>
      <c r="D3016" s="16"/>
      <c r="E3016" s="16"/>
      <c r="F3016" s="14"/>
      <c r="G3016" s="14"/>
      <c r="H3016" s="14"/>
      <c r="I3016" s="15"/>
      <c r="J3016" s="77"/>
      <c r="K3016" s="92"/>
    </row>
    <row r="3017" spans="1:11" ht="13">
      <c r="A3017" s="14"/>
      <c r="B3017" s="14"/>
      <c r="C3017" s="14"/>
      <c r="D3017" s="16"/>
      <c r="E3017" s="16"/>
      <c r="F3017" s="14"/>
      <c r="G3017" s="14"/>
      <c r="H3017" s="14"/>
      <c r="I3017" s="15"/>
      <c r="J3017" s="77"/>
      <c r="K3017" s="92"/>
    </row>
    <row r="3018" spans="1:11" ht="13">
      <c r="A3018" s="14"/>
      <c r="B3018" s="14"/>
      <c r="C3018" s="14"/>
      <c r="D3018" s="16"/>
      <c r="E3018" s="16"/>
      <c r="F3018" s="14"/>
      <c r="G3018" s="14"/>
      <c r="H3018" s="14"/>
      <c r="I3018" s="15"/>
      <c r="J3018" s="77"/>
      <c r="K3018" s="92"/>
    </row>
    <row r="3019" spans="1:11" ht="13">
      <c r="A3019" s="14"/>
      <c r="B3019" s="14"/>
      <c r="C3019" s="14"/>
      <c r="D3019" s="16"/>
      <c r="E3019" s="16"/>
      <c r="F3019" s="14"/>
      <c r="G3019" s="14"/>
      <c r="H3019" s="14"/>
      <c r="I3019" s="15"/>
      <c r="J3019" s="77"/>
      <c r="K3019" s="92"/>
    </row>
    <row r="3020" spans="1:11" ht="13">
      <c r="A3020" s="14"/>
      <c r="B3020" s="14"/>
      <c r="C3020" s="14"/>
      <c r="D3020" s="16"/>
      <c r="E3020" s="16"/>
      <c r="F3020" s="14"/>
      <c r="G3020" s="14"/>
      <c r="H3020" s="14"/>
      <c r="I3020" s="15"/>
      <c r="J3020" s="77"/>
      <c r="K3020" s="92"/>
    </row>
    <row r="3021" spans="1:11" ht="13">
      <c r="A3021" s="14"/>
      <c r="B3021" s="14"/>
      <c r="C3021" s="14"/>
      <c r="D3021" s="16"/>
      <c r="E3021" s="16"/>
      <c r="F3021" s="14"/>
      <c r="G3021" s="14"/>
      <c r="H3021" s="14"/>
      <c r="I3021" s="15"/>
      <c r="J3021" s="77"/>
      <c r="K3021" s="92"/>
    </row>
    <row r="3022" spans="1:11" ht="13">
      <c r="A3022" s="14"/>
      <c r="B3022" s="14"/>
      <c r="C3022" s="14"/>
      <c r="D3022" s="16"/>
      <c r="E3022" s="16"/>
      <c r="F3022" s="14"/>
      <c r="G3022" s="14"/>
      <c r="H3022" s="14"/>
      <c r="I3022" s="15"/>
      <c r="J3022" s="77"/>
      <c r="K3022" s="92"/>
    </row>
    <row r="3023" spans="1:11" ht="13">
      <c r="A3023" s="14"/>
      <c r="B3023" s="14"/>
      <c r="C3023" s="14"/>
      <c r="D3023" s="16"/>
      <c r="E3023" s="16"/>
      <c r="F3023" s="14"/>
      <c r="G3023" s="14"/>
      <c r="H3023" s="14"/>
      <c r="I3023" s="15"/>
      <c r="J3023" s="77"/>
      <c r="K3023" s="92"/>
    </row>
    <row r="3024" spans="1:11" ht="13">
      <c r="A3024" s="14"/>
      <c r="B3024" s="14"/>
      <c r="C3024" s="14"/>
      <c r="D3024" s="16"/>
      <c r="E3024" s="16"/>
      <c r="F3024" s="14"/>
      <c r="G3024" s="14"/>
      <c r="H3024" s="14"/>
      <c r="I3024" s="15"/>
      <c r="J3024" s="77"/>
      <c r="K3024" s="92"/>
    </row>
    <row r="3025" spans="1:11" ht="13">
      <c r="A3025" s="14"/>
      <c r="B3025" s="14"/>
      <c r="C3025" s="14"/>
      <c r="D3025" s="16"/>
      <c r="E3025" s="16"/>
      <c r="F3025" s="14"/>
      <c r="G3025" s="14"/>
      <c r="H3025" s="14"/>
      <c r="I3025" s="15"/>
      <c r="J3025" s="77"/>
      <c r="K3025" s="92"/>
    </row>
    <row r="3026" spans="1:11" ht="13">
      <c r="A3026" s="14"/>
      <c r="B3026" s="14"/>
      <c r="C3026" s="14"/>
      <c r="D3026" s="16"/>
      <c r="E3026" s="16"/>
      <c r="F3026" s="14"/>
      <c r="G3026" s="14"/>
      <c r="H3026" s="14"/>
      <c r="I3026" s="15"/>
      <c r="J3026" s="77"/>
      <c r="K3026" s="92"/>
    </row>
    <row r="3027" spans="1:11" ht="13">
      <c r="A3027" s="14"/>
      <c r="B3027" s="14"/>
      <c r="C3027" s="14"/>
      <c r="D3027" s="16"/>
      <c r="E3027" s="16"/>
      <c r="F3027" s="14"/>
      <c r="G3027" s="14"/>
      <c r="H3027" s="14"/>
      <c r="I3027" s="15"/>
      <c r="J3027" s="77"/>
      <c r="K3027" s="92"/>
    </row>
    <row r="3028" spans="1:11" ht="13">
      <c r="A3028" s="14"/>
      <c r="B3028" s="14"/>
      <c r="C3028" s="14"/>
      <c r="D3028" s="16"/>
      <c r="E3028" s="16"/>
      <c r="F3028" s="14"/>
      <c r="G3028" s="14"/>
      <c r="H3028" s="14"/>
      <c r="I3028" s="15"/>
      <c r="J3028" s="77"/>
      <c r="K3028" s="92"/>
    </row>
    <row r="3029" spans="1:11" ht="13">
      <c r="A3029" s="14"/>
      <c r="B3029" s="14"/>
      <c r="C3029" s="14"/>
      <c r="D3029" s="16"/>
      <c r="E3029" s="16"/>
      <c r="F3029" s="14"/>
      <c r="G3029" s="14"/>
      <c r="H3029" s="14"/>
      <c r="I3029" s="15"/>
      <c r="J3029" s="77"/>
      <c r="K3029" s="92"/>
    </row>
    <row r="3030" spans="1:11" ht="13">
      <c r="A3030" s="14"/>
      <c r="B3030" s="14"/>
      <c r="C3030" s="14"/>
      <c r="D3030" s="16"/>
      <c r="E3030" s="16"/>
      <c r="F3030" s="14"/>
      <c r="G3030" s="14"/>
      <c r="H3030" s="14"/>
      <c r="I3030" s="15"/>
      <c r="J3030" s="77"/>
      <c r="K3030" s="92"/>
    </row>
    <row r="3031" spans="1:11" ht="13">
      <c r="A3031" s="14"/>
      <c r="B3031" s="14"/>
      <c r="C3031" s="14"/>
      <c r="D3031" s="16"/>
      <c r="E3031" s="16"/>
      <c r="F3031" s="14"/>
      <c r="G3031" s="14"/>
      <c r="H3031" s="14"/>
      <c r="I3031" s="15"/>
      <c r="J3031" s="77"/>
      <c r="K3031" s="92"/>
    </row>
    <row r="3032" spans="1:11" ht="13">
      <c r="A3032" s="14"/>
      <c r="B3032" s="14"/>
      <c r="C3032" s="14"/>
      <c r="D3032" s="16"/>
      <c r="E3032" s="16"/>
      <c r="F3032" s="14"/>
      <c r="G3032" s="14"/>
      <c r="H3032" s="14"/>
      <c r="I3032" s="15"/>
      <c r="J3032" s="77"/>
      <c r="K3032" s="92"/>
    </row>
    <row r="3033" spans="1:11" ht="13">
      <c r="A3033" s="14"/>
      <c r="B3033" s="14"/>
      <c r="C3033" s="14"/>
      <c r="D3033" s="16"/>
      <c r="E3033" s="16"/>
      <c r="F3033" s="14"/>
      <c r="G3033" s="14"/>
      <c r="H3033" s="14"/>
      <c r="I3033" s="15"/>
      <c r="J3033" s="77"/>
      <c r="K3033" s="92"/>
    </row>
    <row r="3034" spans="1:11" ht="13">
      <c r="A3034" s="14"/>
      <c r="B3034" s="14"/>
      <c r="C3034" s="14"/>
      <c r="D3034" s="16"/>
      <c r="E3034" s="16"/>
      <c r="F3034" s="14"/>
      <c r="G3034" s="14"/>
      <c r="H3034" s="14"/>
      <c r="I3034" s="15"/>
      <c r="J3034" s="77"/>
      <c r="K3034" s="92"/>
    </row>
    <row r="3035" spans="1:11" ht="13">
      <c r="A3035" s="14"/>
      <c r="B3035" s="14"/>
      <c r="C3035" s="14"/>
      <c r="D3035" s="16"/>
      <c r="E3035" s="16"/>
      <c r="F3035" s="14"/>
      <c r="G3035" s="14"/>
      <c r="H3035" s="14"/>
      <c r="I3035" s="15"/>
      <c r="J3035" s="77"/>
      <c r="K3035" s="92"/>
    </row>
    <row r="3036" spans="1:11" ht="13">
      <c r="A3036" s="14"/>
      <c r="B3036" s="14"/>
      <c r="C3036" s="14"/>
      <c r="D3036" s="16"/>
      <c r="E3036" s="16"/>
      <c r="F3036" s="14"/>
      <c r="G3036" s="14"/>
      <c r="H3036" s="14"/>
      <c r="I3036" s="15"/>
      <c r="J3036" s="77"/>
      <c r="K3036" s="92"/>
    </row>
    <row r="3037" spans="1:11" ht="13">
      <c r="A3037" s="14"/>
      <c r="B3037" s="14"/>
      <c r="C3037" s="14"/>
      <c r="D3037" s="16"/>
      <c r="E3037" s="16"/>
      <c r="F3037" s="14"/>
      <c r="G3037" s="14"/>
      <c r="H3037" s="14"/>
      <c r="I3037" s="15"/>
      <c r="J3037" s="77"/>
      <c r="K3037" s="92"/>
    </row>
    <row r="3038" spans="1:11" ht="13">
      <c r="A3038" s="14"/>
      <c r="B3038" s="14"/>
      <c r="C3038" s="14"/>
      <c r="D3038" s="16"/>
      <c r="E3038" s="16"/>
      <c r="F3038" s="14"/>
      <c r="G3038" s="14"/>
      <c r="H3038" s="14"/>
      <c r="I3038" s="15"/>
      <c r="J3038" s="77"/>
      <c r="K3038" s="92"/>
    </row>
    <row r="3039" spans="1:11" ht="13">
      <c r="A3039" s="14"/>
      <c r="B3039" s="14"/>
      <c r="C3039" s="14"/>
      <c r="D3039" s="16"/>
      <c r="E3039" s="16"/>
      <c r="F3039" s="14"/>
      <c r="G3039" s="14"/>
      <c r="H3039" s="14"/>
      <c r="I3039" s="15"/>
      <c r="J3039" s="77"/>
      <c r="K3039" s="92"/>
    </row>
    <row r="3040" spans="1:11" ht="13">
      <c r="A3040" s="14"/>
      <c r="B3040" s="14"/>
      <c r="C3040" s="14"/>
      <c r="D3040" s="16"/>
      <c r="E3040" s="16"/>
      <c r="F3040" s="14"/>
      <c r="G3040" s="14"/>
      <c r="H3040" s="14"/>
      <c r="I3040" s="15"/>
      <c r="J3040" s="77"/>
      <c r="K3040" s="92"/>
    </row>
    <row r="3041" spans="1:11" ht="13">
      <c r="A3041" s="14"/>
      <c r="B3041" s="14"/>
      <c r="C3041" s="14"/>
      <c r="D3041" s="16"/>
      <c r="E3041" s="16"/>
      <c r="F3041" s="14"/>
      <c r="G3041" s="14"/>
      <c r="H3041" s="14"/>
      <c r="I3041" s="15"/>
      <c r="J3041" s="77"/>
      <c r="K3041" s="92"/>
    </row>
    <row r="3042" spans="1:11" ht="13">
      <c r="A3042" s="14"/>
      <c r="B3042" s="14"/>
      <c r="C3042" s="14"/>
      <c r="D3042" s="16"/>
      <c r="E3042" s="16"/>
      <c r="F3042" s="14"/>
      <c r="G3042" s="14"/>
      <c r="H3042" s="14"/>
      <c r="I3042" s="15"/>
      <c r="J3042" s="77"/>
      <c r="K3042" s="92"/>
    </row>
    <row r="3043" spans="1:11" ht="13">
      <c r="A3043" s="14"/>
      <c r="B3043" s="14"/>
      <c r="C3043" s="14"/>
      <c r="D3043" s="16"/>
      <c r="E3043" s="16"/>
      <c r="F3043" s="14"/>
      <c r="G3043" s="14"/>
      <c r="H3043" s="14"/>
      <c r="I3043" s="15"/>
      <c r="J3043" s="77"/>
      <c r="K3043" s="92"/>
    </row>
    <row r="3044" spans="1:11" ht="13">
      <c r="A3044" s="14"/>
      <c r="B3044" s="14"/>
      <c r="C3044" s="14"/>
      <c r="D3044" s="16"/>
      <c r="E3044" s="16"/>
      <c r="F3044" s="14"/>
      <c r="G3044" s="14"/>
      <c r="H3044" s="14"/>
      <c r="I3044" s="15"/>
      <c r="J3044" s="77"/>
      <c r="K3044" s="92"/>
    </row>
    <row r="3045" spans="1:11" ht="13">
      <c r="A3045" s="14"/>
      <c r="B3045" s="14"/>
      <c r="C3045" s="14"/>
      <c r="D3045" s="16"/>
      <c r="E3045" s="16"/>
      <c r="F3045" s="14"/>
      <c r="G3045" s="14"/>
      <c r="H3045" s="14"/>
      <c r="I3045" s="15"/>
      <c r="J3045" s="77"/>
      <c r="K3045" s="92"/>
    </row>
    <row r="3046" spans="1:11" ht="13">
      <c r="A3046" s="14"/>
      <c r="B3046" s="14"/>
      <c r="C3046" s="14"/>
      <c r="D3046" s="16"/>
      <c r="E3046" s="16"/>
      <c r="F3046" s="14"/>
      <c r="G3046" s="14"/>
      <c r="H3046" s="14"/>
      <c r="I3046" s="15"/>
      <c r="J3046" s="77"/>
      <c r="K3046" s="92"/>
    </row>
    <row r="3047" spans="1:11" ht="13">
      <c r="A3047" s="14"/>
      <c r="B3047" s="14"/>
      <c r="C3047" s="14"/>
      <c r="D3047" s="16"/>
      <c r="E3047" s="16"/>
      <c r="F3047" s="14"/>
      <c r="G3047" s="14"/>
      <c r="H3047" s="14"/>
      <c r="I3047" s="15"/>
      <c r="J3047" s="77"/>
      <c r="K3047" s="92"/>
    </row>
    <row r="3048" spans="1:11" ht="13">
      <c r="A3048" s="14"/>
      <c r="B3048" s="14"/>
      <c r="C3048" s="14"/>
      <c r="D3048" s="16"/>
      <c r="E3048" s="16"/>
      <c r="F3048" s="14"/>
      <c r="G3048" s="14"/>
      <c r="H3048" s="14"/>
      <c r="I3048" s="15"/>
      <c r="J3048" s="77"/>
      <c r="K3048" s="92"/>
    </row>
    <row r="3049" spans="1:11" ht="13">
      <c r="A3049" s="14"/>
      <c r="B3049" s="14"/>
      <c r="C3049" s="14"/>
      <c r="D3049" s="16"/>
      <c r="E3049" s="16"/>
      <c r="F3049" s="14"/>
      <c r="G3049" s="14"/>
      <c r="H3049" s="14"/>
      <c r="I3049" s="15"/>
      <c r="J3049" s="77"/>
      <c r="K3049" s="92"/>
    </row>
    <row r="3050" spans="1:11" ht="13">
      <c r="A3050" s="14"/>
      <c r="B3050" s="14"/>
      <c r="C3050" s="14"/>
      <c r="D3050" s="16"/>
      <c r="E3050" s="16"/>
      <c r="F3050" s="14"/>
      <c r="G3050" s="14"/>
      <c r="H3050" s="14"/>
      <c r="I3050" s="15"/>
      <c r="J3050" s="77"/>
      <c r="K3050" s="92"/>
    </row>
    <row r="3051" spans="1:11" ht="13">
      <c r="A3051" s="14"/>
      <c r="B3051" s="14"/>
      <c r="C3051" s="14"/>
      <c r="D3051" s="16"/>
      <c r="E3051" s="16"/>
      <c r="F3051" s="14"/>
      <c r="G3051" s="14"/>
      <c r="H3051" s="14"/>
      <c r="I3051" s="15"/>
      <c r="J3051" s="77"/>
      <c r="K3051" s="92"/>
    </row>
    <row r="3052" spans="1:11" ht="13">
      <c r="A3052" s="14"/>
      <c r="B3052" s="14"/>
      <c r="C3052" s="14"/>
      <c r="D3052" s="16"/>
      <c r="E3052" s="16"/>
      <c r="F3052" s="14"/>
      <c r="G3052" s="14"/>
      <c r="H3052" s="14"/>
      <c r="I3052" s="15"/>
      <c r="J3052" s="77"/>
      <c r="K3052" s="92"/>
    </row>
    <row r="3053" spans="1:11" ht="13">
      <c r="A3053" s="14"/>
      <c r="B3053" s="14"/>
      <c r="C3053" s="14"/>
      <c r="D3053" s="16"/>
      <c r="E3053" s="16"/>
      <c r="F3053" s="14"/>
      <c r="G3053" s="14"/>
      <c r="H3053" s="14"/>
      <c r="I3053" s="15"/>
      <c r="J3053" s="77"/>
      <c r="K3053" s="92"/>
    </row>
    <row r="3054" spans="1:11" ht="13">
      <c r="A3054" s="14"/>
      <c r="B3054" s="14"/>
      <c r="C3054" s="14"/>
      <c r="D3054" s="16"/>
      <c r="E3054" s="16"/>
      <c r="F3054" s="14"/>
      <c r="G3054" s="14"/>
      <c r="H3054" s="14"/>
      <c r="I3054" s="15"/>
      <c r="J3054" s="77"/>
      <c r="K3054" s="92"/>
    </row>
    <row r="3055" spans="1:11" ht="13">
      <c r="A3055" s="14"/>
      <c r="B3055" s="14"/>
      <c r="C3055" s="14"/>
      <c r="D3055" s="16"/>
      <c r="E3055" s="16"/>
      <c r="F3055" s="14"/>
      <c r="G3055" s="14"/>
      <c r="H3055" s="14"/>
      <c r="I3055" s="15"/>
      <c r="J3055" s="77"/>
      <c r="K3055" s="92"/>
    </row>
    <row r="3056" spans="1:11" ht="13">
      <c r="A3056" s="14"/>
      <c r="B3056" s="14"/>
      <c r="C3056" s="14"/>
      <c r="D3056" s="16"/>
      <c r="E3056" s="16"/>
      <c r="F3056" s="14"/>
      <c r="G3056" s="14"/>
      <c r="H3056" s="14"/>
      <c r="I3056" s="15"/>
      <c r="J3056" s="77"/>
      <c r="K3056" s="92"/>
    </row>
    <row r="3057" spans="1:11" ht="13">
      <c r="A3057" s="14"/>
      <c r="B3057" s="14"/>
      <c r="C3057" s="14"/>
      <c r="D3057" s="16"/>
      <c r="E3057" s="16"/>
      <c r="F3057" s="14"/>
      <c r="G3057" s="14"/>
      <c r="H3057" s="14"/>
      <c r="I3057" s="15"/>
      <c r="J3057" s="77"/>
      <c r="K3057" s="92"/>
    </row>
    <row r="3058" spans="1:11" ht="13">
      <c r="A3058" s="14"/>
      <c r="B3058" s="14"/>
      <c r="C3058" s="14"/>
      <c r="D3058" s="16"/>
      <c r="E3058" s="16"/>
      <c r="F3058" s="14"/>
      <c r="G3058" s="14"/>
      <c r="H3058" s="14"/>
      <c r="I3058" s="15"/>
      <c r="J3058" s="77"/>
      <c r="K3058" s="92"/>
    </row>
    <row r="3059" spans="1:11" ht="13">
      <c r="A3059" s="14"/>
      <c r="B3059" s="14"/>
      <c r="C3059" s="14"/>
      <c r="D3059" s="16"/>
      <c r="E3059" s="16"/>
      <c r="F3059" s="14"/>
      <c r="G3059" s="14"/>
      <c r="H3059" s="14"/>
      <c r="I3059" s="15"/>
      <c r="J3059" s="77"/>
      <c r="K3059" s="92"/>
    </row>
    <row r="3060" spans="1:11" ht="13">
      <c r="A3060" s="14"/>
      <c r="B3060" s="14"/>
      <c r="C3060" s="14"/>
      <c r="D3060" s="16"/>
      <c r="E3060" s="16"/>
      <c r="F3060" s="14"/>
      <c r="G3060" s="14"/>
      <c r="H3060" s="14"/>
      <c r="I3060" s="15"/>
      <c r="J3060" s="77"/>
      <c r="K3060" s="92"/>
    </row>
    <row r="3061" spans="1:11" ht="13">
      <c r="A3061" s="14"/>
      <c r="B3061" s="14"/>
      <c r="C3061" s="14"/>
      <c r="D3061" s="16"/>
      <c r="E3061" s="16"/>
      <c r="F3061" s="14"/>
      <c r="G3061" s="14"/>
      <c r="H3061" s="14"/>
      <c r="I3061" s="15"/>
      <c r="J3061" s="77"/>
      <c r="K3061" s="92"/>
    </row>
    <row r="3062" spans="1:11" ht="13">
      <c r="A3062" s="14"/>
      <c r="B3062" s="14"/>
      <c r="C3062" s="14"/>
      <c r="D3062" s="16"/>
      <c r="E3062" s="16"/>
      <c r="F3062" s="14"/>
      <c r="G3062" s="14"/>
      <c r="H3062" s="14"/>
      <c r="I3062" s="15"/>
      <c r="J3062" s="77"/>
      <c r="K3062" s="92"/>
    </row>
    <row r="3063" spans="1:11" ht="13">
      <c r="A3063" s="14"/>
      <c r="B3063" s="14"/>
      <c r="C3063" s="14"/>
      <c r="D3063" s="16"/>
      <c r="E3063" s="16"/>
      <c r="F3063" s="14"/>
      <c r="G3063" s="14"/>
      <c r="H3063" s="14"/>
      <c r="I3063" s="15"/>
      <c r="J3063" s="77"/>
      <c r="K3063" s="92"/>
    </row>
    <row r="3064" spans="1:11" ht="13">
      <c r="A3064" s="14"/>
      <c r="B3064" s="14"/>
      <c r="C3064" s="14"/>
      <c r="D3064" s="16"/>
      <c r="E3064" s="16"/>
      <c r="F3064" s="14"/>
      <c r="G3064" s="14"/>
      <c r="H3064" s="14"/>
      <c r="I3064" s="15"/>
      <c r="J3064" s="77"/>
      <c r="K3064" s="92"/>
    </row>
    <row r="3065" spans="1:11" ht="13">
      <c r="A3065" s="14"/>
      <c r="B3065" s="14"/>
      <c r="C3065" s="14"/>
      <c r="D3065" s="16"/>
      <c r="E3065" s="16"/>
      <c r="F3065" s="14"/>
      <c r="G3065" s="14"/>
      <c r="H3065" s="14"/>
      <c r="I3065" s="15"/>
      <c r="J3065" s="77"/>
      <c r="K3065" s="92"/>
    </row>
    <row r="3066" spans="1:11" ht="13">
      <c r="A3066" s="14"/>
      <c r="B3066" s="14"/>
      <c r="C3066" s="14"/>
      <c r="D3066" s="16"/>
      <c r="E3066" s="16"/>
      <c r="F3066" s="14"/>
      <c r="G3066" s="14"/>
      <c r="H3066" s="14"/>
      <c r="I3066" s="15"/>
      <c r="J3066" s="77"/>
      <c r="K3066" s="92"/>
    </row>
    <row r="3067" spans="1:11" ht="13">
      <c r="A3067" s="14"/>
      <c r="B3067" s="14"/>
      <c r="C3067" s="14"/>
      <c r="D3067" s="16"/>
      <c r="E3067" s="16"/>
      <c r="F3067" s="14"/>
      <c r="G3067" s="14"/>
      <c r="H3067" s="14"/>
      <c r="I3067" s="15"/>
      <c r="J3067" s="77"/>
      <c r="K3067" s="92"/>
    </row>
    <row r="3068" spans="1:11" ht="13">
      <c r="A3068" s="14"/>
      <c r="B3068" s="14"/>
      <c r="C3068" s="14"/>
      <c r="D3068" s="16"/>
      <c r="E3068" s="16"/>
      <c r="F3068" s="14"/>
      <c r="G3068" s="14"/>
      <c r="H3068" s="14"/>
      <c r="I3068" s="15"/>
      <c r="J3068" s="77"/>
      <c r="K3068" s="92"/>
    </row>
    <row r="3069" spans="1:11" ht="13">
      <c r="A3069" s="14"/>
      <c r="B3069" s="14"/>
      <c r="C3069" s="14"/>
      <c r="D3069" s="16"/>
      <c r="E3069" s="16"/>
      <c r="F3069" s="14"/>
      <c r="G3069" s="14"/>
      <c r="H3069" s="14"/>
      <c r="I3069" s="15"/>
      <c r="J3069" s="77"/>
      <c r="K3069" s="92"/>
    </row>
    <row r="3070" spans="1:11" ht="13">
      <c r="A3070" s="14"/>
      <c r="B3070" s="14"/>
      <c r="C3070" s="14"/>
      <c r="D3070" s="16"/>
      <c r="E3070" s="16"/>
      <c r="F3070" s="14"/>
      <c r="G3070" s="14"/>
      <c r="H3070" s="14"/>
      <c r="I3070" s="15"/>
      <c r="J3070" s="77"/>
      <c r="K3070" s="92"/>
    </row>
    <row r="3071" spans="1:11" ht="13">
      <c r="A3071" s="14"/>
      <c r="B3071" s="14"/>
      <c r="C3071" s="14"/>
      <c r="D3071" s="16"/>
      <c r="E3071" s="16"/>
      <c r="F3071" s="14"/>
      <c r="G3071" s="14"/>
      <c r="H3071" s="14"/>
      <c r="I3071" s="15"/>
      <c r="J3071" s="77"/>
      <c r="K3071" s="92"/>
    </row>
    <row r="3072" spans="1:11" ht="13">
      <c r="A3072" s="14"/>
      <c r="B3072" s="14"/>
      <c r="C3072" s="14"/>
      <c r="D3072" s="16"/>
      <c r="E3072" s="16"/>
      <c r="F3072" s="14"/>
      <c r="G3072" s="14"/>
      <c r="H3072" s="14"/>
      <c r="I3072" s="15"/>
      <c r="J3072" s="77"/>
      <c r="K3072" s="92"/>
    </row>
    <row r="3073" spans="1:11" ht="13">
      <c r="A3073" s="14"/>
      <c r="B3073" s="14"/>
      <c r="C3073" s="14"/>
      <c r="D3073" s="16"/>
      <c r="E3073" s="16"/>
      <c r="F3073" s="14"/>
      <c r="G3073" s="14"/>
      <c r="H3073" s="14"/>
      <c r="I3073" s="15"/>
      <c r="J3073" s="77"/>
      <c r="K3073" s="92"/>
    </row>
    <row r="3074" spans="1:11" ht="13">
      <c r="A3074" s="14"/>
      <c r="B3074" s="14"/>
      <c r="C3074" s="14"/>
      <c r="D3074" s="16"/>
      <c r="E3074" s="16"/>
      <c r="F3074" s="14"/>
      <c r="G3074" s="14"/>
      <c r="H3074" s="14"/>
      <c r="I3074" s="15"/>
      <c r="J3074" s="77"/>
      <c r="K3074" s="92"/>
    </row>
    <row r="3075" spans="1:11" ht="13">
      <c r="A3075" s="14"/>
      <c r="B3075" s="14"/>
      <c r="C3075" s="14"/>
      <c r="D3075" s="16"/>
      <c r="E3075" s="16"/>
      <c r="F3075" s="14"/>
      <c r="G3075" s="14"/>
      <c r="H3075" s="14"/>
      <c r="I3075" s="15"/>
      <c r="J3075" s="77"/>
      <c r="K3075" s="92"/>
    </row>
    <row r="3076" spans="1:11" ht="13">
      <c r="A3076" s="14"/>
      <c r="B3076" s="14"/>
      <c r="C3076" s="14"/>
      <c r="D3076" s="16"/>
      <c r="E3076" s="16"/>
      <c r="F3076" s="14"/>
      <c r="G3076" s="14"/>
      <c r="H3076" s="14"/>
      <c r="I3076" s="15"/>
      <c r="J3076" s="77"/>
      <c r="K3076" s="92"/>
    </row>
    <row r="3077" spans="1:11" ht="13">
      <c r="A3077" s="14"/>
      <c r="B3077" s="14"/>
      <c r="C3077" s="14"/>
      <c r="D3077" s="16"/>
      <c r="E3077" s="16"/>
      <c r="F3077" s="14"/>
      <c r="G3077" s="14"/>
      <c r="H3077" s="14"/>
      <c r="I3077" s="15"/>
      <c r="J3077" s="77"/>
      <c r="K3077" s="92"/>
    </row>
    <row r="3078" spans="1:11" ht="13">
      <c r="A3078" s="14"/>
      <c r="B3078" s="14"/>
      <c r="C3078" s="14"/>
      <c r="D3078" s="16"/>
      <c r="E3078" s="16"/>
      <c r="F3078" s="14"/>
      <c r="G3078" s="14"/>
      <c r="H3078" s="14"/>
      <c r="I3078" s="15"/>
      <c r="J3078" s="77"/>
      <c r="K3078" s="92"/>
    </row>
    <row r="3079" spans="1:11" ht="13">
      <c r="A3079" s="14"/>
      <c r="B3079" s="14"/>
      <c r="C3079" s="14"/>
      <c r="D3079" s="16"/>
      <c r="E3079" s="16"/>
      <c r="F3079" s="14"/>
      <c r="G3079" s="14"/>
      <c r="H3079" s="14"/>
      <c r="I3079" s="15"/>
      <c r="J3079" s="77"/>
      <c r="K3079" s="92"/>
    </row>
    <row r="3080" spans="1:11" ht="13">
      <c r="A3080" s="14"/>
      <c r="B3080" s="14"/>
      <c r="C3080" s="14"/>
      <c r="D3080" s="16"/>
      <c r="E3080" s="16"/>
      <c r="F3080" s="14"/>
      <c r="G3080" s="14"/>
      <c r="H3080" s="14"/>
      <c r="I3080" s="15"/>
      <c r="J3080" s="77"/>
      <c r="K3080" s="92"/>
    </row>
    <row r="3081" spans="1:11" ht="13">
      <c r="A3081" s="14"/>
      <c r="B3081" s="14"/>
      <c r="C3081" s="14"/>
      <c r="D3081" s="16"/>
      <c r="E3081" s="16"/>
      <c r="F3081" s="14"/>
      <c r="G3081" s="14"/>
      <c r="H3081" s="14"/>
      <c r="I3081" s="15"/>
      <c r="J3081" s="77"/>
      <c r="K3081" s="92"/>
    </row>
    <row r="3082" spans="1:11" ht="13">
      <c r="A3082" s="14"/>
      <c r="B3082" s="14"/>
      <c r="C3082" s="14"/>
      <c r="D3082" s="16"/>
      <c r="E3082" s="16"/>
      <c r="F3082" s="14"/>
      <c r="G3082" s="14"/>
      <c r="H3082" s="14"/>
      <c r="I3082" s="15"/>
      <c r="J3082" s="77"/>
      <c r="K3082" s="92"/>
    </row>
    <row r="3083" spans="1:11" ht="13">
      <c r="A3083" s="14"/>
      <c r="B3083" s="14"/>
      <c r="C3083" s="14"/>
      <c r="D3083" s="16"/>
      <c r="E3083" s="16"/>
      <c r="F3083" s="14"/>
      <c r="G3083" s="14"/>
      <c r="H3083" s="14"/>
      <c r="I3083" s="15"/>
      <c r="J3083" s="77"/>
      <c r="K3083" s="92"/>
    </row>
    <row r="3084" spans="1:11" ht="13">
      <c r="A3084" s="14"/>
      <c r="B3084" s="14"/>
      <c r="C3084" s="14"/>
      <c r="D3084" s="16"/>
      <c r="E3084" s="16"/>
      <c r="F3084" s="14"/>
      <c r="G3084" s="14"/>
      <c r="H3084" s="14"/>
      <c r="I3084" s="15"/>
      <c r="J3084" s="77"/>
      <c r="K3084" s="92"/>
    </row>
    <row r="3085" spans="1:11" ht="13">
      <c r="A3085" s="14"/>
      <c r="B3085" s="14"/>
      <c r="C3085" s="14"/>
      <c r="D3085" s="16"/>
      <c r="E3085" s="16"/>
      <c r="F3085" s="14"/>
      <c r="G3085" s="14"/>
      <c r="H3085" s="14"/>
      <c r="I3085" s="15"/>
      <c r="J3085" s="77"/>
      <c r="K3085" s="92"/>
    </row>
    <row r="3086" spans="1:11" ht="13">
      <c r="A3086" s="14"/>
      <c r="B3086" s="14"/>
      <c r="C3086" s="14"/>
      <c r="D3086" s="16"/>
      <c r="E3086" s="16"/>
      <c r="F3086" s="14"/>
      <c r="G3086" s="14"/>
      <c r="H3086" s="14"/>
      <c r="I3086" s="15"/>
      <c r="J3086" s="77"/>
      <c r="K3086" s="92"/>
    </row>
    <row r="3087" spans="1:11" ht="13">
      <c r="A3087" s="14"/>
      <c r="B3087" s="14"/>
      <c r="C3087" s="14"/>
      <c r="D3087" s="16"/>
      <c r="E3087" s="16"/>
      <c r="F3087" s="14"/>
      <c r="G3087" s="14"/>
      <c r="H3087" s="14"/>
      <c r="I3087" s="15"/>
      <c r="J3087" s="77"/>
      <c r="K3087" s="92"/>
    </row>
    <row r="3088" spans="1:11" ht="13">
      <c r="A3088" s="14"/>
      <c r="B3088" s="14"/>
      <c r="C3088" s="14"/>
      <c r="D3088" s="16"/>
      <c r="E3088" s="16"/>
      <c r="F3088" s="14"/>
      <c r="G3088" s="14"/>
      <c r="H3088" s="14"/>
      <c r="I3088" s="15"/>
      <c r="J3088" s="77"/>
      <c r="K3088" s="92"/>
    </row>
    <row r="3089" spans="1:11" ht="13">
      <c r="A3089" s="14"/>
      <c r="B3089" s="14"/>
      <c r="C3089" s="14"/>
      <c r="D3089" s="16"/>
      <c r="E3089" s="16"/>
      <c r="F3089" s="14"/>
      <c r="G3089" s="14"/>
      <c r="H3089" s="14"/>
      <c r="I3089" s="15"/>
      <c r="J3089" s="77"/>
      <c r="K3089" s="92"/>
    </row>
    <row r="3090" spans="1:11" ht="13">
      <c r="A3090" s="14"/>
      <c r="B3090" s="14"/>
      <c r="C3090" s="14"/>
      <c r="D3090" s="16"/>
      <c r="E3090" s="16"/>
      <c r="F3090" s="14"/>
      <c r="G3090" s="14"/>
      <c r="H3090" s="14"/>
      <c r="I3090" s="15"/>
      <c r="J3090" s="77"/>
      <c r="K3090" s="92"/>
    </row>
    <row r="3091" spans="1:11" ht="13">
      <c r="A3091" s="14"/>
      <c r="B3091" s="14"/>
      <c r="C3091" s="14"/>
      <c r="D3091" s="16"/>
      <c r="E3091" s="16"/>
      <c r="F3091" s="14"/>
      <c r="G3091" s="14"/>
      <c r="H3091" s="14"/>
      <c r="I3091" s="15"/>
      <c r="J3091" s="77"/>
      <c r="K3091" s="92"/>
    </row>
    <row r="3092" spans="1:11" ht="13">
      <c r="A3092" s="14"/>
      <c r="B3092" s="14"/>
      <c r="C3092" s="14"/>
      <c r="D3092" s="16"/>
      <c r="E3092" s="16"/>
      <c r="F3092" s="14"/>
      <c r="G3092" s="14"/>
      <c r="H3092" s="14"/>
      <c r="I3092" s="15"/>
      <c r="J3092" s="77"/>
      <c r="K3092" s="92"/>
    </row>
    <row r="3093" spans="1:11" ht="13">
      <c r="A3093" s="14"/>
      <c r="B3093" s="14"/>
      <c r="C3093" s="14"/>
      <c r="D3093" s="16"/>
      <c r="E3093" s="16"/>
      <c r="F3093" s="14"/>
      <c r="G3093" s="14"/>
      <c r="H3093" s="14"/>
      <c r="I3093" s="15"/>
      <c r="J3093" s="77"/>
      <c r="K3093" s="92"/>
    </row>
    <row r="3094" spans="1:11" ht="13">
      <c r="A3094" s="14"/>
      <c r="B3094" s="14"/>
      <c r="C3094" s="14"/>
      <c r="D3094" s="16"/>
      <c r="E3094" s="16"/>
      <c r="F3094" s="14"/>
      <c r="G3094" s="14"/>
      <c r="H3094" s="14"/>
      <c r="I3094" s="15"/>
      <c r="J3094" s="77"/>
      <c r="K3094" s="92"/>
    </row>
    <row r="3095" spans="1:11" ht="13">
      <c r="A3095" s="14"/>
      <c r="B3095" s="14"/>
      <c r="C3095" s="14"/>
      <c r="D3095" s="16"/>
      <c r="E3095" s="16"/>
      <c r="F3095" s="14"/>
      <c r="G3095" s="14"/>
      <c r="H3095" s="14"/>
      <c r="I3095" s="15"/>
      <c r="J3095" s="77"/>
      <c r="K3095" s="92"/>
    </row>
    <row r="3096" spans="1:11" ht="13">
      <c r="A3096" s="14"/>
      <c r="B3096" s="14"/>
      <c r="C3096" s="14"/>
      <c r="D3096" s="16"/>
      <c r="E3096" s="16"/>
      <c r="F3096" s="14"/>
      <c r="G3096" s="14"/>
      <c r="H3096" s="14"/>
      <c r="I3096" s="15"/>
      <c r="J3096" s="77"/>
      <c r="K3096" s="92"/>
    </row>
    <row r="3097" spans="1:11" ht="13">
      <c r="A3097" s="14"/>
      <c r="B3097" s="14"/>
      <c r="C3097" s="14"/>
      <c r="D3097" s="16"/>
      <c r="E3097" s="16"/>
      <c r="F3097" s="14"/>
      <c r="G3097" s="14"/>
      <c r="H3097" s="14"/>
      <c r="I3097" s="15"/>
      <c r="J3097" s="77"/>
      <c r="K3097" s="92"/>
    </row>
    <row r="3098" spans="1:11" ht="13">
      <c r="A3098" s="14"/>
      <c r="B3098" s="14"/>
      <c r="C3098" s="14"/>
      <c r="D3098" s="16"/>
      <c r="E3098" s="16"/>
      <c r="F3098" s="14"/>
      <c r="G3098" s="14"/>
      <c r="H3098" s="14"/>
      <c r="I3098" s="15"/>
      <c r="J3098" s="77"/>
      <c r="K3098" s="92"/>
    </row>
    <row r="3099" spans="1:11" ht="13">
      <c r="A3099" s="14"/>
      <c r="B3099" s="14"/>
      <c r="C3099" s="14"/>
      <c r="D3099" s="16"/>
      <c r="E3099" s="16"/>
      <c r="F3099" s="14"/>
      <c r="G3099" s="14"/>
      <c r="H3099" s="14"/>
      <c r="I3099" s="15"/>
      <c r="J3099" s="77"/>
      <c r="K3099" s="92"/>
    </row>
    <row r="3100" spans="1:11" ht="13">
      <c r="A3100" s="14"/>
      <c r="B3100" s="14"/>
      <c r="C3100" s="14"/>
      <c r="D3100" s="16"/>
      <c r="E3100" s="16"/>
      <c r="F3100" s="14"/>
      <c r="G3100" s="14"/>
      <c r="H3100" s="14"/>
      <c r="I3100" s="15"/>
      <c r="J3100" s="77"/>
      <c r="K3100" s="92"/>
    </row>
    <row r="3101" spans="1:11" ht="13">
      <c r="A3101" s="14"/>
      <c r="B3101" s="14"/>
      <c r="C3101" s="14"/>
      <c r="D3101" s="16"/>
      <c r="E3101" s="16"/>
      <c r="F3101" s="14"/>
      <c r="G3101" s="14"/>
      <c r="H3101" s="14"/>
      <c r="I3101" s="15"/>
      <c r="J3101" s="77"/>
      <c r="K3101" s="92"/>
    </row>
    <row r="3102" spans="1:11" ht="13">
      <c r="A3102" s="14"/>
      <c r="B3102" s="14"/>
      <c r="C3102" s="14"/>
      <c r="D3102" s="16"/>
      <c r="E3102" s="16"/>
      <c r="F3102" s="14"/>
      <c r="G3102" s="14"/>
      <c r="H3102" s="14"/>
      <c r="I3102" s="15"/>
      <c r="J3102" s="77"/>
      <c r="K3102" s="92"/>
    </row>
    <row r="3103" spans="1:11" ht="13">
      <c r="A3103" s="14"/>
      <c r="B3103" s="14"/>
      <c r="C3103" s="14"/>
      <c r="D3103" s="16"/>
      <c r="E3103" s="16"/>
      <c r="F3103" s="14"/>
      <c r="G3103" s="14"/>
      <c r="H3103" s="14"/>
      <c r="I3103" s="15"/>
      <c r="J3103" s="77"/>
      <c r="K3103" s="92"/>
    </row>
    <row r="3104" spans="1:11" ht="13">
      <c r="A3104" s="14"/>
      <c r="B3104" s="14"/>
      <c r="C3104" s="14"/>
      <c r="D3104" s="16"/>
      <c r="E3104" s="16"/>
      <c r="F3104" s="14"/>
      <c r="G3104" s="14"/>
      <c r="H3104" s="14"/>
      <c r="I3104" s="15"/>
      <c r="J3104" s="77"/>
      <c r="K3104" s="92"/>
    </row>
    <row r="3105" spans="1:11" ht="13">
      <c r="A3105" s="14"/>
      <c r="B3105" s="14"/>
      <c r="C3105" s="14"/>
      <c r="D3105" s="16"/>
      <c r="E3105" s="16"/>
      <c r="F3105" s="14"/>
      <c r="G3105" s="14"/>
      <c r="H3105" s="14"/>
      <c r="I3105" s="15"/>
      <c r="J3105" s="77"/>
      <c r="K3105" s="92"/>
    </row>
    <row r="3106" spans="1:11" ht="13">
      <c r="A3106" s="14"/>
      <c r="B3106" s="14"/>
      <c r="C3106" s="14"/>
      <c r="D3106" s="16"/>
      <c r="E3106" s="16"/>
      <c r="F3106" s="14"/>
      <c r="G3106" s="14"/>
      <c r="H3106" s="14"/>
      <c r="I3106" s="15"/>
      <c r="J3106" s="77"/>
      <c r="K3106" s="92"/>
    </row>
    <row r="3107" spans="1:11" ht="13">
      <c r="A3107" s="14"/>
      <c r="B3107" s="14"/>
      <c r="C3107" s="14"/>
      <c r="D3107" s="16"/>
      <c r="E3107" s="16"/>
      <c r="F3107" s="14"/>
      <c r="G3107" s="14"/>
      <c r="H3107" s="14"/>
      <c r="I3107" s="15"/>
      <c r="J3107" s="77"/>
      <c r="K3107" s="92"/>
    </row>
    <row r="3108" spans="1:11" ht="13">
      <c r="A3108" s="14"/>
      <c r="B3108" s="14"/>
      <c r="C3108" s="14"/>
      <c r="D3108" s="16"/>
      <c r="E3108" s="16"/>
      <c r="F3108" s="14"/>
      <c r="G3108" s="14"/>
      <c r="H3108" s="14"/>
      <c r="I3108" s="15"/>
      <c r="J3108" s="77"/>
      <c r="K3108" s="92"/>
    </row>
    <row r="3109" spans="1:11" ht="13">
      <c r="A3109" s="14"/>
      <c r="B3109" s="14"/>
      <c r="C3109" s="14"/>
      <c r="D3109" s="16"/>
      <c r="E3109" s="16"/>
      <c r="F3109" s="14"/>
      <c r="G3109" s="14"/>
      <c r="H3109" s="14"/>
      <c r="I3109" s="15"/>
      <c r="J3109" s="77"/>
      <c r="K3109" s="92"/>
    </row>
    <row r="3110" spans="1:11" ht="13">
      <c r="A3110" s="14"/>
      <c r="B3110" s="14"/>
      <c r="C3110" s="14"/>
      <c r="D3110" s="16"/>
      <c r="E3110" s="16"/>
      <c r="F3110" s="14"/>
      <c r="G3110" s="14"/>
      <c r="H3110" s="14"/>
      <c r="I3110" s="15"/>
      <c r="J3110" s="77"/>
      <c r="K3110" s="92"/>
    </row>
    <row r="3111" spans="1:11" ht="13">
      <c r="A3111" s="14"/>
      <c r="B3111" s="14"/>
      <c r="C3111" s="14"/>
      <c r="D3111" s="16"/>
      <c r="E3111" s="16"/>
      <c r="F3111" s="14"/>
      <c r="G3111" s="14"/>
      <c r="H3111" s="14"/>
      <c r="I3111" s="15"/>
      <c r="J3111" s="77"/>
      <c r="K3111" s="92"/>
    </row>
    <row r="3112" spans="1:11" ht="13">
      <c r="A3112" s="14"/>
      <c r="B3112" s="14"/>
      <c r="C3112" s="14"/>
      <c r="D3112" s="16"/>
      <c r="E3112" s="16"/>
      <c r="F3112" s="14"/>
      <c r="G3112" s="14"/>
      <c r="H3112" s="14"/>
      <c r="I3112" s="15"/>
      <c r="J3112" s="77"/>
      <c r="K3112" s="92"/>
    </row>
    <row r="3113" spans="1:11" ht="13">
      <c r="A3113" s="14"/>
      <c r="B3113" s="14"/>
      <c r="C3113" s="14"/>
      <c r="D3113" s="16"/>
      <c r="E3113" s="16"/>
      <c r="F3113" s="14"/>
      <c r="G3113" s="14"/>
      <c r="H3113" s="14"/>
      <c r="I3113" s="15"/>
      <c r="J3113" s="77"/>
      <c r="K3113" s="92"/>
    </row>
    <row r="3114" spans="1:11" ht="13">
      <c r="A3114" s="14"/>
      <c r="B3114" s="14"/>
      <c r="C3114" s="14"/>
      <c r="D3114" s="16"/>
      <c r="E3114" s="16"/>
      <c r="F3114" s="14"/>
      <c r="G3114" s="14"/>
      <c r="H3114" s="14"/>
      <c r="I3114" s="15"/>
      <c r="J3114" s="77"/>
      <c r="K3114" s="92"/>
    </row>
    <row r="3115" spans="1:11" ht="13">
      <c r="A3115" s="14"/>
      <c r="B3115" s="14"/>
      <c r="C3115" s="14"/>
      <c r="D3115" s="16"/>
      <c r="E3115" s="16"/>
      <c r="F3115" s="14"/>
      <c r="G3115" s="14"/>
      <c r="H3115" s="14"/>
      <c r="I3115" s="15"/>
      <c r="J3115" s="77"/>
      <c r="K3115" s="92"/>
    </row>
    <row r="3116" spans="1:11" ht="13">
      <c r="A3116" s="14"/>
      <c r="B3116" s="14"/>
      <c r="C3116" s="14"/>
      <c r="D3116" s="16"/>
      <c r="E3116" s="16"/>
      <c r="F3116" s="14"/>
      <c r="G3116" s="14"/>
      <c r="H3116" s="14"/>
      <c r="I3116" s="15"/>
      <c r="J3116" s="77"/>
      <c r="K3116" s="92"/>
    </row>
    <row r="3117" spans="1:11" ht="13">
      <c r="A3117" s="14"/>
      <c r="B3117" s="14"/>
      <c r="C3117" s="14"/>
      <c r="D3117" s="16"/>
      <c r="E3117" s="16"/>
      <c r="F3117" s="14"/>
      <c r="G3117" s="14"/>
      <c r="H3117" s="14"/>
      <c r="I3117" s="15"/>
      <c r="J3117" s="77"/>
      <c r="K3117" s="92"/>
    </row>
    <row r="3118" spans="1:11" ht="13">
      <c r="A3118" s="14"/>
      <c r="B3118" s="14"/>
      <c r="C3118" s="14"/>
      <c r="D3118" s="16"/>
      <c r="E3118" s="16"/>
      <c r="F3118" s="14"/>
      <c r="G3118" s="14"/>
      <c r="H3118" s="14"/>
      <c r="I3118" s="15"/>
      <c r="J3118" s="77"/>
      <c r="K3118" s="92"/>
    </row>
    <row r="3119" spans="1:11" ht="13">
      <c r="A3119" s="14"/>
      <c r="B3119" s="14"/>
      <c r="C3119" s="14"/>
      <c r="D3119" s="16"/>
      <c r="E3119" s="16"/>
      <c r="F3119" s="14"/>
      <c r="G3119" s="14"/>
      <c r="H3119" s="14"/>
      <c r="I3119" s="15"/>
      <c r="J3119" s="77"/>
      <c r="K3119" s="92"/>
    </row>
    <row r="3120" spans="1:11" ht="13">
      <c r="A3120" s="14"/>
      <c r="B3120" s="14"/>
      <c r="C3120" s="14"/>
      <c r="D3120" s="16"/>
      <c r="E3120" s="16"/>
      <c r="F3120" s="14"/>
      <c r="G3120" s="14"/>
      <c r="H3120" s="14"/>
      <c r="I3120" s="15"/>
      <c r="J3120" s="77"/>
      <c r="K3120" s="92"/>
    </row>
    <row r="3121" spans="1:11" ht="13">
      <c r="A3121" s="14"/>
      <c r="B3121" s="14"/>
      <c r="C3121" s="14"/>
      <c r="D3121" s="16"/>
      <c r="E3121" s="16"/>
      <c r="F3121" s="14"/>
      <c r="G3121" s="14"/>
      <c r="H3121" s="14"/>
      <c r="I3121" s="15"/>
      <c r="J3121" s="77"/>
      <c r="K3121" s="92"/>
    </row>
    <row r="3122" spans="1:11" ht="13">
      <c r="A3122" s="14"/>
      <c r="B3122" s="14"/>
      <c r="C3122" s="14"/>
      <c r="D3122" s="16"/>
      <c r="E3122" s="16"/>
      <c r="F3122" s="14"/>
      <c r="G3122" s="14"/>
      <c r="H3122" s="14"/>
      <c r="I3122" s="15"/>
      <c r="J3122" s="77"/>
      <c r="K3122" s="92"/>
    </row>
    <row r="3123" spans="1:11" ht="13">
      <c r="A3123" s="14"/>
      <c r="B3123" s="14"/>
      <c r="C3123" s="14"/>
      <c r="D3123" s="16"/>
      <c r="E3123" s="16"/>
      <c r="F3123" s="14"/>
      <c r="G3123" s="14"/>
      <c r="H3123" s="14"/>
      <c r="I3123" s="15"/>
      <c r="J3123" s="77"/>
      <c r="K3123" s="92"/>
    </row>
    <row r="3124" spans="1:11" ht="13">
      <c r="A3124" s="14"/>
      <c r="B3124" s="14"/>
      <c r="C3124" s="14"/>
      <c r="D3124" s="16"/>
      <c r="E3124" s="16"/>
      <c r="F3124" s="14"/>
      <c r="G3124" s="14"/>
      <c r="H3124" s="14"/>
      <c r="I3124" s="15"/>
      <c r="J3124" s="77"/>
      <c r="K3124" s="92"/>
    </row>
    <row r="3125" spans="1:11" ht="13">
      <c r="A3125" s="14"/>
      <c r="B3125" s="14"/>
      <c r="C3125" s="14"/>
      <c r="D3125" s="16"/>
      <c r="E3125" s="16"/>
      <c r="F3125" s="14"/>
      <c r="G3125" s="14"/>
      <c r="H3125" s="14"/>
      <c r="I3125" s="15"/>
      <c r="J3125" s="77"/>
      <c r="K3125" s="92"/>
    </row>
    <row r="3126" spans="1:11" ht="13">
      <c r="A3126" s="14"/>
      <c r="B3126" s="14"/>
      <c r="C3126" s="14"/>
      <c r="D3126" s="16"/>
      <c r="E3126" s="16"/>
      <c r="F3126" s="14"/>
      <c r="G3126" s="14"/>
      <c r="H3126" s="14"/>
      <c r="I3126" s="15"/>
      <c r="J3126" s="77"/>
      <c r="K3126" s="92"/>
    </row>
    <row r="3127" spans="1:11" ht="13">
      <c r="A3127" s="14"/>
      <c r="B3127" s="14"/>
      <c r="C3127" s="14"/>
      <c r="D3127" s="16"/>
      <c r="E3127" s="16"/>
      <c r="F3127" s="14"/>
      <c r="G3127" s="14"/>
      <c r="H3127" s="14"/>
      <c r="I3127" s="15"/>
      <c r="J3127" s="77"/>
      <c r="K3127" s="92"/>
    </row>
    <row r="3128" spans="1:11" ht="13">
      <c r="A3128" s="14"/>
      <c r="B3128" s="14"/>
      <c r="C3128" s="14"/>
      <c r="D3128" s="16"/>
      <c r="E3128" s="16"/>
      <c r="F3128" s="14"/>
      <c r="G3128" s="14"/>
      <c r="H3128" s="14"/>
      <c r="I3128" s="15"/>
      <c r="J3128" s="77"/>
      <c r="K3128" s="92"/>
    </row>
    <row r="3129" spans="1:11" ht="13">
      <c r="A3129" s="14"/>
      <c r="B3129" s="14"/>
      <c r="C3129" s="14"/>
      <c r="D3129" s="16"/>
      <c r="E3129" s="16"/>
      <c r="F3129" s="14"/>
      <c r="G3129" s="14"/>
      <c r="H3129" s="14"/>
      <c r="I3129" s="15"/>
      <c r="J3129" s="77"/>
      <c r="K3129" s="92"/>
    </row>
    <row r="3130" spans="1:11" ht="13">
      <c r="A3130" s="14"/>
      <c r="B3130" s="14"/>
      <c r="C3130" s="14"/>
      <c r="D3130" s="16"/>
      <c r="E3130" s="16"/>
      <c r="F3130" s="14"/>
      <c r="G3130" s="14"/>
      <c r="H3130" s="14"/>
      <c r="I3130" s="15"/>
      <c r="J3130" s="77"/>
      <c r="K3130" s="92"/>
    </row>
    <row r="3131" spans="1:11" ht="13">
      <c r="A3131" s="14"/>
      <c r="B3131" s="14"/>
      <c r="C3131" s="14"/>
      <c r="D3131" s="16"/>
      <c r="E3131" s="16"/>
      <c r="F3131" s="14"/>
      <c r="G3131" s="14"/>
      <c r="H3131" s="14"/>
      <c r="I3131" s="15"/>
      <c r="J3131" s="77"/>
      <c r="K3131" s="92"/>
    </row>
    <row r="3132" spans="1:11" ht="13">
      <c r="A3132" s="14"/>
      <c r="B3132" s="14"/>
      <c r="C3132" s="14"/>
      <c r="D3132" s="16"/>
      <c r="E3132" s="16"/>
      <c r="F3132" s="14"/>
      <c r="G3132" s="14"/>
      <c r="H3132" s="14"/>
      <c r="I3132" s="15"/>
      <c r="J3132" s="77"/>
      <c r="K3132" s="92"/>
    </row>
    <row r="3133" spans="1:11" ht="13">
      <c r="A3133" s="14"/>
      <c r="B3133" s="14"/>
      <c r="C3133" s="14"/>
      <c r="D3133" s="16"/>
      <c r="E3133" s="16"/>
      <c r="F3133" s="14"/>
      <c r="G3133" s="14"/>
      <c r="H3133" s="14"/>
      <c r="I3133" s="15"/>
      <c r="J3133" s="77"/>
      <c r="K3133" s="92"/>
    </row>
    <row r="3134" spans="1:11" ht="13">
      <c r="A3134" s="14"/>
      <c r="B3134" s="14"/>
      <c r="C3134" s="14"/>
      <c r="D3134" s="16"/>
      <c r="E3134" s="16"/>
      <c r="F3134" s="14"/>
      <c r="G3134" s="14"/>
      <c r="H3134" s="14"/>
      <c r="I3134" s="15"/>
      <c r="J3134" s="77"/>
      <c r="K3134" s="92"/>
    </row>
    <row r="3135" spans="1:11" ht="13">
      <c r="A3135" s="14"/>
      <c r="B3135" s="14"/>
      <c r="C3135" s="14"/>
      <c r="D3135" s="16"/>
      <c r="E3135" s="16"/>
      <c r="F3135" s="14"/>
      <c r="G3135" s="14"/>
      <c r="H3135" s="14"/>
      <c r="I3135" s="15"/>
      <c r="J3135" s="77"/>
      <c r="K3135" s="92"/>
    </row>
    <row r="3136" spans="1:11" ht="13">
      <c r="A3136" s="14"/>
      <c r="B3136" s="14"/>
      <c r="C3136" s="14"/>
      <c r="D3136" s="16"/>
      <c r="E3136" s="16"/>
      <c r="F3136" s="14"/>
      <c r="G3136" s="14"/>
      <c r="H3136" s="14"/>
      <c r="I3136" s="15"/>
      <c r="J3136" s="77"/>
      <c r="K3136" s="92"/>
    </row>
    <row r="3137" spans="1:11" ht="13">
      <c r="A3137" s="14"/>
      <c r="B3137" s="14"/>
      <c r="C3137" s="14"/>
      <c r="D3137" s="16"/>
      <c r="E3137" s="16"/>
      <c r="F3137" s="14"/>
      <c r="G3137" s="14"/>
      <c r="H3137" s="14"/>
      <c r="I3137" s="15"/>
      <c r="J3137" s="77"/>
      <c r="K3137" s="92"/>
    </row>
    <row r="3138" spans="1:11" ht="13">
      <c r="A3138" s="14"/>
      <c r="B3138" s="14"/>
      <c r="C3138" s="14"/>
      <c r="D3138" s="16"/>
      <c r="E3138" s="16"/>
      <c r="F3138" s="14"/>
      <c r="G3138" s="14"/>
      <c r="H3138" s="14"/>
      <c r="I3138" s="15"/>
      <c r="J3138" s="77"/>
      <c r="K3138" s="92"/>
    </row>
    <row r="3139" spans="1:11" ht="13">
      <c r="A3139" s="14"/>
      <c r="B3139" s="14"/>
      <c r="C3139" s="14"/>
      <c r="D3139" s="16"/>
      <c r="E3139" s="16"/>
      <c r="F3139" s="14"/>
      <c r="G3139" s="14"/>
      <c r="H3139" s="14"/>
      <c r="I3139" s="15"/>
      <c r="J3139" s="77"/>
      <c r="K3139" s="92"/>
    </row>
    <row r="3140" spans="1:11" ht="13">
      <c r="A3140" s="14"/>
      <c r="B3140" s="14"/>
      <c r="C3140" s="14"/>
      <c r="D3140" s="16"/>
      <c r="E3140" s="16"/>
      <c r="F3140" s="14"/>
      <c r="G3140" s="14"/>
      <c r="H3140" s="14"/>
      <c r="I3140" s="15"/>
      <c r="J3140" s="77"/>
      <c r="K3140" s="92"/>
    </row>
    <row r="3141" spans="1:11" ht="13">
      <c r="A3141" s="14"/>
      <c r="B3141" s="14"/>
      <c r="C3141" s="14"/>
      <c r="D3141" s="16"/>
      <c r="E3141" s="16"/>
      <c r="F3141" s="14"/>
      <c r="G3141" s="14"/>
      <c r="H3141" s="14"/>
      <c r="I3141" s="15"/>
      <c r="J3141" s="77"/>
      <c r="K3141" s="92"/>
    </row>
    <row r="3142" spans="1:11" ht="13">
      <c r="A3142" s="14"/>
      <c r="B3142" s="14"/>
      <c r="C3142" s="14"/>
      <c r="D3142" s="16"/>
      <c r="E3142" s="16"/>
      <c r="F3142" s="14"/>
      <c r="G3142" s="14"/>
      <c r="H3142" s="14"/>
      <c r="I3142" s="15"/>
      <c r="J3142" s="77"/>
      <c r="K3142" s="92"/>
    </row>
    <row r="3143" spans="1:11" ht="13">
      <c r="A3143" s="14"/>
      <c r="B3143" s="14"/>
      <c r="C3143" s="14"/>
      <c r="D3143" s="16"/>
      <c r="E3143" s="16"/>
      <c r="F3143" s="14"/>
      <c r="G3143" s="14"/>
      <c r="H3143" s="14"/>
      <c r="I3143" s="15"/>
      <c r="J3143" s="77"/>
      <c r="K3143" s="92"/>
    </row>
    <row r="3144" spans="1:11" ht="13">
      <c r="A3144" s="14"/>
      <c r="B3144" s="14"/>
      <c r="C3144" s="14"/>
      <c r="D3144" s="16"/>
      <c r="E3144" s="16"/>
      <c r="F3144" s="14"/>
      <c r="G3144" s="14"/>
      <c r="H3144" s="14"/>
      <c r="I3144" s="15"/>
      <c r="J3144" s="77"/>
      <c r="K3144" s="92"/>
    </row>
    <row r="3145" spans="1:11" ht="13">
      <c r="A3145" s="14"/>
      <c r="B3145" s="14"/>
      <c r="C3145" s="14"/>
      <c r="D3145" s="16"/>
      <c r="E3145" s="16"/>
      <c r="F3145" s="14"/>
      <c r="G3145" s="14"/>
      <c r="H3145" s="14"/>
      <c r="I3145" s="15"/>
      <c r="J3145" s="77"/>
      <c r="K3145" s="92"/>
    </row>
    <row r="3146" spans="1:11" ht="13">
      <c r="A3146" s="14"/>
      <c r="B3146" s="14"/>
      <c r="C3146" s="14"/>
      <c r="D3146" s="16"/>
      <c r="E3146" s="16"/>
      <c r="F3146" s="14"/>
      <c r="G3146" s="14"/>
      <c r="H3146" s="14"/>
      <c r="I3146" s="15"/>
      <c r="J3146" s="77"/>
      <c r="K3146" s="92"/>
    </row>
    <row r="3147" spans="1:11" ht="13">
      <c r="A3147" s="14"/>
      <c r="B3147" s="14"/>
      <c r="C3147" s="14"/>
      <c r="D3147" s="16"/>
      <c r="E3147" s="16"/>
      <c r="F3147" s="14"/>
      <c r="G3147" s="14"/>
      <c r="H3147" s="14"/>
      <c r="I3147" s="15"/>
      <c r="J3147" s="77"/>
      <c r="K3147" s="92"/>
    </row>
    <row r="3148" spans="1:11" ht="13">
      <c r="A3148" s="14"/>
      <c r="B3148" s="14"/>
      <c r="C3148" s="14"/>
      <c r="D3148" s="16"/>
      <c r="E3148" s="16"/>
      <c r="F3148" s="14"/>
      <c r="G3148" s="14"/>
      <c r="H3148" s="14"/>
      <c r="I3148" s="15"/>
      <c r="J3148" s="77"/>
      <c r="K3148" s="92"/>
    </row>
    <row r="3149" spans="1:11" ht="13">
      <c r="A3149" s="14"/>
      <c r="B3149" s="14"/>
      <c r="C3149" s="14"/>
      <c r="D3149" s="16"/>
      <c r="E3149" s="16"/>
      <c r="F3149" s="14"/>
      <c r="G3149" s="14"/>
      <c r="H3149" s="14"/>
      <c r="I3149" s="15"/>
      <c r="J3149" s="77"/>
      <c r="K3149" s="92"/>
    </row>
    <row r="3150" spans="1:11" ht="13">
      <c r="A3150" s="14"/>
      <c r="B3150" s="14"/>
      <c r="C3150" s="14"/>
      <c r="D3150" s="16"/>
      <c r="E3150" s="16"/>
      <c r="F3150" s="14"/>
      <c r="G3150" s="14"/>
      <c r="H3150" s="14"/>
      <c r="I3150" s="15"/>
      <c r="J3150" s="77"/>
      <c r="K3150" s="92"/>
    </row>
    <row r="3151" spans="1:11" ht="13">
      <c r="A3151" s="14"/>
      <c r="B3151" s="14"/>
      <c r="C3151" s="14"/>
      <c r="D3151" s="16"/>
      <c r="E3151" s="16"/>
      <c r="F3151" s="14"/>
      <c r="G3151" s="14"/>
      <c r="H3151" s="14"/>
      <c r="I3151" s="15"/>
      <c r="J3151" s="77"/>
      <c r="K3151" s="92"/>
    </row>
    <row r="3152" spans="1:11" ht="13">
      <c r="A3152" s="14"/>
      <c r="B3152" s="14"/>
      <c r="C3152" s="14"/>
      <c r="D3152" s="16"/>
      <c r="E3152" s="16"/>
      <c r="F3152" s="14"/>
      <c r="G3152" s="14"/>
      <c r="H3152" s="14"/>
      <c r="I3152" s="15"/>
      <c r="J3152" s="77"/>
      <c r="K3152" s="92"/>
    </row>
    <row r="3153" spans="1:11" ht="13">
      <c r="A3153" s="14"/>
      <c r="B3153" s="14"/>
      <c r="C3153" s="14"/>
      <c r="D3153" s="16"/>
      <c r="E3153" s="16"/>
      <c r="F3153" s="14"/>
      <c r="G3153" s="14"/>
      <c r="H3153" s="14"/>
      <c r="I3153" s="15"/>
      <c r="J3153" s="77"/>
      <c r="K3153" s="92"/>
    </row>
    <row r="3154" spans="1:11" ht="13">
      <c r="A3154" s="14"/>
      <c r="B3154" s="14"/>
      <c r="C3154" s="14"/>
      <c r="D3154" s="16"/>
      <c r="E3154" s="16"/>
      <c r="F3154" s="14"/>
      <c r="G3154" s="14"/>
      <c r="H3154" s="14"/>
      <c r="I3154" s="15"/>
      <c r="J3154" s="77"/>
      <c r="K3154" s="92"/>
    </row>
    <row r="3155" spans="1:11" ht="13">
      <c r="A3155" s="14"/>
      <c r="B3155" s="14"/>
      <c r="C3155" s="14"/>
      <c r="D3155" s="16"/>
      <c r="E3155" s="16"/>
      <c r="F3155" s="14"/>
      <c r="G3155" s="14"/>
      <c r="H3155" s="14"/>
      <c r="I3155" s="15"/>
      <c r="J3155" s="77"/>
      <c r="K3155" s="92"/>
    </row>
    <row r="3156" spans="1:11" ht="13">
      <c r="A3156" s="14"/>
      <c r="B3156" s="14"/>
      <c r="C3156" s="14"/>
      <c r="D3156" s="16"/>
      <c r="E3156" s="16"/>
      <c r="F3156" s="14"/>
      <c r="G3156" s="14"/>
      <c r="H3156" s="14"/>
      <c r="I3156" s="15"/>
      <c r="J3156" s="77"/>
      <c r="K3156" s="92"/>
    </row>
    <row r="3157" spans="1:11" ht="13">
      <c r="A3157" s="14"/>
      <c r="B3157" s="14"/>
      <c r="C3157" s="14"/>
      <c r="D3157" s="16"/>
      <c r="E3157" s="16"/>
      <c r="F3157" s="14"/>
      <c r="G3157" s="14"/>
      <c r="H3157" s="14"/>
      <c r="I3157" s="15"/>
      <c r="J3157" s="77"/>
      <c r="K3157" s="92"/>
    </row>
    <row r="3158" spans="1:11" ht="13">
      <c r="A3158" s="14"/>
      <c r="B3158" s="14"/>
      <c r="C3158" s="14"/>
      <c r="D3158" s="16"/>
      <c r="E3158" s="16"/>
      <c r="F3158" s="14"/>
      <c r="G3158" s="14"/>
      <c r="H3158" s="14"/>
      <c r="I3158" s="15"/>
      <c r="J3158" s="77"/>
      <c r="K3158" s="92"/>
    </row>
    <row r="3159" spans="1:11" ht="13">
      <c r="A3159" s="14"/>
      <c r="B3159" s="14"/>
      <c r="C3159" s="14"/>
      <c r="D3159" s="16"/>
      <c r="E3159" s="16"/>
      <c r="F3159" s="14"/>
      <c r="G3159" s="14"/>
      <c r="H3159" s="14"/>
      <c r="I3159" s="15"/>
      <c r="J3159" s="77"/>
      <c r="K3159" s="92"/>
    </row>
    <row r="3160" spans="1:11" ht="13">
      <c r="A3160" s="14"/>
      <c r="B3160" s="14"/>
      <c r="C3160" s="14"/>
      <c r="D3160" s="16"/>
      <c r="E3160" s="16"/>
      <c r="F3160" s="14"/>
      <c r="G3160" s="14"/>
      <c r="H3160" s="14"/>
      <c r="I3160" s="15"/>
      <c r="J3160" s="77"/>
      <c r="K3160" s="92"/>
    </row>
    <row r="3161" spans="1:11" ht="13">
      <c r="A3161" s="14"/>
      <c r="B3161" s="14"/>
      <c r="C3161" s="14"/>
      <c r="D3161" s="16"/>
      <c r="E3161" s="16"/>
      <c r="F3161" s="14"/>
      <c r="G3161" s="14"/>
      <c r="H3161" s="14"/>
      <c r="I3161" s="15"/>
      <c r="J3161" s="77"/>
      <c r="K3161" s="92"/>
    </row>
    <row r="3162" spans="1:11" ht="13">
      <c r="A3162" s="14"/>
      <c r="B3162" s="14"/>
      <c r="C3162" s="14"/>
      <c r="D3162" s="16"/>
      <c r="E3162" s="16"/>
      <c r="F3162" s="14"/>
      <c r="G3162" s="14"/>
      <c r="H3162" s="14"/>
      <c r="I3162" s="15"/>
      <c r="J3162" s="77"/>
      <c r="K3162" s="92"/>
    </row>
    <row r="3163" spans="1:11" ht="13">
      <c r="A3163" s="14"/>
      <c r="B3163" s="14"/>
      <c r="C3163" s="14"/>
      <c r="D3163" s="16"/>
      <c r="E3163" s="16"/>
      <c r="F3163" s="14"/>
      <c r="G3163" s="14"/>
      <c r="H3163" s="14"/>
      <c r="I3163" s="15"/>
      <c r="J3163" s="77"/>
      <c r="K3163" s="92"/>
    </row>
    <row r="3164" spans="1:11" ht="13">
      <c r="A3164" s="14"/>
      <c r="B3164" s="14"/>
      <c r="C3164" s="14"/>
      <c r="D3164" s="16"/>
      <c r="E3164" s="16"/>
      <c r="F3164" s="14"/>
      <c r="G3164" s="14"/>
      <c r="H3164" s="14"/>
      <c r="I3164" s="15"/>
      <c r="J3164" s="77"/>
      <c r="K3164" s="92"/>
    </row>
    <row r="3165" spans="1:11" ht="13">
      <c r="A3165" s="14"/>
      <c r="B3165" s="14"/>
      <c r="C3165" s="14"/>
      <c r="D3165" s="16"/>
      <c r="E3165" s="16"/>
      <c r="F3165" s="14"/>
      <c r="G3165" s="14"/>
      <c r="H3165" s="14"/>
      <c r="I3165" s="15"/>
      <c r="J3165" s="77"/>
      <c r="K3165" s="92"/>
    </row>
    <row r="3166" spans="1:11" ht="13">
      <c r="A3166" s="14"/>
      <c r="B3166" s="14"/>
      <c r="C3166" s="14"/>
      <c r="D3166" s="16"/>
      <c r="E3166" s="16"/>
      <c r="F3166" s="14"/>
      <c r="G3166" s="14"/>
      <c r="H3166" s="14"/>
      <c r="I3166" s="15"/>
      <c r="J3166" s="77"/>
      <c r="K3166" s="92"/>
    </row>
    <row r="3167" spans="1:11" ht="13">
      <c r="A3167" s="14"/>
      <c r="B3167" s="14"/>
      <c r="C3167" s="14"/>
      <c r="D3167" s="16"/>
      <c r="E3167" s="16"/>
      <c r="F3167" s="14"/>
      <c r="G3167" s="14"/>
      <c r="H3167" s="14"/>
      <c r="I3167" s="15"/>
      <c r="J3167" s="77"/>
      <c r="K3167" s="92"/>
    </row>
    <row r="3168" spans="1:11" ht="13">
      <c r="A3168" s="14"/>
      <c r="B3168" s="14"/>
      <c r="C3168" s="14"/>
      <c r="D3168" s="16"/>
      <c r="E3168" s="16"/>
      <c r="F3168" s="14"/>
      <c r="G3168" s="14"/>
      <c r="H3168" s="14"/>
      <c r="I3168" s="15"/>
      <c r="J3168" s="77"/>
      <c r="K3168" s="92"/>
    </row>
    <row r="3169" spans="1:11" ht="13">
      <c r="A3169" s="14"/>
      <c r="B3169" s="14"/>
      <c r="C3169" s="14"/>
      <c r="D3169" s="16"/>
      <c r="E3169" s="16"/>
      <c r="F3169" s="14"/>
      <c r="G3169" s="14"/>
      <c r="H3169" s="14"/>
      <c r="I3169" s="15"/>
      <c r="J3169" s="77"/>
      <c r="K3169" s="92"/>
    </row>
    <row r="3170" spans="1:11" ht="13">
      <c r="A3170" s="14"/>
      <c r="B3170" s="14"/>
      <c r="C3170" s="14"/>
      <c r="D3170" s="16"/>
      <c r="E3170" s="16"/>
      <c r="F3170" s="14"/>
      <c r="G3170" s="14"/>
      <c r="H3170" s="14"/>
      <c r="I3170" s="15"/>
      <c r="J3170" s="77"/>
      <c r="K3170" s="92"/>
    </row>
    <row r="3171" spans="1:11" ht="13">
      <c r="A3171" s="14"/>
      <c r="B3171" s="14"/>
      <c r="C3171" s="14"/>
      <c r="D3171" s="16"/>
      <c r="E3171" s="16"/>
      <c r="F3171" s="14"/>
      <c r="G3171" s="14"/>
      <c r="H3171" s="14"/>
      <c r="I3171" s="15"/>
      <c r="J3171" s="77"/>
      <c r="K3171" s="92"/>
    </row>
    <row r="3172" spans="1:11" ht="13">
      <c r="A3172" s="14"/>
      <c r="B3172" s="14"/>
      <c r="C3172" s="14"/>
      <c r="D3172" s="16"/>
      <c r="E3172" s="16"/>
      <c r="F3172" s="14"/>
      <c r="G3172" s="14"/>
      <c r="H3172" s="14"/>
      <c r="I3172" s="15"/>
      <c r="J3172" s="77"/>
      <c r="K3172" s="92"/>
    </row>
    <row r="3173" spans="1:11" ht="13">
      <c r="A3173" s="14"/>
      <c r="B3173" s="14"/>
      <c r="C3173" s="14"/>
      <c r="D3173" s="16"/>
      <c r="E3173" s="16"/>
      <c r="F3173" s="14"/>
      <c r="G3173" s="14"/>
      <c r="H3173" s="14"/>
      <c r="I3173" s="15"/>
      <c r="J3173" s="77"/>
      <c r="K3173" s="92"/>
    </row>
    <row r="3174" spans="1:11" ht="13">
      <c r="A3174" s="14"/>
      <c r="B3174" s="14"/>
      <c r="C3174" s="14"/>
      <c r="D3174" s="16"/>
      <c r="E3174" s="16"/>
      <c r="F3174" s="14"/>
      <c r="G3174" s="14"/>
      <c r="H3174" s="14"/>
      <c r="I3174" s="15"/>
      <c r="J3174" s="77"/>
      <c r="K3174" s="92"/>
    </row>
    <row r="3175" spans="1:11" ht="13">
      <c r="A3175" s="14"/>
      <c r="B3175" s="14"/>
      <c r="C3175" s="14"/>
      <c r="D3175" s="16"/>
      <c r="E3175" s="16"/>
      <c r="F3175" s="14"/>
      <c r="G3175" s="14"/>
      <c r="H3175" s="14"/>
      <c r="I3175" s="15"/>
      <c r="J3175" s="77"/>
      <c r="K3175" s="92"/>
    </row>
    <row r="3176" spans="1:11" ht="13">
      <c r="A3176" s="14"/>
      <c r="B3176" s="14"/>
      <c r="C3176" s="14"/>
      <c r="D3176" s="16"/>
      <c r="E3176" s="16"/>
      <c r="F3176" s="14"/>
      <c r="G3176" s="14"/>
      <c r="H3176" s="14"/>
      <c r="I3176" s="15"/>
      <c r="J3176" s="77"/>
      <c r="K3176" s="92"/>
    </row>
    <row r="3177" spans="1:11" ht="13">
      <c r="A3177" s="14"/>
      <c r="B3177" s="14"/>
      <c r="C3177" s="14"/>
      <c r="D3177" s="16"/>
      <c r="E3177" s="16"/>
      <c r="F3177" s="14"/>
      <c r="G3177" s="14"/>
      <c r="H3177" s="14"/>
      <c r="I3177" s="15"/>
      <c r="J3177" s="77"/>
      <c r="K3177" s="92"/>
    </row>
    <row r="3178" spans="1:11" ht="13">
      <c r="A3178" s="14"/>
      <c r="B3178" s="14"/>
      <c r="C3178" s="14"/>
      <c r="D3178" s="16"/>
      <c r="E3178" s="16"/>
      <c r="F3178" s="14"/>
      <c r="G3178" s="14"/>
      <c r="H3178" s="14"/>
      <c r="I3178" s="15"/>
      <c r="J3178" s="77"/>
      <c r="K3178" s="92"/>
    </row>
    <row r="3179" spans="1:11" ht="13">
      <c r="A3179" s="14"/>
      <c r="B3179" s="14"/>
      <c r="C3179" s="14"/>
      <c r="D3179" s="16"/>
      <c r="E3179" s="16"/>
      <c r="F3179" s="14"/>
      <c r="G3179" s="14"/>
      <c r="H3179" s="14"/>
      <c r="I3179" s="15"/>
      <c r="J3179" s="77"/>
      <c r="K3179" s="92"/>
    </row>
    <row r="3180" spans="1:11" ht="13">
      <c r="A3180" s="14"/>
      <c r="B3180" s="14"/>
      <c r="C3180" s="14"/>
      <c r="D3180" s="16"/>
      <c r="E3180" s="16"/>
      <c r="F3180" s="14"/>
      <c r="G3180" s="14"/>
      <c r="H3180" s="14"/>
      <c r="I3180" s="15"/>
      <c r="J3180" s="77"/>
      <c r="K3180" s="92"/>
    </row>
    <row r="3181" spans="1:11" ht="13">
      <c r="A3181" s="14"/>
      <c r="B3181" s="14"/>
      <c r="C3181" s="14"/>
      <c r="D3181" s="16"/>
      <c r="E3181" s="16"/>
      <c r="F3181" s="14"/>
      <c r="G3181" s="14"/>
      <c r="H3181" s="14"/>
      <c r="I3181" s="15"/>
      <c r="J3181" s="77"/>
      <c r="K3181" s="92"/>
    </row>
    <row r="3182" spans="1:11" ht="13">
      <c r="A3182" s="14"/>
      <c r="B3182" s="14"/>
      <c r="C3182" s="14"/>
      <c r="D3182" s="16"/>
      <c r="E3182" s="16"/>
      <c r="F3182" s="14"/>
      <c r="G3182" s="14"/>
      <c r="H3182" s="14"/>
      <c r="I3182" s="15"/>
      <c r="J3182" s="77"/>
      <c r="K3182" s="92"/>
    </row>
    <row r="3183" spans="1:11" ht="13">
      <c r="A3183" s="14"/>
      <c r="B3183" s="14"/>
      <c r="C3183" s="14"/>
      <c r="D3183" s="16"/>
      <c r="E3183" s="16"/>
      <c r="F3183" s="14"/>
      <c r="G3183" s="14"/>
      <c r="H3183" s="14"/>
      <c r="I3183" s="15"/>
      <c r="J3183" s="77"/>
      <c r="K3183" s="92"/>
    </row>
    <row r="3184" spans="1:11" ht="13">
      <c r="A3184" s="14"/>
      <c r="B3184" s="14"/>
      <c r="C3184" s="14"/>
      <c r="D3184" s="16"/>
      <c r="E3184" s="16"/>
      <c r="F3184" s="14"/>
      <c r="G3184" s="14"/>
      <c r="H3184" s="14"/>
      <c r="I3184" s="15"/>
      <c r="J3184" s="77"/>
      <c r="K3184" s="92"/>
    </row>
    <row r="3185" spans="1:11" ht="13">
      <c r="A3185" s="14"/>
      <c r="B3185" s="14"/>
      <c r="C3185" s="14"/>
      <c r="D3185" s="16"/>
      <c r="E3185" s="16"/>
      <c r="F3185" s="14"/>
      <c r="G3185" s="14"/>
      <c r="H3185" s="14"/>
      <c r="I3185" s="15"/>
      <c r="J3185" s="77"/>
      <c r="K3185" s="92"/>
    </row>
    <row r="3186" spans="1:11" ht="13">
      <c r="A3186" s="14"/>
      <c r="B3186" s="14"/>
      <c r="C3186" s="14"/>
      <c r="D3186" s="16"/>
      <c r="E3186" s="16"/>
      <c r="F3186" s="14"/>
      <c r="G3186" s="14"/>
      <c r="H3186" s="14"/>
      <c r="I3186" s="15"/>
      <c r="J3186" s="77"/>
      <c r="K3186" s="92"/>
    </row>
    <row r="3187" spans="1:11" ht="13">
      <c r="A3187" s="14"/>
      <c r="B3187" s="14"/>
      <c r="C3187" s="14"/>
      <c r="D3187" s="16"/>
      <c r="E3187" s="16"/>
      <c r="F3187" s="14"/>
      <c r="G3187" s="14"/>
      <c r="H3187" s="14"/>
      <c r="I3187" s="15"/>
      <c r="J3187" s="77"/>
      <c r="K3187" s="92"/>
    </row>
    <row r="3188" spans="1:11" ht="13">
      <c r="A3188" s="14"/>
      <c r="B3188" s="14"/>
      <c r="C3188" s="14"/>
      <c r="D3188" s="16"/>
      <c r="E3188" s="16"/>
      <c r="F3188" s="14"/>
      <c r="G3188" s="14"/>
      <c r="H3188" s="14"/>
      <c r="I3188" s="15"/>
      <c r="J3188" s="77"/>
      <c r="K3188" s="92"/>
    </row>
    <row r="3189" spans="1:11" ht="13">
      <c r="A3189" s="14"/>
      <c r="B3189" s="14"/>
      <c r="C3189" s="14"/>
      <c r="D3189" s="16"/>
      <c r="E3189" s="16"/>
      <c r="F3189" s="14"/>
      <c r="G3189" s="14"/>
      <c r="H3189" s="14"/>
      <c r="I3189" s="15"/>
      <c r="J3189" s="77"/>
      <c r="K3189" s="92"/>
    </row>
    <row r="3190" spans="1:11" ht="13">
      <c r="A3190" s="14"/>
      <c r="B3190" s="14"/>
      <c r="C3190" s="14"/>
      <c r="D3190" s="16"/>
      <c r="E3190" s="16"/>
      <c r="F3190" s="14"/>
      <c r="G3190" s="14"/>
      <c r="H3190" s="14"/>
      <c r="I3190" s="15"/>
      <c r="J3190" s="77"/>
      <c r="K3190" s="92"/>
    </row>
    <row r="3191" spans="1:11" ht="13">
      <c r="A3191" s="14"/>
      <c r="B3191" s="14"/>
      <c r="C3191" s="14"/>
      <c r="D3191" s="16"/>
      <c r="E3191" s="16"/>
      <c r="F3191" s="14"/>
      <c r="G3191" s="14"/>
      <c r="H3191" s="14"/>
      <c r="I3191" s="15"/>
      <c r="J3191" s="77"/>
      <c r="K3191" s="92"/>
    </row>
    <row r="3192" spans="1:11" ht="13">
      <c r="A3192" s="14"/>
      <c r="B3192" s="14"/>
      <c r="C3192" s="14"/>
      <c r="D3192" s="16"/>
      <c r="E3192" s="16"/>
      <c r="F3192" s="14"/>
      <c r="G3192" s="14"/>
      <c r="H3192" s="14"/>
      <c r="I3192" s="15"/>
      <c r="J3192" s="77"/>
      <c r="K3192" s="92"/>
    </row>
    <row r="3193" spans="1:11" ht="13">
      <c r="A3193" s="14"/>
      <c r="B3193" s="14"/>
      <c r="C3193" s="14"/>
      <c r="D3193" s="16"/>
      <c r="E3193" s="16"/>
      <c r="F3193" s="14"/>
      <c r="G3193" s="14"/>
      <c r="H3193" s="14"/>
      <c r="I3193" s="15"/>
      <c r="J3193" s="77"/>
      <c r="K3193" s="92"/>
    </row>
    <row r="3194" spans="1:11" ht="13">
      <c r="A3194" s="14"/>
      <c r="B3194" s="14"/>
      <c r="C3194" s="14"/>
      <c r="D3194" s="16"/>
      <c r="E3194" s="16"/>
      <c r="F3194" s="14"/>
      <c r="G3194" s="14"/>
      <c r="H3194" s="14"/>
      <c r="I3194" s="15"/>
      <c r="J3194" s="77"/>
      <c r="K3194" s="92"/>
    </row>
    <row r="3195" spans="1:11" ht="13">
      <c r="A3195" s="14"/>
      <c r="B3195" s="14"/>
      <c r="C3195" s="14"/>
      <c r="D3195" s="16"/>
      <c r="E3195" s="16"/>
      <c r="F3195" s="14"/>
      <c r="G3195" s="14"/>
      <c r="H3195" s="14"/>
      <c r="I3195" s="15"/>
      <c r="J3195" s="77"/>
      <c r="K3195" s="92"/>
    </row>
    <row r="3196" spans="1:11" ht="13">
      <c r="A3196" s="14"/>
      <c r="B3196" s="14"/>
      <c r="C3196" s="14"/>
      <c r="D3196" s="16"/>
      <c r="E3196" s="16"/>
      <c r="F3196" s="14"/>
      <c r="G3196" s="14"/>
      <c r="H3196" s="14"/>
      <c r="I3196" s="15"/>
      <c r="J3196" s="77"/>
      <c r="K3196" s="92"/>
    </row>
    <row r="3197" spans="1:11" ht="13">
      <c r="A3197" s="14"/>
      <c r="B3197" s="14"/>
      <c r="C3197" s="14"/>
      <c r="D3197" s="16"/>
      <c r="E3197" s="16"/>
      <c r="F3197" s="14"/>
      <c r="G3197" s="14"/>
      <c r="H3197" s="14"/>
      <c r="I3197" s="15"/>
      <c r="J3197" s="77"/>
      <c r="K3197" s="92"/>
    </row>
    <row r="3198" spans="1:11" ht="13">
      <c r="A3198" s="14"/>
      <c r="B3198" s="14"/>
      <c r="C3198" s="14"/>
      <c r="D3198" s="16"/>
      <c r="E3198" s="16"/>
      <c r="F3198" s="14"/>
      <c r="G3198" s="14"/>
      <c r="H3198" s="14"/>
      <c r="I3198" s="15"/>
      <c r="J3198" s="77"/>
      <c r="K3198" s="92"/>
    </row>
    <row r="3199" spans="1:11" ht="13">
      <c r="A3199" s="14"/>
      <c r="B3199" s="14"/>
      <c r="C3199" s="14"/>
      <c r="D3199" s="16"/>
      <c r="E3199" s="16"/>
      <c r="F3199" s="14"/>
      <c r="G3199" s="14"/>
      <c r="H3199" s="14"/>
      <c r="I3199" s="15"/>
      <c r="J3199" s="77"/>
      <c r="K3199" s="92"/>
    </row>
    <row r="3200" spans="1:11" ht="13">
      <c r="A3200" s="14"/>
      <c r="B3200" s="14"/>
      <c r="C3200" s="14"/>
      <c r="D3200" s="16"/>
      <c r="E3200" s="16"/>
      <c r="F3200" s="14"/>
      <c r="G3200" s="14"/>
      <c r="H3200" s="14"/>
      <c r="I3200" s="15"/>
      <c r="J3200" s="77"/>
      <c r="K3200" s="92"/>
    </row>
    <row r="3201" spans="1:11" ht="13">
      <c r="A3201" s="14"/>
      <c r="B3201" s="14"/>
      <c r="C3201" s="14"/>
      <c r="D3201" s="16"/>
      <c r="E3201" s="16"/>
      <c r="F3201" s="14"/>
      <c r="G3201" s="14"/>
      <c r="H3201" s="14"/>
      <c r="I3201" s="15"/>
      <c r="J3201" s="77"/>
      <c r="K3201" s="92"/>
    </row>
    <row r="3202" spans="1:11" ht="13">
      <c r="A3202" s="14"/>
      <c r="B3202" s="14"/>
      <c r="C3202" s="14"/>
      <c r="D3202" s="16"/>
      <c r="E3202" s="16"/>
      <c r="F3202" s="14"/>
      <c r="G3202" s="14"/>
      <c r="H3202" s="14"/>
      <c r="I3202" s="15"/>
      <c r="J3202" s="77"/>
      <c r="K3202" s="92"/>
    </row>
    <row r="3203" spans="1:11" ht="13">
      <c r="A3203" s="14"/>
      <c r="B3203" s="14"/>
      <c r="C3203" s="14"/>
      <c r="D3203" s="16"/>
      <c r="E3203" s="16"/>
      <c r="F3203" s="14"/>
      <c r="G3203" s="14"/>
      <c r="H3203" s="14"/>
      <c r="I3203" s="15"/>
      <c r="J3203" s="77"/>
      <c r="K3203" s="92"/>
    </row>
    <row r="3204" spans="1:11" ht="13">
      <c r="A3204" s="14"/>
      <c r="B3204" s="14"/>
      <c r="C3204" s="14"/>
      <c r="D3204" s="16"/>
      <c r="E3204" s="16"/>
      <c r="F3204" s="14"/>
      <c r="G3204" s="14"/>
      <c r="H3204" s="14"/>
      <c r="I3204" s="15"/>
      <c r="J3204" s="77"/>
      <c r="K3204" s="92"/>
    </row>
    <row r="3205" spans="1:11" ht="13">
      <c r="A3205" s="14"/>
      <c r="B3205" s="14"/>
      <c r="C3205" s="14"/>
      <c r="D3205" s="16"/>
      <c r="E3205" s="16"/>
      <c r="F3205" s="14"/>
      <c r="G3205" s="14"/>
      <c r="H3205" s="14"/>
      <c r="I3205" s="15"/>
      <c r="J3205" s="77"/>
      <c r="K3205" s="92"/>
    </row>
    <row r="3206" spans="1:11" ht="13">
      <c r="A3206" s="14"/>
      <c r="B3206" s="14"/>
      <c r="C3206" s="14"/>
      <c r="D3206" s="16"/>
      <c r="E3206" s="16"/>
      <c r="F3206" s="14"/>
      <c r="G3206" s="14"/>
      <c r="H3206" s="14"/>
      <c r="I3206" s="15"/>
      <c r="J3206" s="77"/>
      <c r="K3206" s="92"/>
    </row>
    <row r="3207" spans="1:11" ht="13">
      <c r="A3207" s="14"/>
      <c r="B3207" s="14"/>
      <c r="C3207" s="14"/>
      <c r="D3207" s="16"/>
      <c r="E3207" s="16"/>
      <c r="F3207" s="14"/>
      <c r="G3207" s="14"/>
      <c r="H3207" s="14"/>
      <c r="I3207" s="15"/>
      <c r="J3207" s="77"/>
      <c r="K3207" s="92"/>
    </row>
    <row r="3208" spans="1:11" ht="13">
      <c r="A3208" s="14"/>
      <c r="B3208" s="14"/>
      <c r="C3208" s="14"/>
      <c r="D3208" s="16"/>
      <c r="E3208" s="16"/>
      <c r="F3208" s="14"/>
      <c r="G3208" s="14"/>
      <c r="H3208" s="14"/>
      <c r="I3208" s="15"/>
      <c r="J3208" s="77"/>
      <c r="K3208" s="92"/>
    </row>
    <row r="3209" spans="1:11" ht="13">
      <c r="A3209" s="14"/>
      <c r="B3209" s="14"/>
      <c r="C3209" s="14"/>
      <c r="D3209" s="16"/>
      <c r="E3209" s="16"/>
      <c r="F3209" s="14"/>
      <c r="G3209" s="14"/>
      <c r="H3209" s="14"/>
      <c r="I3209" s="15"/>
      <c r="J3209" s="77"/>
      <c r="K3209" s="92"/>
    </row>
    <row r="3210" spans="1:11" ht="13">
      <c r="A3210" s="14"/>
      <c r="B3210" s="14"/>
      <c r="C3210" s="14"/>
      <c r="D3210" s="16"/>
      <c r="E3210" s="16"/>
      <c r="F3210" s="14"/>
      <c r="G3210" s="14"/>
      <c r="H3210" s="14"/>
      <c r="I3210" s="15"/>
      <c r="J3210" s="77"/>
      <c r="K3210" s="92"/>
    </row>
    <row r="3211" spans="1:11" ht="13">
      <c r="A3211" s="14"/>
      <c r="B3211" s="14"/>
      <c r="C3211" s="14"/>
      <c r="D3211" s="16"/>
      <c r="E3211" s="16"/>
      <c r="F3211" s="14"/>
      <c r="G3211" s="14"/>
      <c r="H3211" s="14"/>
      <c r="I3211" s="15"/>
      <c r="J3211" s="77"/>
      <c r="K3211" s="92"/>
    </row>
    <row r="3212" spans="1:11" ht="13">
      <c r="A3212" s="14"/>
      <c r="B3212" s="14"/>
      <c r="C3212" s="14"/>
      <c r="D3212" s="16"/>
      <c r="E3212" s="16"/>
      <c r="F3212" s="14"/>
      <c r="G3212" s="14"/>
      <c r="H3212" s="14"/>
      <c r="I3212" s="15"/>
      <c r="J3212" s="77"/>
      <c r="K3212" s="92"/>
    </row>
    <row r="3213" spans="1:11" ht="13">
      <c r="A3213" s="14"/>
      <c r="B3213" s="14"/>
      <c r="C3213" s="14"/>
      <c r="D3213" s="16"/>
      <c r="E3213" s="16"/>
      <c r="F3213" s="14"/>
      <c r="G3213" s="14"/>
      <c r="H3213" s="14"/>
      <c r="I3213" s="15"/>
      <c r="J3213" s="77"/>
      <c r="K3213" s="92"/>
    </row>
    <row r="3214" spans="1:11" ht="13">
      <c r="A3214" s="14"/>
      <c r="B3214" s="14"/>
      <c r="C3214" s="14"/>
      <c r="D3214" s="16"/>
      <c r="E3214" s="16"/>
      <c r="F3214" s="14"/>
      <c r="G3214" s="14"/>
      <c r="H3214" s="14"/>
      <c r="I3214" s="15"/>
      <c r="J3214" s="77"/>
      <c r="K3214" s="92"/>
    </row>
    <row r="3215" spans="1:11" ht="13">
      <c r="A3215" s="14"/>
      <c r="B3215" s="14"/>
      <c r="C3215" s="14"/>
      <c r="D3215" s="16"/>
      <c r="E3215" s="16"/>
      <c r="F3215" s="14"/>
      <c r="G3215" s="14"/>
      <c r="H3215" s="14"/>
      <c r="I3215" s="15"/>
      <c r="J3215" s="77"/>
      <c r="K3215" s="92"/>
    </row>
    <row r="3216" spans="1:11" ht="13">
      <c r="A3216" s="14"/>
      <c r="B3216" s="14"/>
      <c r="C3216" s="14"/>
      <c r="D3216" s="16"/>
      <c r="E3216" s="16"/>
      <c r="F3216" s="14"/>
      <c r="G3216" s="14"/>
      <c r="H3216" s="14"/>
      <c r="I3216" s="15"/>
      <c r="J3216" s="77"/>
      <c r="K3216" s="92"/>
    </row>
    <row r="3217" spans="1:11" ht="13">
      <c r="A3217" s="14"/>
      <c r="B3217" s="14"/>
      <c r="C3217" s="14"/>
      <c r="D3217" s="16"/>
      <c r="E3217" s="16"/>
      <c r="F3217" s="14"/>
      <c r="G3217" s="14"/>
      <c r="H3217" s="14"/>
      <c r="I3217" s="15"/>
      <c r="J3217" s="77"/>
      <c r="K3217" s="92"/>
    </row>
    <row r="3218" spans="1:11" ht="13">
      <c r="A3218" s="14"/>
      <c r="B3218" s="14"/>
      <c r="C3218" s="14"/>
      <c r="D3218" s="16"/>
      <c r="E3218" s="16"/>
      <c r="F3218" s="14"/>
      <c r="G3218" s="14"/>
      <c r="H3218" s="14"/>
      <c r="I3218" s="15"/>
      <c r="J3218" s="77"/>
      <c r="K3218" s="92"/>
    </row>
    <row r="3219" spans="1:11" ht="13">
      <c r="A3219" s="14"/>
      <c r="B3219" s="14"/>
      <c r="C3219" s="14"/>
      <c r="D3219" s="16"/>
      <c r="E3219" s="16"/>
      <c r="F3219" s="14"/>
      <c r="G3219" s="14"/>
      <c r="H3219" s="14"/>
      <c r="I3219" s="15"/>
      <c r="J3219" s="77"/>
      <c r="K3219" s="92"/>
    </row>
    <row r="3220" spans="1:11" ht="13">
      <c r="A3220" s="14"/>
      <c r="B3220" s="14"/>
      <c r="C3220" s="14"/>
      <c r="D3220" s="16"/>
      <c r="E3220" s="16"/>
      <c r="F3220" s="14"/>
      <c r="G3220" s="14"/>
      <c r="H3220" s="14"/>
      <c r="I3220" s="15"/>
      <c r="J3220" s="77"/>
      <c r="K3220" s="92"/>
    </row>
    <row r="3221" spans="1:11" ht="13">
      <c r="A3221" s="14"/>
      <c r="B3221" s="14"/>
      <c r="C3221" s="14"/>
      <c r="D3221" s="16"/>
      <c r="E3221" s="16"/>
      <c r="F3221" s="14"/>
      <c r="G3221" s="14"/>
      <c r="H3221" s="14"/>
      <c r="I3221" s="15"/>
      <c r="J3221" s="77"/>
      <c r="K3221" s="92"/>
    </row>
    <row r="3222" spans="1:11" ht="13">
      <c r="A3222" s="14"/>
      <c r="B3222" s="14"/>
      <c r="C3222" s="14"/>
      <c r="D3222" s="16"/>
      <c r="E3222" s="16"/>
      <c r="F3222" s="14"/>
      <c r="G3222" s="14"/>
      <c r="H3222" s="14"/>
      <c r="I3222" s="15"/>
      <c r="J3222" s="77"/>
      <c r="K3222" s="92"/>
    </row>
    <row r="3223" spans="1:11" ht="13">
      <c r="A3223" s="14"/>
      <c r="B3223" s="14"/>
      <c r="C3223" s="14"/>
      <c r="D3223" s="16"/>
      <c r="E3223" s="16"/>
      <c r="F3223" s="14"/>
      <c r="G3223" s="14"/>
      <c r="H3223" s="14"/>
      <c r="I3223" s="15"/>
      <c r="J3223" s="77"/>
      <c r="K3223" s="92"/>
    </row>
    <row r="3224" spans="1:11" ht="13">
      <c r="A3224" s="14"/>
      <c r="B3224" s="14"/>
      <c r="C3224" s="14"/>
      <c r="D3224" s="16"/>
      <c r="E3224" s="16"/>
      <c r="F3224" s="14"/>
      <c r="G3224" s="14"/>
      <c r="H3224" s="14"/>
      <c r="I3224" s="15"/>
      <c r="J3224" s="77"/>
      <c r="K3224" s="92"/>
    </row>
    <row r="3225" spans="1:11" ht="13">
      <c r="A3225" s="14"/>
      <c r="B3225" s="14"/>
      <c r="C3225" s="14"/>
      <c r="D3225" s="16"/>
      <c r="E3225" s="16"/>
      <c r="F3225" s="14"/>
      <c r="G3225" s="14"/>
      <c r="H3225" s="14"/>
      <c r="I3225" s="15"/>
      <c r="J3225" s="77"/>
      <c r="K3225" s="92"/>
    </row>
    <row r="3226" spans="1:11" ht="13">
      <c r="A3226" s="14"/>
      <c r="B3226" s="14"/>
      <c r="C3226" s="14"/>
      <c r="D3226" s="16"/>
      <c r="E3226" s="16"/>
      <c r="F3226" s="14"/>
      <c r="G3226" s="14"/>
      <c r="H3226" s="14"/>
      <c r="I3226" s="15"/>
      <c r="J3226" s="77"/>
      <c r="K3226" s="92"/>
    </row>
    <row r="3227" spans="1:11" ht="13">
      <c r="A3227" s="14"/>
      <c r="B3227" s="14"/>
      <c r="C3227" s="14"/>
      <c r="D3227" s="16"/>
      <c r="E3227" s="16"/>
      <c r="F3227" s="14"/>
      <c r="G3227" s="14"/>
      <c r="H3227" s="14"/>
      <c r="I3227" s="15"/>
      <c r="J3227" s="77"/>
      <c r="K3227" s="92"/>
    </row>
    <row r="3228" spans="1:11" ht="13">
      <c r="A3228" s="14"/>
      <c r="B3228" s="14"/>
      <c r="C3228" s="14"/>
      <c r="D3228" s="16"/>
      <c r="E3228" s="16"/>
      <c r="F3228" s="14"/>
      <c r="G3228" s="14"/>
      <c r="H3228" s="14"/>
      <c r="I3228" s="15"/>
      <c r="J3228" s="77"/>
      <c r="K3228" s="92"/>
    </row>
    <row r="3229" spans="1:11" ht="13">
      <c r="A3229" s="14"/>
      <c r="B3229" s="14"/>
      <c r="C3229" s="14"/>
      <c r="D3229" s="16"/>
      <c r="E3229" s="16"/>
      <c r="F3229" s="14"/>
      <c r="G3229" s="14"/>
      <c r="H3229" s="14"/>
      <c r="I3229" s="15"/>
      <c r="J3229" s="77"/>
      <c r="K3229" s="92"/>
    </row>
    <row r="3230" spans="1:11" ht="13">
      <c r="A3230" s="14"/>
      <c r="B3230" s="14"/>
      <c r="C3230" s="14"/>
      <c r="D3230" s="16"/>
      <c r="E3230" s="16"/>
      <c r="F3230" s="14"/>
      <c r="G3230" s="14"/>
      <c r="H3230" s="14"/>
      <c r="I3230" s="15"/>
      <c r="J3230" s="77"/>
      <c r="K3230" s="92"/>
    </row>
    <row r="3231" spans="1:11" ht="13">
      <c r="A3231" s="14"/>
      <c r="B3231" s="14"/>
      <c r="C3231" s="14"/>
      <c r="D3231" s="16"/>
      <c r="E3231" s="16"/>
      <c r="F3231" s="14"/>
      <c r="G3231" s="14"/>
      <c r="H3231" s="14"/>
      <c r="I3231" s="15"/>
      <c r="J3231" s="77"/>
      <c r="K3231" s="92"/>
    </row>
    <row r="3232" spans="1:11" ht="13">
      <c r="A3232" s="14"/>
      <c r="B3232" s="14"/>
      <c r="C3232" s="14"/>
      <c r="D3232" s="16"/>
      <c r="E3232" s="16"/>
      <c r="F3232" s="14"/>
      <c r="G3232" s="14"/>
      <c r="H3232" s="14"/>
      <c r="I3232" s="15"/>
      <c r="J3232" s="77"/>
      <c r="K3232" s="92"/>
    </row>
    <row r="3233" spans="1:11" ht="13">
      <c r="A3233" s="14"/>
      <c r="B3233" s="14"/>
      <c r="C3233" s="14"/>
      <c r="D3233" s="16"/>
      <c r="E3233" s="16"/>
      <c r="F3233" s="14"/>
      <c r="G3233" s="14"/>
      <c r="H3233" s="14"/>
      <c r="I3233" s="15"/>
      <c r="J3233" s="77"/>
      <c r="K3233" s="92"/>
    </row>
    <row r="3234" spans="1:11" ht="13">
      <c r="A3234" s="14"/>
      <c r="B3234" s="14"/>
      <c r="C3234" s="14"/>
      <c r="D3234" s="16"/>
      <c r="E3234" s="16"/>
      <c r="F3234" s="14"/>
      <c r="G3234" s="14"/>
      <c r="H3234" s="14"/>
      <c r="I3234" s="15"/>
      <c r="J3234" s="77"/>
      <c r="K3234" s="92"/>
    </row>
    <row r="3235" spans="1:11" ht="13">
      <c r="A3235" s="14"/>
      <c r="B3235" s="14"/>
      <c r="C3235" s="14"/>
      <c r="D3235" s="16"/>
      <c r="E3235" s="16"/>
      <c r="F3235" s="14"/>
      <c r="G3235" s="14"/>
      <c r="H3235" s="14"/>
      <c r="I3235" s="15"/>
      <c r="J3235" s="77"/>
      <c r="K3235" s="92"/>
    </row>
    <row r="3236" spans="1:11" ht="13">
      <c r="A3236" s="14"/>
      <c r="B3236" s="14"/>
      <c r="C3236" s="14"/>
      <c r="D3236" s="16"/>
      <c r="E3236" s="16"/>
      <c r="F3236" s="14"/>
      <c r="G3236" s="14"/>
      <c r="H3236" s="14"/>
      <c r="I3236" s="15"/>
      <c r="J3236" s="77"/>
      <c r="K3236" s="92"/>
    </row>
    <row r="3237" spans="1:11" ht="13">
      <c r="A3237" s="14"/>
      <c r="B3237" s="14"/>
      <c r="C3237" s="14"/>
      <c r="D3237" s="16"/>
      <c r="E3237" s="16"/>
      <c r="F3237" s="14"/>
      <c r="G3237" s="14"/>
      <c r="H3237" s="14"/>
      <c r="I3237" s="15"/>
      <c r="J3237" s="77"/>
      <c r="K3237" s="92"/>
    </row>
    <row r="3238" spans="1:11" ht="13">
      <c r="A3238" s="14"/>
      <c r="B3238" s="14"/>
      <c r="C3238" s="14"/>
      <c r="D3238" s="16"/>
      <c r="E3238" s="16"/>
      <c r="F3238" s="14"/>
      <c r="G3238" s="14"/>
      <c r="H3238" s="14"/>
      <c r="I3238" s="15"/>
      <c r="J3238" s="77"/>
      <c r="K3238" s="92"/>
    </row>
    <row r="3239" spans="1:11" ht="13">
      <c r="A3239" s="14"/>
      <c r="B3239" s="14"/>
      <c r="C3239" s="14"/>
      <c r="D3239" s="16"/>
      <c r="E3239" s="16"/>
      <c r="F3239" s="14"/>
      <c r="G3239" s="14"/>
      <c r="H3239" s="14"/>
      <c r="I3239" s="15"/>
      <c r="J3239" s="77"/>
      <c r="K3239" s="92"/>
    </row>
    <row r="3240" spans="1:11" ht="13">
      <c r="A3240" s="14"/>
      <c r="B3240" s="14"/>
      <c r="C3240" s="14"/>
      <c r="D3240" s="16"/>
      <c r="E3240" s="16"/>
      <c r="F3240" s="14"/>
      <c r="G3240" s="14"/>
      <c r="H3240" s="14"/>
      <c r="I3240" s="15"/>
      <c r="J3240" s="77"/>
      <c r="K3240" s="92"/>
    </row>
    <row r="3241" spans="1:11" ht="13">
      <c r="A3241" s="14"/>
      <c r="B3241" s="14"/>
      <c r="C3241" s="14"/>
      <c r="D3241" s="16"/>
      <c r="E3241" s="16"/>
      <c r="F3241" s="14"/>
      <c r="G3241" s="14"/>
      <c r="H3241" s="14"/>
      <c r="I3241" s="15"/>
      <c r="J3241" s="77"/>
      <c r="K3241" s="92"/>
    </row>
    <row r="3242" spans="1:11" ht="13">
      <c r="A3242" s="14"/>
      <c r="B3242" s="14"/>
      <c r="C3242" s="14"/>
      <c r="D3242" s="16"/>
      <c r="E3242" s="16"/>
      <c r="F3242" s="14"/>
      <c r="G3242" s="14"/>
      <c r="H3242" s="14"/>
      <c r="I3242" s="15"/>
      <c r="J3242" s="77"/>
      <c r="K3242" s="92"/>
    </row>
    <row r="3243" spans="1:11" ht="13">
      <c r="A3243" s="14"/>
      <c r="B3243" s="14"/>
      <c r="C3243" s="14"/>
      <c r="D3243" s="16"/>
      <c r="E3243" s="16"/>
      <c r="F3243" s="14"/>
      <c r="G3243" s="14"/>
      <c r="H3243" s="14"/>
      <c r="I3243" s="15"/>
      <c r="J3243" s="77"/>
      <c r="K3243" s="92"/>
    </row>
    <row r="3244" spans="1:11" ht="13">
      <c r="A3244" s="14"/>
      <c r="B3244" s="14"/>
      <c r="C3244" s="14"/>
      <c r="D3244" s="16"/>
      <c r="E3244" s="16"/>
      <c r="F3244" s="14"/>
      <c r="G3244" s="14"/>
      <c r="H3244" s="14"/>
      <c r="I3244" s="15"/>
      <c r="J3244" s="77"/>
      <c r="K3244" s="92"/>
    </row>
    <row r="3245" spans="1:11" ht="13">
      <c r="A3245" s="14"/>
      <c r="B3245" s="14"/>
      <c r="C3245" s="14"/>
      <c r="D3245" s="16"/>
      <c r="E3245" s="16"/>
      <c r="F3245" s="14"/>
      <c r="G3245" s="14"/>
      <c r="H3245" s="14"/>
      <c r="I3245" s="15"/>
      <c r="J3245" s="77"/>
      <c r="K3245" s="92"/>
    </row>
    <row r="3246" spans="1:11" ht="13">
      <c r="A3246" s="14"/>
      <c r="B3246" s="14"/>
      <c r="C3246" s="14"/>
      <c r="D3246" s="16"/>
      <c r="E3246" s="16"/>
      <c r="F3246" s="14"/>
      <c r="G3246" s="14"/>
      <c r="H3246" s="14"/>
      <c r="I3246" s="15"/>
      <c r="J3246" s="77"/>
      <c r="K3246" s="92"/>
    </row>
    <row r="3247" spans="1:11" ht="13">
      <c r="A3247" s="14"/>
      <c r="B3247" s="14"/>
      <c r="C3247" s="14"/>
      <c r="D3247" s="16"/>
      <c r="E3247" s="16"/>
      <c r="F3247" s="14"/>
      <c r="G3247" s="14"/>
      <c r="H3247" s="14"/>
      <c r="I3247" s="15"/>
      <c r="J3247" s="77"/>
      <c r="K3247" s="92"/>
    </row>
    <row r="3248" spans="1:11" ht="13">
      <c r="A3248" s="14"/>
      <c r="B3248" s="14"/>
      <c r="C3248" s="14"/>
      <c r="D3248" s="16"/>
      <c r="E3248" s="16"/>
      <c r="F3248" s="14"/>
      <c r="G3248" s="14"/>
      <c r="H3248" s="14"/>
      <c r="I3248" s="15"/>
      <c r="J3248" s="77"/>
      <c r="K3248" s="92"/>
    </row>
    <row r="3249" spans="1:11" ht="13">
      <c r="A3249" s="14"/>
      <c r="B3249" s="14"/>
      <c r="C3249" s="14"/>
      <c r="D3249" s="16"/>
      <c r="E3249" s="16"/>
      <c r="F3249" s="14"/>
      <c r="G3249" s="14"/>
      <c r="H3249" s="14"/>
      <c r="I3249" s="15"/>
      <c r="J3249" s="77"/>
      <c r="K3249" s="92"/>
    </row>
    <row r="3250" spans="1:11" ht="13">
      <c r="A3250" s="14"/>
      <c r="B3250" s="14"/>
      <c r="C3250" s="14"/>
      <c r="D3250" s="16"/>
      <c r="E3250" s="16"/>
      <c r="F3250" s="14"/>
      <c r="G3250" s="14"/>
      <c r="H3250" s="14"/>
      <c r="I3250" s="15"/>
      <c r="J3250" s="77"/>
      <c r="K3250" s="92"/>
    </row>
    <row r="3251" spans="1:11" ht="13">
      <c r="A3251" s="14"/>
      <c r="B3251" s="14"/>
      <c r="C3251" s="14"/>
      <c r="D3251" s="16"/>
      <c r="E3251" s="16"/>
      <c r="F3251" s="14"/>
      <c r="G3251" s="14"/>
      <c r="H3251" s="14"/>
      <c r="I3251" s="15"/>
      <c r="J3251" s="77"/>
      <c r="K3251" s="92"/>
    </row>
    <row r="3252" spans="1:11" ht="13">
      <c r="A3252" s="14"/>
      <c r="B3252" s="14"/>
      <c r="C3252" s="14"/>
      <c r="D3252" s="16"/>
      <c r="E3252" s="16"/>
      <c r="F3252" s="14"/>
      <c r="G3252" s="14"/>
      <c r="H3252" s="14"/>
      <c r="I3252" s="15"/>
      <c r="J3252" s="77"/>
      <c r="K3252" s="92"/>
    </row>
    <row r="3253" spans="1:11" ht="13">
      <c r="A3253" s="14"/>
      <c r="B3253" s="14"/>
      <c r="C3253" s="14"/>
      <c r="D3253" s="16"/>
      <c r="E3253" s="16"/>
      <c r="F3253" s="14"/>
      <c r="G3253" s="14"/>
      <c r="H3253" s="14"/>
      <c r="I3253" s="15"/>
      <c r="J3253" s="77"/>
      <c r="K3253" s="92"/>
    </row>
    <row r="3254" spans="1:11" ht="13">
      <c r="A3254" s="14"/>
      <c r="B3254" s="14"/>
      <c r="C3254" s="14"/>
      <c r="D3254" s="16"/>
      <c r="E3254" s="16"/>
      <c r="F3254" s="14"/>
      <c r="G3254" s="14"/>
      <c r="H3254" s="14"/>
      <c r="I3254" s="15"/>
      <c r="J3254" s="77"/>
      <c r="K3254" s="92"/>
    </row>
    <row r="3255" spans="1:11" ht="13">
      <c r="A3255" s="14"/>
      <c r="B3255" s="14"/>
      <c r="C3255" s="14"/>
      <c r="D3255" s="16"/>
      <c r="E3255" s="16"/>
      <c r="F3255" s="14"/>
      <c r="G3255" s="14"/>
      <c r="H3255" s="14"/>
      <c r="I3255" s="15"/>
      <c r="J3255" s="77"/>
      <c r="K3255" s="92"/>
    </row>
    <row r="3256" spans="1:11" ht="13">
      <c r="A3256" s="14"/>
      <c r="B3256" s="14"/>
      <c r="C3256" s="14"/>
      <c r="D3256" s="16"/>
      <c r="E3256" s="16"/>
      <c r="F3256" s="14"/>
      <c r="G3256" s="14"/>
      <c r="H3256" s="14"/>
      <c r="I3256" s="15"/>
      <c r="J3256" s="77"/>
      <c r="K3256" s="92"/>
    </row>
    <row r="3257" spans="1:11" ht="13">
      <c r="A3257" s="14"/>
      <c r="B3257" s="14"/>
      <c r="C3257" s="14"/>
      <c r="D3257" s="16"/>
      <c r="E3257" s="16"/>
      <c r="F3257" s="14"/>
      <c r="G3257" s="14"/>
      <c r="H3257" s="14"/>
      <c r="I3257" s="15"/>
      <c r="J3257" s="77"/>
      <c r="K3257" s="92"/>
    </row>
    <row r="3258" spans="1:11" ht="13">
      <c r="A3258" s="14"/>
      <c r="B3258" s="14"/>
      <c r="C3258" s="14"/>
      <c r="D3258" s="16"/>
      <c r="E3258" s="16"/>
      <c r="F3258" s="14"/>
      <c r="G3258" s="14"/>
      <c r="H3258" s="14"/>
      <c r="I3258" s="15"/>
      <c r="J3258" s="77"/>
      <c r="K3258" s="92"/>
    </row>
    <row r="3259" spans="1:11" ht="13">
      <c r="A3259" s="14"/>
      <c r="B3259" s="14"/>
      <c r="C3259" s="14"/>
      <c r="D3259" s="16"/>
      <c r="E3259" s="16"/>
      <c r="F3259" s="14"/>
      <c r="G3259" s="14"/>
      <c r="H3259" s="14"/>
      <c r="I3259" s="15"/>
      <c r="J3259" s="77"/>
      <c r="K3259" s="92"/>
    </row>
    <row r="3260" spans="1:11" ht="13">
      <c r="A3260" s="14"/>
      <c r="B3260" s="14"/>
      <c r="C3260" s="14"/>
      <c r="D3260" s="16"/>
      <c r="E3260" s="16"/>
      <c r="F3260" s="14"/>
      <c r="G3260" s="14"/>
      <c r="H3260" s="14"/>
      <c r="I3260" s="15"/>
      <c r="J3260" s="77"/>
      <c r="K3260" s="92"/>
    </row>
    <row r="3261" spans="1:11" ht="13">
      <c r="A3261" s="14"/>
      <c r="B3261" s="14"/>
      <c r="C3261" s="14"/>
      <c r="D3261" s="16"/>
      <c r="E3261" s="16"/>
      <c r="F3261" s="14"/>
      <c r="G3261" s="14"/>
      <c r="H3261" s="14"/>
      <c r="I3261" s="15"/>
      <c r="J3261" s="77"/>
      <c r="K3261" s="92"/>
    </row>
    <row r="3262" spans="1:11" ht="13">
      <c r="A3262" s="14"/>
      <c r="B3262" s="14"/>
      <c r="C3262" s="14"/>
      <c r="D3262" s="16"/>
      <c r="E3262" s="16"/>
      <c r="F3262" s="14"/>
      <c r="G3262" s="14"/>
      <c r="H3262" s="14"/>
      <c r="I3262" s="15"/>
      <c r="J3262" s="77"/>
      <c r="K3262" s="92"/>
    </row>
    <row r="3263" spans="1:11" ht="13">
      <c r="A3263" s="14"/>
      <c r="B3263" s="14"/>
      <c r="C3263" s="14"/>
      <c r="D3263" s="16"/>
      <c r="E3263" s="16"/>
      <c r="F3263" s="14"/>
      <c r="G3263" s="14"/>
      <c r="H3263" s="14"/>
      <c r="I3263" s="15"/>
      <c r="J3263" s="77"/>
      <c r="K3263" s="92"/>
    </row>
    <row r="3264" spans="1:11" ht="13">
      <c r="A3264" s="14"/>
      <c r="B3264" s="14"/>
      <c r="C3264" s="14"/>
      <c r="D3264" s="16"/>
      <c r="E3264" s="16"/>
      <c r="F3264" s="14"/>
      <c r="G3264" s="14"/>
      <c r="H3264" s="14"/>
      <c r="I3264" s="15"/>
      <c r="J3264" s="77"/>
      <c r="K3264" s="92"/>
    </row>
    <row r="3265" spans="1:11" ht="13">
      <c r="A3265" s="14"/>
      <c r="B3265" s="14"/>
      <c r="C3265" s="14"/>
      <c r="D3265" s="16"/>
      <c r="E3265" s="16"/>
      <c r="F3265" s="14"/>
      <c r="G3265" s="14"/>
      <c r="H3265" s="14"/>
      <c r="I3265" s="15"/>
      <c r="J3265" s="77"/>
      <c r="K3265" s="92"/>
    </row>
    <row r="3266" spans="1:11" ht="13">
      <c r="A3266" s="14"/>
      <c r="B3266" s="14"/>
      <c r="C3266" s="14"/>
      <c r="D3266" s="16"/>
      <c r="E3266" s="16"/>
      <c r="F3266" s="14"/>
      <c r="G3266" s="14"/>
      <c r="H3266" s="14"/>
      <c r="I3266" s="15"/>
      <c r="J3266" s="77"/>
      <c r="K3266" s="92"/>
    </row>
    <row r="3267" spans="1:11" ht="13">
      <c r="A3267" s="14"/>
      <c r="B3267" s="14"/>
      <c r="C3267" s="14"/>
      <c r="D3267" s="16"/>
      <c r="E3267" s="16"/>
      <c r="F3267" s="14"/>
      <c r="G3267" s="14"/>
      <c r="H3267" s="14"/>
      <c r="I3267" s="15"/>
      <c r="J3267" s="77"/>
      <c r="K3267" s="92"/>
    </row>
    <row r="3268" spans="1:11" ht="13">
      <c r="A3268" s="14"/>
      <c r="B3268" s="14"/>
      <c r="C3268" s="14"/>
      <c r="D3268" s="16"/>
      <c r="E3268" s="16"/>
      <c r="F3268" s="14"/>
      <c r="G3268" s="14"/>
      <c r="H3268" s="14"/>
      <c r="I3268" s="15"/>
      <c r="J3268" s="77"/>
      <c r="K3268" s="92"/>
    </row>
    <row r="3269" spans="1:11" ht="13">
      <c r="A3269" s="14"/>
      <c r="B3269" s="14"/>
      <c r="C3269" s="14"/>
      <c r="D3269" s="16"/>
      <c r="E3269" s="16"/>
      <c r="F3269" s="14"/>
      <c r="G3269" s="14"/>
      <c r="H3269" s="14"/>
      <c r="I3269" s="15"/>
      <c r="J3269" s="77"/>
      <c r="K3269" s="92"/>
    </row>
    <row r="3270" spans="1:11" ht="13">
      <c r="A3270" s="14"/>
      <c r="B3270" s="14"/>
      <c r="C3270" s="14"/>
      <c r="D3270" s="16"/>
      <c r="E3270" s="16"/>
      <c r="F3270" s="14"/>
      <c r="G3270" s="14"/>
      <c r="H3270" s="14"/>
      <c r="I3270" s="15"/>
      <c r="J3270" s="77"/>
      <c r="K3270" s="92"/>
    </row>
    <row r="3271" spans="1:11" ht="13">
      <c r="A3271" s="14"/>
      <c r="B3271" s="14"/>
      <c r="C3271" s="14"/>
      <c r="D3271" s="16"/>
      <c r="E3271" s="16"/>
      <c r="F3271" s="14"/>
      <c r="G3271" s="14"/>
      <c r="H3271" s="14"/>
      <c r="I3271" s="15"/>
      <c r="J3271" s="77"/>
      <c r="K3271" s="92"/>
    </row>
    <row r="3272" spans="1:11" ht="13">
      <c r="A3272" s="14"/>
      <c r="B3272" s="14"/>
      <c r="C3272" s="14"/>
      <c r="D3272" s="16"/>
      <c r="E3272" s="16"/>
      <c r="F3272" s="14"/>
      <c r="G3272" s="14"/>
      <c r="H3272" s="14"/>
      <c r="I3272" s="15"/>
      <c r="J3272" s="77"/>
      <c r="K3272" s="92"/>
    </row>
    <row r="3273" spans="1:11" ht="13">
      <c r="A3273" s="14"/>
      <c r="B3273" s="14"/>
      <c r="C3273" s="14"/>
      <c r="D3273" s="16"/>
      <c r="E3273" s="16"/>
      <c r="F3273" s="14"/>
      <c r="G3273" s="14"/>
      <c r="H3273" s="14"/>
      <c r="I3273" s="15"/>
      <c r="J3273" s="77"/>
      <c r="K3273" s="92"/>
    </row>
    <row r="3274" spans="1:11" ht="13">
      <c r="A3274" s="14"/>
      <c r="B3274" s="14"/>
      <c r="C3274" s="14"/>
      <c r="D3274" s="16"/>
      <c r="E3274" s="16"/>
      <c r="F3274" s="14"/>
      <c r="G3274" s="14"/>
      <c r="H3274" s="14"/>
      <c r="I3274" s="15"/>
      <c r="J3274" s="77"/>
      <c r="K3274" s="92"/>
    </row>
    <row r="3275" spans="1:11" ht="13">
      <c r="A3275" s="14"/>
      <c r="B3275" s="14"/>
      <c r="C3275" s="14"/>
      <c r="D3275" s="16"/>
      <c r="E3275" s="16"/>
      <c r="F3275" s="14"/>
      <c r="G3275" s="14"/>
      <c r="H3275" s="14"/>
      <c r="I3275" s="15"/>
      <c r="J3275" s="77"/>
      <c r="K3275" s="92"/>
    </row>
    <row r="3276" spans="1:11" ht="13">
      <c r="A3276" s="14"/>
      <c r="B3276" s="14"/>
      <c r="C3276" s="14"/>
      <c r="D3276" s="16"/>
      <c r="E3276" s="16"/>
      <c r="F3276" s="14"/>
      <c r="G3276" s="14"/>
      <c r="H3276" s="14"/>
      <c r="I3276" s="15"/>
      <c r="J3276" s="77"/>
      <c r="K3276" s="92"/>
    </row>
    <row r="3277" spans="1:11" ht="13">
      <c r="A3277" s="14"/>
      <c r="B3277" s="14"/>
      <c r="C3277" s="14"/>
      <c r="D3277" s="16"/>
      <c r="E3277" s="16"/>
      <c r="F3277" s="14"/>
      <c r="G3277" s="14"/>
      <c r="H3277" s="14"/>
      <c r="I3277" s="15"/>
      <c r="J3277" s="77"/>
      <c r="K3277" s="92"/>
    </row>
    <row r="3278" spans="1:11" ht="13">
      <c r="A3278" s="14"/>
      <c r="B3278" s="14"/>
      <c r="C3278" s="14"/>
      <c r="D3278" s="16"/>
      <c r="E3278" s="16"/>
      <c r="F3278" s="14"/>
      <c r="G3278" s="14"/>
      <c r="H3278" s="14"/>
      <c r="I3278" s="15"/>
      <c r="J3278" s="77"/>
      <c r="K3278" s="92"/>
    </row>
    <row r="3279" spans="1:11" ht="13">
      <c r="A3279" s="14"/>
      <c r="B3279" s="14"/>
      <c r="C3279" s="14"/>
      <c r="D3279" s="16"/>
      <c r="E3279" s="16"/>
      <c r="F3279" s="14"/>
      <c r="G3279" s="14"/>
      <c r="H3279" s="14"/>
      <c r="I3279" s="15"/>
      <c r="J3279" s="77"/>
      <c r="K3279" s="92"/>
    </row>
    <row r="3280" spans="1:11" ht="13">
      <c r="A3280" s="14"/>
      <c r="B3280" s="14"/>
      <c r="C3280" s="14"/>
      <c r="D3280" s="16"/>
      <c r="E3280" s="16"/>
      <c r="F3280" s="14"/>
      <c r="G3280" s="14"/>
      <c r="H3280" s="14"/>
      <c r="I3280" s="15"/>
      <c r="J3280" s="77"/>
      <c r="K3280" s="92"/>
    </row>
    <row r="3281" spans="1:11" ht="13">
      <c r="A3281" s="14"/>
      <c r="B3281" s="14"/>
      <c r="C3281" s="14"/>
      <c r="D3281" s="16"/>
      <c r="E3281" s="16"/>
      <c r="F3281" s="14"/>
      <c r="G3281" s="14"/>
      <c r="H3281" s="14"/>
      <c r="I3281" s="15"/>
      <c r="J3281" s="77"/>
      <c r="K3281" s="92"/>
    </row>
    <row r="3282" spans="1:11" ht="13">
      <c r="A3282" s="14"/>
      <c r="B3282" s="14"/>
      <c r="C3282" s="14"/>
      <c r="D3282" s="16"/>
      <c r="E3282" s="16"/>
      <c r="F3282" s="14"/>
      <c r="G3282" s="14"/>
      <c r="H3282" s="14"/>
      <c r="I3282" s="15"/>
      <c r="J3282" s="77"/>
      <c r="K3282" s="92"/>
    </row>
    <row r="3283" spans="1:11" ht="13">
      <c r="A3283" s="14"/>
      <c r="B3283" s="14"/>
      <c r="C3283" s="14"/>
      <c r="D3283" s="16"/>
      <c r="E3283" s="16"/>
      <c r="F3283" s="14"/>
      <c r="G3283" s="14"/>
      <c r="H3283" s="14"/>
      <c r="I3283" s="15"/>
      <c r="J3283" s="77"/>
      <c r="K3283" s="92"/>
    </row>
    <row r="3284" spans="1:11" ht="13">
      <c r="A3284" s="14"/>
      <c r="B3284" s="14"/>
      <c r="C3284" s="14"/>
      <c r="D3284" s="16"/>
      <c r="E3284" s="16"/>
      <c r="F3284" s="14"/>
      <c r="G3284" s="14"/>
      <c r="H3284" s="14"/>
      <c r="I3284" s="15"/>
      <c r="J3284" s="77"/>
      <c r="K3284" s="92"/>
    </row>
    <row r="3285" spans="1:11" ht="13">
      <c r="A3285" s="14"/>
      <c r="B3285" s="14"/>
      <c r="C3285" s="14"/>
      <c r="D3285" s="16"/>
      <c r="E3285" s="16"/>
      <c r="F3285" s="14"/>
      <c r="G3285" s="14"/>
      <c r="H3285" s="14"/>
      <c r="I3285" s="15"/>
      <c r="J3285" s="77"/>
      <c r="K3285" s="92"/>
    </row>
    <row r="3286" spans="1:11" ht="13">
      <c r="A3286" s="14"/>
      <c r="B3286" s="14"/>
      <c r="C3286" s="14"/>
      <c r="D3286" s="16"/>
      <c r="E3286" s="16"/>
      <c r="F3286" s="14"/>
      <c r="G3286" s="14"/>
      <c r="H3286" s="14"/>
      <c r="I3286" s="15"/>
      <c r="J3286" s="77"/>
      <c r="K3286" s="92"/>
    </row>
    <row r="3287" spans="1:11" ht="13">
      <c r="A3287" s="14"/>
      <c r="B3287" s="14"/>
      <c r="C3287" s="14"/>
      <c r="D3287" s="16"/>
      <c r="E3287" s="16"/>
      <c r="F3287" s="14"/>
      <c r="G3287" s="14"/>
      <c r="H3287" s="14"/>
      <c r="I3287" s="15"/>
      <c r="J3287" s="77"/>
      <c r="K3287" s="92"/>
    </row>
    <row r="3288" spans="1:11" ht="13">
      <c r="A3288" s="14"/>
      <c r="B3288" s="14"/>
      <c r="C3288" s="14"/>
      <c r="D3288" s="16"/>
      <c r="E3288" s="16"/>
      <c r="F3288" s="14"/>
      <c r="G3288" s="14"/>
      <c r="H3288" s="14"/>
      <c r="I3288" s="15"/>
      <c r="J3288" s="77"/>
      <c r="K3288" s="92"/>
    </row>
    <row r="3289" spans="1:11" ht="13">
      <c r="A3289" s="14"/>
      <c r="B3289" s="14"/>
      <c r="C3289" s="14"/>
      <c r="D3289" s="16"/>
      <c r="E3289" s="16"/>
      <c r="F3289" s="14"/>
      <c r="G3289" s="14"/>
      <c r="H3289" s="14"/>
      <c r="I3289" s="15"/>
      <c r="J3289" s="77"/>
      <c r="K3289" s="92"/>
    </row>
    <row r="3290" spans="1:11" ht="13">
      <c r="A3290" s="14"/>
      <c r="B3290" s="14"/>
      <c r="C3290" s="14"/>
      <c r="D3290" s="16"/>
      <c r="E3290" s="16"/>
      <c r="F3290" s="14"/>
      <c r="G3290" s="14"/>
      <c r="H3290" s="14"/>
      <c r="I3290" s="15"/>
      <c r="J3290" s="77"/>
      <c r="K3290" s="92"/>
    </row>
    <row r="3291" spans="1:11" ht="13">
      <c r="A3291" s="14"/>
      <c r="B3291" s="14"/>
      <c r="C3291" s="14"/>
      <c r="D3291" s="16"/>
      <c r="E3291" s="16"/>
      <c r="F3291" s="14"/>
      <c r="G3291" s="14"/>
      <c r="H3291" s="14"/>
      <c r="I3291" s="15"/>
      <c r="J3291" s="77"/>
      <c r="K3291" s="92"/>
    </row>
    <row r="3292" spans="1:11" ht="13">
      <c r="A3292" s="14"/>
      <c r="B3292" s="14"/>
      <c r="C3292" s="14"/>
      <c r="D3292" s="16"/>
      <c r="E3292" s="16"/>
      <c r="F3292" s="14"/>
      <c r="G3292" s="14"/>
      <c r="H3292" s="14"/>
      <c r="I3292" s="15"/>
      <c r="J3292" s="77"/>
      <c r="K3292" s="92"/>
    </row>
    <row r="3293" spans="1:11" ht="13">
      <c r="A3293" s="14"/>
      <c r="B3293" s="14"/>
      <c r="C3293" s="14"/>
      <c r="D3293" s="16"/>
      <c r="E3293" s="16"/>
      <c r="F3293" s="14"/>
      <c r="G3293" s="14"/>
      <c r="H3293" s="14"/>
      <c r="I3293" s="15"/>
      <c r="J3293" s="77"/>
      <c r="K3293" s="92"/>
    </row>
    <row r="3294" spans="1:11" ht="13">
      <c r="A3294" s="14"/>
      <c r="B3294" s="14"/>
      <c r="C3294" s="14"/>
      <c r="D3294" s="16"/>
      <c r="E3294" s="16"/>
      <c r="F3294" s="14"/>
      <c r="G3294" s="14"/>
      <c r="H3294" s="14"/>
      <c r="I3294" s="15"/>
      <c r="J3294" s="77"/>
      <c r="K3294" s="92"/>
    </row>
    <row r="3295" spans="1:11" ht="13">
      <c r="A3295" s="14"/>
      <c r="B3295" s="14"/>
      <c r="C3295" s="14"/>
      <c r="D3295" s="16"/>
      <c r="E3295" s="16"/>
      <c r="F3295" s="14"/>
      <c r="G3295" s="14"/>
      <c r="H3295" s="14"/>
      <c r="I3295" s="15"/>
      <c r="J3295" s="77"/>
      <c r="K3295" s="92"/>
    </row>
    <row r="3296" spans="1:11" ht="13">
      <c r="A3296" s="14"/>
      <c r="B3296" s="14"/>
      <c r="C3296" s="14"/>
      <c r="D3296" s="16"/>
      <c r="E3296" s="16"/>
      <c r="F3296" s="14"/>
      <c r="G3296" s="14"/>
      <c r="H3296" s="14"/>
      <c r="I3296" s="15"/>
      <c r="J3296" s="77"/>
      <c r="K3296" s="92"/>
    </row>
    <row r="3297" spans="1:11" ht="13">
      <c r="A3297" s="14"/>
      <c r="B3297" s="14"/>
      <c r="C3297" s="14"/>
      <c r="D3297" s="16"/>
      <c r="E3297" s="16"/>
      <c r="F3297" s="14"/>
      <c r="G3297" s="14"/>
      <c r="H3297" s="14"/>
      <c r="I3297" s="15"/>
      <c r="J3297" s="77"/>
      <c r="K3297" s="92"/>
    </row>
    <row r="3298" spans="1:11" ht="13">
      <c r="A3298" s="14"/>
      <c r="B3298" s="14"/>
      <c r="C3298" s="14"/>
      <c r="D3298" s="16"/>
      <c r="E3298" s="16"/>
      <c r="F3298" s="14"/>
      <c r="G3298" s="14"/>
      <c r="H3298" s="14"/>
      <c r="I3298" s="15"/>
      <c r="J3298" s="77"/>
      <c r="K3298" s="92"/>
    </row>
    <row r="3299" spans="1:11" ht="13">
      <c r="A3299" s="14"/>
      <c r="B3299" s="14"/>
      <c r="C3299" s="14"/>
      <c r="D3299" s="16"/>
      <c r="E3299" s="16"/>
      <c r="F3299" s="14"/>
      <c r="G3299" s="14"/>
      <c r="H3299" s="14"/>
      <c r="I3299" s="15"/>
      <c r="J3299" s="77"/>
      <c r="K3299" s="92"/>
    </row>
    <row r="3300" spans="1:11" ht="13">
      <c r="A3300" s="14"/>
      <c r="B3300" s="14"/>
      <c r="C3300" s="14"/>
      <c r="D3300" s="16"/>
      <c r="E3300" s="16"/>
      <c r="F3300" s="14"/>
      <c r="G3300" s="14"/>
      <c r="H3300" s="14"/>
      <c r="I3300" s="15"/>
      <c r="J3300" s="77"/>
      <c r="K3300" s="92"/>
    </row>
    <row r="3301" spans="1:11" ht="13">
      <c r="A3301" s="14"/>
      <c r="B3301" s="14"/>
      <c r="C3301" s="14"/>
      <c r="D3301" s="16"/>
      <c r="E3301" s="16"/>
      <c r="F3301" s="14"/>
      <c r="G3301" s="14"/>
      <c r="H3301" s="14"/>
      <c r="I3301" s="15"/>
      <c r="J3301" s="77"/>
      <c r="K3301" s="92"/>
    </row>
    <row r="3302" spans="1:11" ht="13">
      <c r="A3302" s="14"/>
      <c r="B3302" s="14"/>
      <c r="C3302" s="14"/>
      <c r="D3302" s="16"/>
      <c r="E3302" s="16"/>
      <c r="F3302" s="14"/>
      <c r="G3302" s="14"/>
      <c r="H3302" s="14"/>
      <c r="I3302" s="15"/>
      <c r="J3302" s="77"/>
      <c r="K3302" s="92"/>
    </row>
    <row r="3303" spans="1:11" ht="13">
      <c r="A3303" s="14"/>
      <c r="B3303" s="14"/>
      <c r="C3303" s="14"/>
      <c r="D3303" s="16"/>
      <c r="E3303" s="16"/>
      <c r="F3303" s="14"/>
      <c r="G3303" s="14"/>
      <c r="H3303" s="14"/>
      <c r="I3303" s="15"/>
      <c r="J3303" s="77"/>
      <c r="K3303" s="92"/>
    </row>
    <row r="3304" spans="1:11" ht="13">
      <c r="A3304" s="14"/>
      <c r="B3304" s="14"/>
      <c r="C3304" s="14"/>
      <c r="D3304" s="16"/>
      <c r="E3304" s="16"/>
      <c r="F3304" s="14"/>
      <c r="G3304" s="14"/>
      <c r="H3304" s="14"/>
      <c r="I3304" s="15"/>
      <c r="J3304" s="77"/>
      <c r="K3304" s="92"/>
    </row>
    <row r="3305" spans="1:11" ht="13">
      <c r="A3305" s="14"/>
      <c r="B3305" s="14"/>
      <c r="C3305" s="14"/>
      <c r="D3305" s="16"/>
      <c r="E3305" s="16"/>
      <c r="F3305" s="14"/>
      <c r="G3305" s="14"/>
      <c r="H3305" s="14"/>
      <c r="I3305" s="15"/>
      <c r="J3305" s="77"/>
      <c r="K3305" s="92"/>
    </row>
    <row r="3306" spans="1:11" ht="13">
      <c r="A3306" s="14"/>
      <c r="B3306" s="14"/>
      <c r="C3306" s="14"/>
      <c r="D3306" s="16"/>
      <c r="E3306" s="16"/>
      <c r="F3306" s="14"/>
      <c r="G3306" s="14"/>
      <c r="H3306" s="14"/>
      <c r="I3306" s="15"/>
      <c r="J3306" s="77"/>
      <c r="K3306" s="92"/>
    </row>
    <row r="3307" spans="1:11" ht="13">
      <c r="A3307" s="14"/>
      <c r="B3307" s="14"/>
      <c r="C3307" s="14"/>
      <c r="D3307" s="16"/>
      <c r="E3307" s="16"/>
      <c r="F3307" s="14"/>
      <c r="G3307" s="14"/>
      <c r="H3307" s="14"/>
      <c r="I3307" s="15"/>
      <c r="J3307" s="77"/>
      <c r="K3307" s="92"/>
    </row>
    <row r="3308" spans="1:11" ht="13">
      <c r="A3308" s="14"/>
      <c r="B3308" s="14"/>
      <c r="C3308" s="14"/>
      <c r="D3308" s="16"/>
      <c r="E3308" s="16"/>
      <c r="F3308" s="14"/>
      <c r="G3308" s="14"/>
      <c r="H3308" s="14"/>
      <c r="I3308" s="15"/>
      <c r="J3308" s="77"/>
      <c r="K3308" s="92"/>
    </row>
    <row r="3309" spans="1:11" ht="13">
      <c r="A3309" s="14"/>
      <c r="B3309" s="14"/>
      <c r="C3309" s="14"/>
      <c r="D3309" s="16"/>
      <c r="E3309" s="16"/>
      <c r="F3309" s="14"/>
      <c r="G3309" s="14"/>
      <c r="H3309" s="14"/>
      <c r="I3309" s="15"/>
      <c r="J3309" s="77"/>
      <c r="K3309" s="92"/>
    </row>
    <row r="3310" spans="1:11" ht="13">
      <c r="A3310" s="14"/>
      <c r="B3310" s="14"/>
      <c r="C3310" s="14"/>
      <c r="D3310" s="16"/>
      <c r="E3310" s="16"/>
      <c r="F3310" s="14"/>
      <c r="G3310" s="14"/>
      <c r="H3310" s="14"/>
      <c r="I3310" s="15"/>
      <c r="J3310" s="77"/>
      <c r="K3310" s="92"/>
    </row>
    <row r="3311" spans="1:11" ht="13">
      <c r="A3311" s="14"/>
      <c r="B3311" s="14"/>
      <c r="C3311" s="14"/>
      <c r="D3311" s="16"/>
      <c r="E3311" s="16"/>
      <c r="F3311" s="14"/>
      <c r="G3311" s="14"/>
      <c r="H3311" s="14"/>
      <c r="I3311" s="15"/>
      <c r="J3311" s="77"/>
      <c r="K3311" s="92"/>
    </row>
    <row r="3312" spans="1:11" ht="13">
      <c r="A3312" s="14"/>
      <c r="B3312" s="14"/>
      <c r="C3312" s="14"/>
      <c r="D3312" s="16"/>
      <c r="E3312" s="16"/>
      <c r="F3312" s="14"/>
      <c r="G3312" s="14"/>
      <c r="H3312" s="14"/>
      <c r="I3312" s="15"/>
      <c r="J3312" s="77"/>
      <c r="K3312" s="92"/>
    </row>
    <row r="3313" spans="1:11" ht="13">
      <c r="A3313" s="14"/>
      <c r="B3313" s="14"/>
      <c r="C3313" s="14"/>
      <c r="D3313" s="16"/>
      <c r="E3313" s="16"/>
      <c r="F3313" s="14"/>
      <c r="G3313" s="14"/>
      <c r="H3313" s="14"/>
      <c r="I3313" s="15"/>
      <c r="J3313" s="77"/>
      <c r="K3313" s="92"/>
    </row>
    <row r="3314" spans="1:11" ht="13">
      <c r="A3314" s="14"/>
      <c r="B3314" s="14"/>
      <c r="C3314" s="14"/>
      <c r="D3314" s="16"/>
      <c r="E3314" s="16"/>
      <c r="F3314" s="14"/>
      <c r="G3314" s="14"/>
      <c r="H3314" s="14"/>
      <c r="I3314" s="15"/>
      <c r="J3314" s="77"/>
      <c r="K3314" s="92"/>
    </row>
    <row r="3315" spans="1:11" ht="13">
      <c r="A3315" s="14"/>
      <c r="B3315" s="14"/>
      <c r="C3315" s="14"/>
      <c r="D3315" s="16"/>
      <c r="E3315" s="16"/>
      <c r="F3315" s="14"/>
      <c r="G3315" s="14"/>
      <c r="H3315" s="14"/>
      <c r="I3315" s="15"/>
      <c r="J3315" s="77"/>
      <c r="K3315" s="92"/>
    </row>
    <row r="3316" spans="1:11" ht="13">
      <c r="A3316" s="14"/>
      <c r="B3316" s="14"/>
      <c r="C3316" s="14"/>
      <c r="D3316" s="16"/>
      <c r="E3316" s="16"/>
      <c r="F3316" s="14"/>
      <c r="G3316" s="14"/>
      <c r="H3316" s="14"/>
      <c r="I3316" s="15"/>
      <c r="J3316" s="77"/>
      <c r="K3316" s="92"/>
    </row>
    <row r="3317" spans="1:11" ht="13">
      <c r="A3317" s="14"/>
      <c r="B3317" s="14"/>
      <c r="C3317" s="14"/>
      <c r="D3317" s="16"/>
      <c r="E3317" s="16"/>
      <c r="F3317" s="14"/>
      <c r="G3317" s="14"/>
      <c r="H3317" s="14"/>
      <c r="I3317" s="15"/>
      <c r="J3317" s="77"/>
      <c r="K3317" s="92"/>
    </row>
    <row r="3318" spans="1:11" ht="13">
      <c r="A3318" s="14"/>
      <c r="B3318" s="14"/>
      <c r="C3318" s="14"/>
      <c r="D3318" s="16"/>
      <c r="E3318" s="16"/>
      <c r="F3318" s="14"/>
      <c r="G3318" s="14"/>
      <c r="H3318" s="14"/>
      <c r="I3318" s="15"/>
      <c r="J3318" s="77"/>
      <c r="K3318" s="92"/>
    </row>
    <row r="3319" spans="1:11" ht="13">
      <c r="A3319" s="14"/>
      <c r="B3319" s="14"/>
      <c r="C3319" s="14"/>
      <c r="D3319" s="16"/>
      <c r="E3319" s="16"/>
      <c r="F3319" s="14"/>
      <c r="G3319" s="14"/>
      <c r="H3319" s="14"/>
      <c r="I3319" s="15"/>
      <c r="J3319" s="77"/>
      <c r="K3319" s="92"/>
    </row>
    <row r="3320" spans="1:11" ht="13">
      <c r="A3320" s="14"/>
      <c r="B3320" s="14"/>
      <c r="C3320" s="14"/>
      <c r="D3320" s="16"/>
      <c r="E3320" s="16"/>
      <c r="F3320" s="14"/>
      <c r="G3320" s="14"/>
      <c r="H3320" s="14"/>
      <c r="I3320" s="15"/>
      <c r="J3320" s="77"/>
      <c r="K3320" s="92"/>
    </row>
    <row r="3321" spans="1:11" ht="13">
      <c r="A3321" s="14"/>
      <c r="B3321" s="14"/>
      <c r="C3321" s="14"/>
      <c r="D3321" s="16"/>
      <c r="E3321" s="16"/>
      <c r="F3321" s="14"/>
      <c r="G3321" s="14"/>
      <c r="H3321" s="14"/>
      <c r="I3321" s="15"/>
      <c r="J3321" s="77"/>
      <c r="K3321" s="92"/>
    </row>
    <row r="3322" spans="1:11" ht="13">
      <c r="A3322" s="14"/>
      <c r="B3322" s="14"/>
      <c r="C3322" s="14"/>
      <c r="D3322" s="16"/>
      <c r="E3322" s="16"/>
      <c r="F3322" s="14"/>
      <c r="G3322" s="14"/>
      <c r="H3322" s="14"/>
      <c r="I3322" s="15"/>
      <c r="J3322" s="77"/>
      <c r="K3322" s="92"/>
    </row>
    <row r="3323" spans="1:11" ht="13">
      <c r="A3323" s="14"/>
      <c r="B3323" s="14"/>
      <c r="C3323" s="14"/>
      <c r="D3323" s="16"/>
      <c r="E3323" s="16"/>
      <c r="F3323" s="14"/>
      <c r="G3323" s="14"/>
      <c r="H3323" s="14"/>
      <c r="I3323" s="15"/>
      <c r="J3323" s="77"/>
      <c r="K3323" s="92"/>
    </row>
    <row r="3324" spans="1:11" ht="13">
      <c r="A3324" s="14"/>
      <c r="B3324" s="14"/>
      <c r="C3324" s="14"/>
      <c r="D3324" s="16"/>
      <c r="E3324" s="16"/>
      <c r="F3324" s="14"/>
      <c r="G3324" s="14"/>
      <c r="H3324" s="14"/>
      <c r="I3324" s="15"/>
      <c r="J3324" s="77"/>
      <c r="K3324" s="92"/>
    </row>
    <row r="3325" spans="1:11" ht="13">
      <c r="A3325" s="14"/>
      <c r="B3325" s="14"/>
      <c r="C3325" s="14"/>
      <c r="D3325" s="16"/>
      <c r="E3325" s="16"/>
      <c r="F3325" s="14"/>
      <c r="G3325" s="14"/>
      <c r="H3325" s="14"/>
      <c r="I3325" s="15"/>
      <c r="J3325" s="77"/>
      <c r="K3325" s="92"/>
    </row>
    <row r="3326" spans="1:11" ht="13">
      <c r="A3326" s="14"/>
      <c r="B3326" s="14"/>
      <c r="C3326" s="14"/>
      <c r="D3326" s="16"/>
      <c r="E3326" s="16"/>
      <c r="F3326" s="14"/>
      <c r="G3326" s="14"/>
      <c r="H3326" s="14"/>
      <c r="I3326" s="15"/>
      <c r="J3326" s="77"/>
      <c r="K3326" s="92"/>
    </row>
    <row r="3327" spans="1:11" ht="13">
      <c r="A3327" s="14"/>
      <c r="B3327" s="14"/>
      <c r="C3327" s="14"/>
      <c r="D3327" s="16"/>
      <c r="E3327" s="16"/>
      <c r="F3327" s="14"/>
      <c r="G3327" s="14"/>
      <c r="H3327" s="14"/>
      <c r="I3327" s="15"/>
      <c r="J3327" s="77"/>
      <c r="K3327" s="92"/>
    </row>
    <row r="3328" spans="1:11" ht="13">
      <c r="A3328" s="14"/>
      <c r="B3328" s="14"/>
      <c r="C3328" s="14"/>
      <c r="D3328" s="16"/>
      <c r="E3328" s="16"/>
      <c r="F3328" s="14"/>
      <c r="G3328" s="14"/>
      <c r="H3328" s="14"/>
      <c r="I3328" s="15"/>
      <c r="J3328" s="77"/>
      <c r="K3328" s="92"/>
    </row>
    <row r="3329" spans="1:11" ht="13">
      <c r="A3329" s="14"/>
      <c r="B3329" s="14"/>
      <c r="C3329" s="14"/>
      <c r="D3329" s="16"/>
      <c r="E3329" s="16"/>
      <c r="F3329" s="14"/>
      <c r="G3329" s="14"/>
      <c r="H3329" s="14"/>
      <c r="I3329" s="15"/>
      <c r="J3329" s="77"/>
      <c r="K3329" s="92"/>
    </row>
    <row r="3330" spans="1:11" ht="13">
      <c r="A3330" s="14"/>
      <c r="B3330" s="14"/>
      <c r="C3330" s="14"/>
      <c r="D3330" s="16"/>
      <c r="E3330" s="16"/>
      <c r="F3330" s="14"/>
      <c r="G3330" s="14"/>
      <c r="H3330" s="14"/>
      <c r="I3330" s="15"/>
      <c r="J3330" s="77"/>
      <c r="K3330" s="92"/>
    </row>
    <row r="3331" spans="1:11" ht="13">
      <c r="A3331" s="14"/>
      <c r="B3331" s="14"/>
      <c r="C3331" s="14"/>
      <c r="D3331" s="16"/>
      <c r="E3331" s="16"/>
      <c r="F3331" s="14"/>
      <c r="G3331" s="14"/>
      <c r="H3331" s="14"/>
      <c r="I3331" s="15"/>
      <c r="J3331" s="77"/>
      <c r="K3331" s="92"/>
    </row>
    <row r="3332" spans="1:11" ht="13">
      <c r="A3332" s="14"/>
      <c r="B3332" s="14"/>
      <c r="C3332" s="14"/>
      <c r="D3332" s="16"/>
      <c r="E3332" s="16"/>
      <c r="F3332" s="14"/>
      <c r="G3332" s="14"/>
      <c r="H3332" s="14"/>
      <c r="I3332" s="15"/>
      <c r="J3332" s="77"/>
      <c r="K3332" s="92"/>
    </row>
    <row r="3333" spans="1:11" ht="13">
      <c r="A3333" s="14"/>
      <c r="B3333" s="14"/>
      <c r="C3333" s="14"/>
      <c r="D3333" s="16"/>
      <c r="E3333" s="16"/>
      <c r="F3333" s="14"/>
      <c r="G3333" s="14"/>
      <c r="H3333" s="14"/>
      <c r="I3333" s="15"/>
      <c r="J3333" s="77"/>
      <c r="K3333" s="92"/>
    </row>
    <row r="3334" spans="1:11" ht="13">
      <c r="A3334" s="14"/>
      <c r="B3334" s="14"/>
      <c r="C3334" s="14"/>
      <c r="D3334" s="16"/>
      <c r="E3334" s="16"/>
      <c r="F3334" s="14"/>
      <c r="G3334" s="14"/>
      <c r="H3334" s="14"/>
      <c r="I3334" s="15"/>
      <c r="J3334" s="77"/>
      <c r="K3334" s="92"/>
    </row>
    <row r="3335" spans="1:11" ht="13">
      <c r="A3335" s="14"/>
      <c r="B3335" s="14"/>
      <c r="C3335" s="14"/>
      <c r="D3335" s="16"/>
      <c r="E3335" s="16"/>
      <c r="F3335" s="14"/>
      <c r="G3335" s="14"/>
      <c r="H3335" s="14"/>
      <c r="I3335" s="15"/>
      <c r="J3335" s="77"/>
      <c r="K3335" s="92"/>
    </row>
    <row r="3336" spans="1:11" ht="13">
      <c r="A3336" s="14"/>
      <c r="B3336" s="14"/>
      <c r="C3336" s="14"/>
      <c r="D3336" s="16"/>
      <c r="E3336" s="16"/>
      <c r="F3336" s="14"/>
      <c r="G3336" s="14"/>
      <c r="H3336" s="14"/>
      <c r="I3336" s="15"/>
      <c r="J3336" s="77"/>
      <c r="K3336" s="92"/>
    </row>
    <row r="3337" spans="1:11" ht="13">
      <c r="A3337" s="14"/>
      <c r="B3337" s="14"/>
      <c r="C3337" s="14"/>
      <c r="D3337" s="16"/>
      <c r="E3337" s="16"/>
      <c r="F3337" s="14"/>
      <c r="G3337" s="14"/>
      <c r="H3337" s="14"/>
      <c r="I3337" s="15"/>
      <c r="J3337" s="77"/>
      <c r="K3337" s="92"/>
    </row>
    <row r="3338" spans="1:11" ht="13">
      <c r="A3338" s="14"/>
      <c r="B3338" s="14"/>
      <c r="C3338" s="14"/>
      <c r="D3338" s="16"/>
      <c r="E3338" s="16"/>
      <c r="F3338" s="14"/>
      <c r="G3338" s="14"/>
      <c r="H3338" s="14"/>
      <c r="I3338" s="15"/>
      <c r="J3338" s="77"/>
      <c r="K3338" s="92"/>
    </row>
    <row r="3339" spans="1:11" ht="13">
      <c r="A3339" s="14"/>
      <c r="B3339" s="14"/>
      <c r="C3339" s="14"/>
      <c r="D3339" s="16"/>
      <c r="E3339" s="16"/>
      <c r="F3339" s="14"/>
      <c r="G3339" s="14"/>
      <c r="H3339" s="14"/>
      <c r="I3339" s="15"/>
      <c r="J3339" s="77"/>
      <c r="K3339" s="92"/>
    </row>
    <row r="3340" spans="1:11" ht="13">
      <c r="A3340" s="14"/>
      <c r="B3340" s="14"/>
      <c r="C3340" s="14"/>
      <c r="D3340" s="16"/>
      <c r="E3340" s="16"/>
      <c r="F3340" s="14"/>
      <c r="G3340" s="14"/>
      <c r="H3340" s="14"/>
      <c r="I3340" s="15"/>
      <c r="J3340" s="77"/>
      <c r="K3340" s="92"/>
    </row>
    <row r="3341" spans="1:11" ht="13">
      <c r="A3341" s="14"/>
      <c r="B3341" s="14"/>
      <c r="C3341" s="14"/>
      <c r="D3341" s="16"/>
      <c r="E3341" s="16"/>
      <c r="F3341" s="14"/>
      <c r="G3341" s="14"/>
      <c r="H3341" s="14"/>
      <c r="I3341" s="15"/>
      <c r="J3341" s="77"/>
      <c r="K3341" s="92"/>
    </row>
    <row r="3342" spans="1:11" ht="13">
      <c r="A3342" s="14"/>
      <c r="B3342" s="14"/>
      <c r="C3342" s="14"/>
      <c r="D3342" s="16"/>
      <c r="E3342" s="16"/>
      <c r="F3342" s="14"/>
      <c r="G3342" s="14"/>
      <c r="H3342" s="14"/>
      <c r="I3342" s="15"/>
      <c r="J3342" s="77"/>
      <c r="K3342" s="92"/>
    </row>
    <row r="3343" spans="1:11" ht="13">
      <c r="A3343" s="14"/>
      <c r="B3343" s="14"/>
      <c r="C3343" s="14"/>
      <c r="D3343" s="16"/>
      <c r="E3343" s="16"/>
      <c r="F3343" s="14"/>
      <c r="G3343" s="14"/>
      <c r="H3343" s="14"/>
      <c r="I3343" s="15"/>
      <c r="J3343" s="77"/>
      <c r="K3343" s="92"/>
    </row>
    <row r="3344" spans="1:11" ht="13">
      <c r="A3344" s="14"/>
      <c r="B3344" s="14"/>
      <c r="C3344" s="14"/>
      <c r="D3344" s="16"/>
      <c r="E3344" s="16"/>
      <c r="F3344" s="14"/>
      <c r="G3344" s="14"/>
      <c r="H3344" s="14"/>
      <c r="I3344" s="15"/>
      <c r="J3344" s="77"/>
      <c r="K3344" s="92"/>
    </row>
    <row r="3345" spans="1:11" ht="13">
      <c r="A3345" s="14"/>
      <c r="B3345" s="14"/>
      <c r="C3345" s="14"/>
      <c r="D3345" s="16"/>
      <c r="E3345" s="16"/>
      <c r="F3345" s="14"/>
      <c r="G3345" s="14"/>
      <c r="H3345" s="14"/>
      <c r="I3345" s="15"/>
      <c r="J3345" s="77"/>
      <c r="K3345" s="92"/>
    </row>
    <row r="3346" spans="1:11" ht="13">
      <c r="A3346" s="14"/>
      <c r="B3346" s="14"/>
      <c r="C3346" s="14"/>
      <c r="D3346" s="16"/>
      <c r="E3346" s="16"/>
      <c r="F3346" s="14"/>
      <c r="G3346" s="14"/>
      <c r="H3346" s="14"/>
      <c r="I3346" s="15"/>
      <c r="J3346" s="77"/>
      <c r="K3346" s="92"/>
    </row>
    <row r="3347" spans="1:11" ht="13">
      <c r="A3347" s="14"/>
      <c r="B3347" s="14"/>
      <c r="C3347" s="14"/>
      <c r="D3347" s="16"/>
      <c r="E3347" s="16"/>
      <c r="F3347" s="14"/>
      <c r="G3347" s="14"/>
      <c r="H3347" s="14"/>
      <c r="I3347" s="15"/>
      <c r="J3347" s="77"/>
      <c r="K3347" s="92"/>
    </row>
    <row r="3348" spans="1:11" ht="13">
      <c r="A3348" s="14"/>
      <c r="B3348" s="14"/>
      <c r="C3348" s="14"/>
      <c r="D3348" s="16"/>
      <c r="E3348" s="16"/>
      <c r="F3348" s="14"/>
      <c r="G3348" s="14"/>
      <c r="H3348" s="14"/>
      <c r="I3348" s="15"/>
      <c r="J3348" s="77"/>
      <c r="K3348" s="92"/>
    </row>
    <row r="3349" spans="1:11" ht="13">
      <c r="A3349" s="14"/>
      <c r="B3349" s="14"/>
      <c r="C3349" s="14"/>
      <c r="D3349" s="16"/>
      <c r="E3349" s="16"/>
      <c r="F3349" s="14"/>
      <c r="G3349" s="14"/>
      <c r="H3349" s="14"/>
      <c r="I3349" s="15"/>
      <c r="J3349" s="77"/>
      <c r="K3349" s="92"/>
    </row>
    <row r="3350" spans="1:11" ht="13">
      <c r="A3350" s="14"/>
      <c r="B3350" s="14"/>
      <c r="C3350" s="14"/>
      <c r="D3350" s="16"/>
      <c r="E3350" s="16"/>
      <c r="F3350" s="14"/>
      <c r="G3350" s="14"/>
      <c r="H3350" s="14"/>
      <c r="I3350" s="15"/>
      <c r="J3350" s="77"/>
      <c r="K3350" s="92"/>
    </row>
    <row r="3351" spans="1:11" ht="13">
      <c r="A3351" s="14"/>
      <c r="B3351" s="14"/>
      <c r="C3351" s="14"/>
      <c r="D3351" s="16"/>
      <c r="E3351" s="16"/>
      <c r="F3351" s="14"/>
      <c r="G3351" s="14"/>
      <c r="H3351" s="14"/>
      <c r="I3351" s="15"/>
      <c r="J3351" s="77"/>
      <c r="K3351" s="92"/>
    </row>
    <row r="3352" spans="1:11" ht="13">
      <c r="A3352" s="14"/>
      <c r="B3352" s="14"/>
      <c r="C3352" s="14"/>
      <c r="D3352" s="16"/>
      <c r="E3352" s="16"/>
      <c r="F3352" s="14"/>
      <c r="G3352" s="14"/>
      <c r="H3352" s="14"/>
      <c r="I3352" s="15"/>
      <c r="J3352" s="77"/>
      <c r="K3352" s="92"/>
    </row>
    <row r="3353" spans="1:11" ht="13">
      <c r="A3353" s="14"/>
      <c r="B3353" s="14"/>
      <c r="C3353" s="14"/>
      <c r="D3353" s="16"/>
      <c r="E3353" s="16"/>
      <c r="F3353" s="14"/>
      <c r="G3353" s="14"/>
      <c r="H3353" s="14"/>
      <c r="I3353" s="15"/>
      <c r="J3353" s="77"/>
      <c r="K3353" s="92"/>
    </row>
    <row r="3354" spans="1:11" ht="13">
      <c r="A3354" s="14"/>
      <c r="B3354" s="14"/>
      <c r="C3354" s="14"/>
      <c r="D3354" s="16"/>
      <c r="E3354" s="16"/>
      <c r="F3354" s="14"/>
      <c r="G3354" s="14"/>
      <c r="H3354" s="14"/>
      <c r="I3354" s="15"/>
      <c r="J3354" s="77"/>
      <c r="K3354" s="92"/>
    </row>
    <row r="3355" spans="1:11" ht="13">
      <c r="A3355" s="14"/>
      <c r="B3355" s="14"/>
      <c r="C3355" s="14"/>
      <c r="D3355" s="16"/>
      <c r="E3355" s="16"/>
      <c r="F3355" s="14"/>
      <c r="G3355" s="14"/>
      <c r="H3355" s="14"/>
      <c r="I3355" s="15"/>
      <c r="J3355" s="77"/>
      <c r="K3355" s="92"/>
    </row>
    <row r="3356" spans="1:11" ht="13">
      <c r="A3356" s="14"/>
      <c r="B3356" s="14"/>
      <c r="C3356" s="14"/>
      <c r="D3356" s="16"/>
      <c r="E3356" s="16"/>
      <c r="F3356" s="14"/>
      <c r="G3356" s="14"/>
      <c r="H3356" s="14"/>
      <c r="I3356" s="15"/>
      <c r="J3356" s="77"/>
      <c r="K3356" s="92"/>
    </row>
    <row r="3357" spans="1:11" ht="13">
      <c r="A3357" s="14"/>
      <c r="B3357" s="14"/>
      <c r="C3357" s="14"/>
      <c r="D3357" s="16"/>
      <c r="E3357" s="16"/>
      <c r="F3357" s="14"/>
      <c r="G3357" s="14"/>
      <c r="H3357" s="14"/>
      <c r="I3357" s="15"/>
      <c r="J3357" s="77"/>
      <c r="K3357" s="92"/>
    </row>
    <row r="3358" spans="1:11" ht="13">
      <c r="A3358" s="14"/>
      <c r="B3358" s="14"/>
      <c r="C3358" s="14"/>
      <c r="D3358" s="16"/>
      <c r="E3358" s="16"/>
      <c r="F3358" s="14"/>
      <c r="G3358" s="14"/>
      <c r="H3358" s="14"/>
      <c r="I3358" s="15"/>
      <c r="J3358" s="77"/>
      <c r="K3358" s="92"/>
    </row>
    <row r="3359" spans="1:11" ht="13">
      <c r="A3359" s="14"/>
      <c r="B3359" s="14"/>
      <c r="C3359" s="14"/>
      <c r="D3359" s="16"/>
      <c r="E3359" s="16"/>
      <c r="F3359" s="14"/>
      <c r="G3359" s="14"/>
      <c r="H3359" s="14"/>
      <c r="I3359" s="15"/>
      <c r="J3359" s="77"/>
      <c r="K3359" s="92"/>
    </row>
    <row r="3360" spans="1:11" ht="13">
      <c r="A3360" s="14"/>
      <c r="B3360" s="14"/>
      <c r="C3360" s="14"/>
      <c r="D3360" s="16"/>
      <c r="E3360" s="16"/>
      <c r="F3360" s="14"/>
      <c r="G3360" s="14"/>
      <c r="H3360" s="14"/>
      <c r="I3360" s="15"/>
      <c r="J3360" s="77"/>
      <c r="K3360" s="92"/>
    </row>
    <row r="3361" spans="1:11" ht="13">
      <c r="A3361" s="14"/>
      <c r="B3361" s="14"/>
      <c r="C3361" s="14"/>
      <c r="D3361" s="16"/>
      <c r="E3361" s="16"/>
      <c r="F3361" s="14"/>
      <c r="G3361" s="14"/>
      <c r="H3361" s="14"/>
      <c r="I3361" s="15"/>
      <c r="J3361" s="77"/>
      <c r="K3361" s="92"/>
    </row>
    <row r="3362" spans="1:11" ht="13">
      <c r="A3362" s="14"/>
      <c r="B3362" s="14"/>
      <c r="C3362" s="14"/>
      <c r="D3362" s="16"/>
      <c r="E3362" s="16"/>
      <c r="F3362" s="14"/>
      <c r="G3362" s="14"/>
      <c r="H3362" s="14"/>
      <c r="I3362" s="15"/>
      <c r="J3362" s="77"/>
      <c r="K3362" s="92"/>
    </row>
    <row r="3363" spans="1:11" ht="13">
      <c r="A3363" s="14"/>
      <c r="B3363" s="14"/>
      <c r="C3363" s="14"/>
      <c r="D3363" s="16"/>
      <c r="E3363" s="16"/>
      <c r="F3363" s="14"/>
      <c r="G3363" s="14"/>
      <c r="H3363" s="14"/>
      <c r="I3363" s="15"/>
      <c r="J3363" s="77"/>
      <c r="K3363" s="92"/>
    </row>
    <row r="3364" spans="1:11" ht="13">
      <c r="A3364" s="14"/>
      <c r="B3364" s="14"/>
      <c r="C3364" s="14"/>
      <c r="D3364" s="16"/>
      <c r="E3364" s="16"/>
      <c r="F3364" s="14"/>
      <c r="G3364" s="14"/>
      <c r="H3364" s="14"/>
      <c r="I3364" s="15"/>
      <c r="J3364" s="77"/>
      <c r="K3364" s="92"/>
    </row>
    <row r="3365" spans="1:11" ht="13">
      <c r="A3365" s="14"/>
      <c r="B3365" s="14"/>
      <c r="C3365" s="14"/>
      <c r="D3365" s="16"/>
      <c r="E3365" s="16"/>
      <c r="F3365" s="14"/>
      <c r="G3365" s="14"/>
      <c r="H3365" s="14"/>
      <c r="I3365" s="15"/>
      <c r="J3365" s="77"/>
      <c r="K3365" s="92"/>
    </row>
    <row r="3366" spans="1:11" ht="13">
      <c r="A3366" s="14"/>
      <c r="B3366" s="14"/>
      <c r="C3366" s="14"/>
      <c r="D3366" s="16"/>
      <c r="E3366" s="16"/>
      <c r="F3366" s="14"/>
      <c r="G3366" s="14"/>
      <c r="H3366" s="14"/>
      <c r="I3366" s="15"/>
      <c r="J3366" s="77"/>
      <c r="K3366" s="92"/>
    </row>
    <row r="3367" spans="1:11" ht="13">
      <c r="A3367" s="14"/>
      <c r="B3367" s="14"/>
      <c r="C3367" s="14"/>
      <c r="D3367" s="16"/>
      <c r="E3367" s="16"/>
      <c r="F3367" s="14"/>
      <c r="G3367" s="14"/>
      <c r="H3367" s="14"/>
      <c r="I3367" s="15"/>
      <c r="J3367" s="77"/>
      <c r="K3367" s="92"/>
    </row>
    <row r="3368" spans="1:11" ht="13">
      <c r="A3368" s="14"/>
      <c r="B3368" s="14"/>
      <c r="C3368" s="14"/>
      <c r="D3368" s="16"/>
      <c r="E3368" s="16"/>
      <c r="F3368" s="14"/>
      <c r="G3368" s="14"/>
      <c r="H3368" s="14"/>
      <c r="I3368" s="15"/>
      <c r="J3368" s="77"/>
      <c r="K3368" s="92"/>
    </row>
    <row r="3369" spans="1:11" ht="13">
      <c r="A3369" s="14"/>
      <c r="B3369" s="14"/>
      <c r="C3369" s="14"/>
      <c r="D3369" s="16"/>
      <c r="E3369" s="16"/>
      <c r="F3369" s="14"/>
      <c r="G3369" s="14"/>
      <c r="H3369" s="14"/>
      <c r="I3369" s="15"/>
      <c r="J3369" s="77"/>
      <c r="K3369" s="92"/>
    </row>
    <row r="3370" spans="1:11" ht="13">
      <c r="A3370" s="14"/>
      <c r="B3370" s="14"/>
      <c r="C3370" s="14"/>
      <c r="D3370" s="16"/>
      <c r="E3370" s="16"/>
      <c r="F3370" s="14"/>
      <c r="G3370" s="14"/>
      <c r="H3370" s="14"/>
      <c r="I3370" s="15"/>
      <c r="J3370" s="77"/>
      <c r="K3370" s="92"/>
    </row>
    <row r="3371" spans="1:11" ht="13">
      <c r="A3371" s="14"/>
      <c r="B3371" s="14"/>
      <c r="C3371" s="14"/>
      <c r="D3371" s="16"/>
      <c r="E3371" s="16"/>
      <c r="F3371" s="14"/>
      <c r="G3371" s="14"/>
      <c r="H3371" s="14"/>
      <c r="I3371" s="15"/>
      <c r="J3371" s="77"/>
      <c r="K3371" s="92"/>
    </row>
    <row r="3372" spans="1:11" ht="13">
      <c r="A3372" s="14"/>
      <c r="B3372" s="14"/>
      <c r="C3372" s="14"/>
      <c r="D3372" s="16"/>
      <c r="E3372" s="16"/>
      <c r="F3372" s="14"/>
      <c r="G3372" s="14"/>
      <c r="H3372" s="14"/>
      <c r="I3372" s="15"/>
      <c r="J3372" s="77"/>
      <c r="K3372" s="92"/>
    </row>
    <row r="3373" spans="1:11" ht="13">
      <c r="A3373" s="14"/>
      <c r="B3373" s="14"/>
      <c r="C3373" s="14"/>
      <c r="D3373" s="16"/>
      <c r="E3373" s="16"/>
      <c r="F3373" s="14"/>
      <c r="G3373" s="14"/>
      <c r="H3373" s="14"/>
      <c r="I3373" s="15"/>
      <c r="J3373" s="77"/>
      <c r="K3373" s="92"/>
    </row>
    <row r="3374" spans="1:11" ht="13">
      <c r="A3374" s="14"/>
      <c r="B3374" s="14"/>
      <c r="C3374" s="14"/>
      <c r="D3374" s="16"/>
      <c r="E3374" s="16"/>
      <c r="F3374" s="14"/>
      <c r="G3374" s="14"/>
      <c r="H3374" s="14"/>
      <c r="I3374" s="15"/>
      <c r="J3374" s="77"/>
      <c r="K3374" s="92"/>
    </row>
    <row r="3375" spans="1:11" ht="13">
      <c r="A3375" s="14"/>
      <c r="B3375" s="14"/>
      <c r="C3375" s="14"/>
      <c r="D3375" s="16"/>
      <c r="E3375" s="16"/>
      <c r="F3375" s="14"/>
      <c r="G3375" s="14"/>
      <c r="H3375" s="14"/>
      <c r="I3375" s="15"/>
      <c r="J3375" s="77"/>
      <c r="K3375" s="92"/>
    </row>
    <row r="3376" spans="1:11" ht="13">
      <c r="A3376" s="14"/>
      <c r="B3376" s="14"/>
      <c r="C3376" s="14"/>
      <c r="D3376" s="16"/>
      <c r="E3376" s="16"/>
      <c r="F3376" s="14"/>
      <c r="G3376" s="14"/>
      <c r="H3376" s="14"/>
      <c r="I3376" s="15"/>
      <c r="J3376" s="77"/>
      <c r="K3376" s="92"/>
    </row>
    <row r="3377" spans="1:11" ht="13">
      <c r="A3377" s="14"/>
      <c r="B3377" s="14"/>
      <c r="C3377" s="14"/>
      <c r="D3377" s="16"/>
      <c r="E3377" s="16"/>
      <c r="F3377" s="14"/>
      <c r="G3377" s="14"/>
      <c r="H3377" s="14"/>
      <c r="I3377" s="15"/>
      <c r="J3377" s="77"/>
      <c r="K3377" s="92"/>
    </row>
    <row r="3378" spans="1:11" ht="13">
      <c r="A3378" s="14"/>
      <c r="B3378" s="14"/>
      <c r="C3378" s="14"/>
      <c r="D3378" s="16"/>
      <c r="E3378" s="16"/>
      <c r="F3378" s="14"/>
      <c r="G3378" s="14"/>
      <c r="H3378" s="14"/>
      <c r="I3378" s="15"/>
      <c r="J3378" s="77"/>
      <c r="K3378" s="92"/>
    </row>
    <row r="3379" spans="1:11" ht="13">
      <c r="A3379" s="14"/>
      <c r="B3379" s="14"/>
      <c r="C3379" s="14"/>
      <c r="D3379" s="16"/>
      <c r="E3379" s="16"/>
      <c r="F3379" s="14"/>
      <c r="G3379" s="14"/>
      <c r="H3379" s="14"/>
      <c r="I3379" s="15"/>
      <c r="J3379" s="77"/>
      <c r="K3379" s="92"/>
    </row>
    <row r="3380" spans="1:11" ht="13">
      <c r="A3380" s="14"/>
      <c r="B3380" s="14"/>
      <c r="C3380" s="14"/>
      <c r="D3380" s="16"/>
      <c r="E3380" s="16"/>
      <c r="F3380" s="14"/>
      <c r="G3380" s="14"/>
      <c r="H3380" s="14"/>
      <c r="I3380" s="15"/>
      <c r="J3380" s="77"/>
      <c r="K3380" s="92"/>
    </row>
    <row r="3381" spans="1:11" ht="13">
      <c r="A3381" s="14"/>
      <c r="B3381" s="14"/>
      <c r="C3381" s="14"/>
      <c r="D3381" s="16"/>
      <c r="E3381" s="16"/>
      <c r="F3381" s="14"/>
      <c r="G3381" s="14"/>
      <c r="H3381" s="14"/>
      <c r="I3381" s="15"/>
      <c r="J3381" s="77"/>
      <c r="K3381" s="92"/>
    </row>
    <row r="3382" spans="1:11" ht="13">
      <c r="A3382" s="14"/>
      <c r="B3382" s="14"/>
      <c r="C3382" s="14"/>
      <c r="D3382" s="16"/>
      <c r="E3382" s="16"/>
      <c r="F3382" s="14"/>
      <c r="G3382" s="14"/>
      <c r="H3382" s="14"/>
      <c r="I3382" s="15"/>
      <c r="J3382" s="77"/>
      <c r="K3382" s="92"/>
    </row>
    <row r="3383" spans="1:11" ht="13">
      <c r="A3383" s="14"/>
      <c r="B3383" s="14"/>
      <c r="C3383" s="14"/>
      <c r="D3383" s="16"/>
      <c r="E3383" s="16"/>
      <c r="F3383" s="14"/>
      <c r="G3383" s="14"/>
      <c r="H3383" s="14"/>
      <c r="I3383" s="15"/>
      <c r="J3383" s="77"/>
      <c r="K3383" s="92"/>
    </row>
    <row r="3384" spans="1:11" ht="13">
      <c r="A3384" s="14"/>
      <c r="B3384" s="14"/>
      <c r="C3384" s="14"/>
      <c r="D3384" s="16"/>
      <c r="E3384" s="16"/>
      <c r="F3384" s="14"/>
      <c r="G3384" s="14"/>
      <c r="H3384" s="14"/>
      <c r="I3384" s="15"/>
      <c r="J3384" s="77"/>
      <c r="K3384" s="92"/>
    </row>
    <row r="3385" spans="1:11" ht="13">
      <c r="A3385" s="14"/>
      <c r="B3385" s="14"/>
      <c r="C3385" s="14"/>
      <c r="D3385" s="16"/>
      <c r="E3385" s="16"/>
      <c r="F3385" s="14"/>
      <c r="G3385" s="14"/>
      <c r="H3385" s="14"/>
      <c r="I3385" s="15"/>
      <c r="J3385" s="77"/>
      <c r="K3385" s="92"/>
    </row>
    <row r="3386" spans="1:11" ht="13">
      <c r="A3386" s="14"/>
      <c r="B3386" s="14"/>
      <c r="C3386" s="14"/>
      <c r="D3386" s="16"/>
      <c r="E3386" s="16"/>
      <c r="F3386" s="14"/>
      <c r="G3386" s="14"/>
      <c r="H3386" s="14"/>
      <c r="I3386" s="15"/>
      <c r="J3386" s="77"/>
      <c r="K3386" s="92"/>
    </row>
    <row r="3387" spans="1:11" ht="13">
      <c r="A3387" s="14"/>
      <c r="B3387" s="14"/>
      <c r="C3387" s="14"/>
      <c r="D3387" s="16"/>
      <c r="E3387" s="16"/>
      <c r="F3387" s="14"/>
      <c r="G3387" s="14"/>
      <c r="H3387" s="14"/>
      <c r="I3387" s="15"/>
      <c r="J3387" s="77"/>
      <c r="K3387" s="92"/>
    </row>
    <row r="3388" spans="1:11" ht="13">
      <c r="A3388" s="14"/>
      <c r="B3388" s="14"/>
      <c r="C3388" s="14"/>
      <c r="D3388" s="16"/>
      <c r="E3388" s="16"/>
      <c r="F3388" s="14"/>
      <c r="G3388" s="14"/>
      <c r="H3388" s="14"/>
      <c r="I3388" s="15"/>
      <c r="J3388" s="77"/>
      <c r="K3388" s="92"/>
    </row>
    <row r="3389" spans="1:11" ht="13">
      <c r="A3389" s="14"/>
      <c r="B3389" s="14"/>
      <c r="C3389" s="14"/>
      <c r="D3389" s="16"/>
      <c r="E3389" s="16"/>
      <c r="F3389" s="14"/>
      <c r="G3389" s="14"/>
      <c r="H3389" s="14"/>
      <c r="I3389" s="15"/>
      <c r="J3389" s="77"/>
      <c r="K3389" s="92"/>
    </row>
    <row r="3390" spans="1:11" ht="13">
      <c r="A3390" s="14"/>
      <c r="B3390" s="14"/>
      <c r="C3390" s="14"/>
      <c r="D3390" s="16"/>
      <c r="E3390" s="16"/>
      <c r="F3390" s="14"/>
      <c r="G3390" s="14"/>
      <c r="H3390" s="14"/>
      <c r="I3390" s="15"/>
      <c r="J3390" s="77"/>
      <c r="K3390" s="92"/>
    </row>
    <row r="3391" spans="1:11" ht="13">
      <c r="A3391" s="14"/>
      <c r="B3391" s="14"/>
      <c r="C3391" s="14"/>
      <c r="D3391" s="16"/>
      <c r="E3391" s="16"/>
      <c r="F3391" s="14"/>
      <c r="G3391" s="14"/>
      <c r="H3391" s="14"/>
      <c r="I3391" s="15"/>
      <c r="J3391" s="77"/>
      <c r="K3391" s="92"/>
    </row>
    <row r="3392" spans="1:11" ht="13">
      <c r="A3392" s="14"/>
      <c r="B3392" s="14"/>
      <c r="C3392" s="14"/>
      <c r="D3392" s="16"/>
      <c r="E3392" s="16"/>
      <c r="F3392" s="14"/>
      <c r="G3392" s="14"/>
      <c r="H3392" s="14"/>
      <c r="I3392" s="15"/>
      <c r="J3392" s="77"/>
      <c r="K3392" s="92"/>
    </row>
    <row r="3393" spans="1:11" ht="13">
      <c r="A3393" s="14"/>
      <c r="B3393" s="14"/>
      <c r="C3393" s="14"/>
      <c r="D3393" s="16"/>
      <c r="E3393" s="16"/>
      <c r="F3393" s="14"/>
      <c r="G3393" s="14"/>
      <c r="H3393" s="14"/>
      <c r="I3393" s="15"/>
      <c r="J3393" s="77"/>
      <c r="K3393" s="92"/>
    </row>
    <row r="3394" spans="1:11" ht="13">
      <c r="A3394" s="14"/>
      <c r="B3394" s="14"/>
      <c r="C3394" s="14"/>
      <c r="D3394" s="16"/>
      <c r="E3394" s="16"/>
      <c r="F3394" s="14"/>
      <c r="G3394" s="14"/>
      <c r="H3394" s="14"/>
      <c r="I3394" s="15"/>
      <c r="J3394" s="77"/>
      <c r="K3394" s="92"/>
    </row>
    <row r="3395" spans="1:11" ht="13">
      <c r="A3395" s="14"/>
      <c r="B3395" s="14"/>
      <c r="C3395" s="14"/>
      <c r="D3395" s="16"/>
      <c r="E3395" s="16"/>
      <c r="F3395" s="14"/>
      <c r="G3395" s="14"/>
      <c r="H3395" s="14"/>
      <c r="I3395" s="15"/>
      <c r="J3395" s="77"/>
      <c r="K3395" s="92"/>
    </row>
    <row r="3396" spans="1:11" ht="13">
      <c r="A3396" s="14"/>
      <c r="B3396" s="14"/>
      <c r="C3396" s="14"/>
      <c r="D3396" s="16"/>
      <c r="E3396" s="16"/>
      <c r="F3396" s="14"/>
      <c r="G3396" s="14"/>
      <c r="H3396" s="14"/>
      <c r="I3396" s="15"/>
      <c r="J3396" s="77"/>
      <c r="K3396" s="92"/>
    </row>
    <row r="3397" spans="1:11" ht="13">
      <c r="A3397" s="14"/>
      <c r="B3397" s="14"/>
      <c r="C3397" s="14"/>
      <c r="D3397" s="16"/>
      <c r="E3397" s="16"/>
      <c r="F3397" s="14"/>
      <c r="G3397" s="14"/>
      <c r="H3397" s="14"/>
      <c r="I3397" s="15"/>
      <c r="J3397" s="77"/>
      <c r="K3397" s="92"/>
    </row>
    <row r="3398" spans="1:11" ht="13">
      <c r="A3398" s="14"/>
      <c r="B3398" s="14"/>
      <c r="C3398" s="14"/>
      <c r="D3398" s="16"/>
      <c r="E3398" s="16"/>
      <c r="F3398" s="14"/>
      <c r="G3398" s="14"/>
      <c r="H3398" s="14"/>
      <c r="I3398" s="15"/>
      <c r="J3398" s="77"/>
      <c r="K3398" s="92"/>
    </row>
    <row r="3399" spans="1:11" ht="13">
      <c r="A3399" s="14"/>
      <c r="B3399" s="14"/>
      <c r="C3399" s="14"/>
      <c r="D3399" s="16"/>
      <c r="E3399" s="16"/>
      <c r="F3399" s="14"/>
      <c r="G3399" s="14"/>
      <c r="H3399" s="14"/>
      <c r="I3399" s="15"/>
      <c r="J3399" s="77"/>
      <c r="K3399" s="92"/>
    </row>
    <row r="3400" spans="1:11" ht="13">
      <c r="A3400" s="14"/>
      <c r="B3400" s="14"/>
      <c r="C3400" s="14"/>
      <c r="D3400" s="16"/>
      <c r="E3400" s="16"/>
      <c r="F3400" s="14"/>
      <c r="G3400" s="14"/>
      <c r="H3400" s="14"/>
      <c r="I3400" s="15"/>
      <c r="J3400" s="77"/>
      <c r="K3400" s="92"/>
    </row>
    <row r="3401" spans="1:11" ht="13">
      <c r="A3401" s="14"/>
      <c r="B3401" s="14"/>
      <c r="C3401" s="14"/>
      <c r="D3401" s="16"/>
      <c r="E3401" s="16"/>
      <c r="F3401" s="14"/>
      <c r="G3401" s="14"/>
      <c r="H3401" s="14"/>
      <c r="I3401" s="15"/>
      <c r="J3401" s="77"/>
      <c r="K3401" s="92"/>
    </row>
    <row r="3402" spans="1:11" ht="13">
      <c r="A3402" s="14"/>
      <c r="B3402" s="14"/>
      <c r="C3402" s="14"/>
      <c r="D3402" s="16"/>
      <c r="E3402" s="16"/>
      <c r="F3402" s="14"/>
      <c r="G3402" s="14"/>
      <c r="H3402" s="14"/>
      <c r="I3402" s="15"/>
      <c r="J3402" s="77"/>
      <c r="K3402" s="92"/>
    </row>
    <row r="3403" spans="1:11" ht="13">
      <c r="A3403" s="14"/>
      <c r="B3403" s="14"/>
      <c r="C3403" s="14"/>
      <c r="D3403" s="16"/>
      <c r="E3403" s="16"/>
      <c r="F3403" s="14"/>
      <c r="G3403" s="14"/>
      <c r="H3403" s="14"/>
      <c r="I3403" s="15"/>
      <c r="J3403" s="77"/>
      <c r="K3403" s="92"/>
    </row>
    <row r="3404" spans="1:11" ht="13">
      <c r="A3404" s="14"/>
      <c r="B3404" s="14"/>
      <c r="C3404" s="14"/>
      <c r="D3404" s="16"/>
      <c r="E3404" s="16"/>
      <c r="F3404" s="14"/>
      <c r="G3404" s="14"/>
      <c r="H3404" s="14"/>
      <c r="I3404" s="15"/>
      <c r="J3404" s="77"/>
      <c r="K3404" s="92"/>
    </row>
    <row r="3405" spans="1:11" ht="13">
      <c r="A3405" s="14"/>
      <c r="B3405" s="14"/>
      <c r="C3405" s="14"/>
      <c r="D3405" s="16"/>
      <c r="E3405" s="16"/>
      <c r="F3405" s="14"/>
      <c r="G3405" s="14"/>
      <c r="H3405" s="14"/>
      <c r="I3405" s="15"/>
      <c r="J3405" s="77"/>
      <c r="K3405" s="92"/>
    </row>
    <row r="3406" spans="1:11" ht="13">
      <c r="A3406" s="14"/>
      <c r="B3406" s="14"/>
      <c r="C3406" s="14"/>
      <c r="D3406" s="16"/>
      <c r="E3406" s="16"/>
      <c r="F3406" s="14"/>
      <c r="G3406" s="14"/>
      <c r="H3406" s="14"/>
      <c r="I3406" s="15"/>
      <c r="J3406" s="77"/>
      <c r="K3406" s="92"/>
    </row>
    <row r="3407" spans="1:11" ht="13">
      <c r="A3407" s="14"/>
      <c r="B3407" s="14"/>
      <c r="C3407" s="14"/>
      <c r="D3407" s="16"/>
      <c r="E3407" s="16"/>
      <c r="F3407" s="14"/>
      <c r="G3407" s="14"/>
      <c r="H3407" s="14"/>
      <c r="I3407" s="15"/>
      <c r="J3407" s="77"/>
      <c r="K3407" s="92"/>
    </row>
    <row r="3408" spans="1:11" ht="13">
      <c r="A3408" s="14"/>
      <c r="B3408" s="14"/>
      <c r="C3408" s="14"/>
      <c r="D3408" s="16"/>
      <c r="E3408" s="16"/>
      <c r="F3408" s="14"/>
      <c r="G3408" s="14"/>
      <c r="H3408" s="14"/>
      <c r="I3408" s="15"/>
      <c r="J3408" s="77"/>
      <c r="K3408" s="92"/>
    </row>
    <row r="3409" spans="1:11" ht="13">
      <c r="A3409" s="14"/>
      <c r="B3409" s="14"/>
      <c r="C3409" s="14"/>
      <c r="D3409" s="16"/>
      <c r="E3409" s="16"/>
      <c r="F3409" s="14"/>
      <c r="G3409" s="14"/>
      <c r="H3409" s="14"/>
      <c r="I3409" s="15"/>
      <c r="J3409" s="77"/>
      <c r="K3409" s="92"/>
    </row>
    <row r="3410" spans="1:11" ht="13">
      <c r="A3410" s="14"/>
      <c r="B3410" s="14"/>
      <c r="C3410" s="14"/>
      <c r="D3410" s="16"/>
      <c r="E3410" s="16"/>
      <c r="F3410" s="14"/>
      <c r="G3410" s="14"/>
      <c r="H3410" s="14"/>
      <c r="I3410" s="15"/>
      <c r="J3410" s="77"/>
      <c r="K3410" s="92"/>
    </row>
    <row r="3411" spans="1:11" ht="13">
      <c r="A3411" s="14"/>
      <c r="B3411" s="14"/>
      <c r="C3411" s="14"/>
      <c r="D3411" s="16"/>
      <c r="E3411" s="16"/>
      <c r="F3411" s="14"/>
      <c r="G3411" s="14"/>
      <c r="H3411" s="14"/>
      <c r="I3411" s="15"/>
      <c r="J3411" s="77"/>
      <c r="K3411" s="92"/>
    </row>
    <row r="3412" spans="1:11" ht="13">
      <c r="A3412" s="14"/>
      <c r="B3412" s="14"/>
      <c r="C3412" s="14"/>
      <c r="D3412" s="16"/>
      <c r="E3412" s="16"/>
      <c r="F3412" s="14"/>
      <c r="G3412" s="14"/>
      <c r="H3412" s="14"/>
      <c r="I3412" s="15"/>
      <c r="J3412" s="77"/>
      <c r="K3412" s="92"/>
    </row>
    <row r="3413" spans="1:11" ht="13">
      <c r="A3413" s="14"/>
      <c r="B3413" s="14"/>
      <c r="C3413" s="14"/>
      <c r="D3413" s="16"/>
      <c r="E3413" s="16"/>
      <c r="F3413" s="14"/>
      <c r="G3413" s="14"/>
      <c r="H3413" s="14"/>
      <c r="I3413" s="15"/>
      <c r="J3413" s="77"/>
      <c r="K3413" s="92"/>
    </row>
    <row r="3414" spans="1:11" ht="13">
      <c r="A3414" s="14"/>
      <c r="B3414" s="14"/>
      <c r="C3414" s="14"/>
      <c r="D3414" s="16"/>
      <c r="E3414" s="16"/>
      <c r="F3414" s="14"/>
      <c r="G3414" s="14"/>
      <c r="H3414" s="14"/>
      <c r="I3414" s="15"/>
      <c r="J3414" s="77"/>
      <c r="K3414" s="92"/>
    </row>
    <row r="3415" spans="1:11" ht="13">
      <c r="A3415" s="14"/>
      <c r="B3415" s="14"/>
      <c r="C3415" s="14"/>
      <c r="D3415" s="16"/>
      <c r="E3415" s="16"/>
      <c r="F3415" s="14"/>
      <c r="G3415" s="14"/>
      <c r="H3415" s="14"/>
      <c r="I3415" s="15"/>
      <c r="J3415" s="77"/>
      <c r="K3415" s="92"/>
    </row>
    <row r="3416" spans="1:11" ht="13">
      <c r="A3416" s="14"/>
      <c r="B3416" s="14"/>
      <c r="C3416" s="14"/>
      <c r="D3416" s="16"/>
      <c r="E3416" s="16"/>
      <c r="F3416" s="14"/>
      <c r="G3416" s="14"/>
      <c r="H3416" s="14"/>
      <c r="I3416" s="15"/>
      <c r="J3416" s="77"/>
      <c r="K3416" s="92"/>
    </row>
    <row r="3417" spans="1:11" ht="13">
      <c r="A3417" s="14"/>
      <c r="B3417" s="14"/>
      <c r="C3417" s="14"/>
      <c r="D3417" s="16"/>
      <c r="E3417" s="16"/>
      <c r="F3417" s="14"/>
      <c r="G3417" s="14"/>
      <c r="H3417" s="14"/>
      <c r="I3417" s="15"/>
      <c r="J3417" s="77"/>
      <c r="K3417" s="92"/>
    </row>
    <row r="3418" spans="1:11" ht="13">
      <c r="A3418" s="14"/>
      <c r="B3418" s="14"/>
      <c r="C3418" s="14"/>
      <c r="D3418" s="16"/>
      <c r="E3418" s="16"/>
      <c r="F3418" s="14"/>
      <c r="G3418" s="14"/>
      <c r="H3418" s="14"/>
      <c r="I3418" s="15"/>
      <c r="J3418" s="77"/>
      <c r="K3418" s="92"/>
    </row>
    <row r="3419" spans="1:11" ht="13">
      <c r="A3419" s="14"/>
      <c r="B3419" s="14"/>
      <c r="C3419" s="14"/>
      <c r="D3419" s="16"/>
      <c r="E3419" s="16"/>
      <c r="F3419" s="14"/>
      <c r="G3419" s="14"/>
      <c r="H3419" s="14"/>
      <c r="I3419" s="15"/>
      <c r="J3419" s="77"/>
      <c r="K3419" s="92"/>
    </row>
    <row r="3420" spans="1:11" ht="13">
      <c r="A3420" s="14"/>
      <c r="B3420" s="14"/>
      <c r="C3420" s="14"/>
      <c r="D3420" s="16"/>
      <c r="E3420" s="16"/>
      <c r="F3420" s="14"/>
      <c r="G3420" s="14"/>
      <c r="H3420" s="14"/>
      <c r="I3420" s="15"/>
      <c r="J3420" s="77"/>
      <c r="K3420" s="92"/>
    </row>
    <row r="3421" spans="1:11" ht="13">
      <c r="A3421" s="14"/>
      <c r="B3421" s="14"/>
      <c r="C3421" s="14"/>
      <c r="D3421" s="16"/>
      <c r="E3421" s="16"/>
      <c r="F3421" s="14"/>
      <c r="G3421" s="14"/>
      <c r="H3421" s="14"/>
      <c r="I3421" s="15"/>
      <c r="J3421" s="77"/>
      <c r="K3421" s="92"/>
    </row>
    <row r="3422" spans="1:11" ht="13">
      <c r="A3422" s="14"/>
      <c r="B3422" s="14"/>
      <c r="C3422" s="14"/>
      <c r="D3422" s="16"/>
      <c r="E3422" s="16"/>
      <c r="F3422" s="14"/>
      <c r="G3422" s="14"/>
      <c r="H3422" s="14"/>
      <c r="I3422" s="15"/>
      <c r="J3422" s="77"/>
      <c r="K3422" s="92"/>
    </row>
    <row r="3423" spans="1:11" ht="13">
      <c r="A3423" s="14"/>
      <c r="B3423" s="14"/>
      <c r="C3423" s="14"/>
      <c r="D3423" s="16"/>
      <c r="E3423" s="16"/>
      <c r="F3423" s="14"/>
      <c r="G3423" s="14"/>
      <c r="H3423" s="14"/>
      <c r="I3423" s="15"/>
      <c r="J3423" s="77"/>
      <c r="K3423" s="92"/>
    </row>
    <row r="3424" spans="1:11" ht="13">
      <c r="A3424" s="14"/>
      <c r="B3424" s="14"/>
      <c r="C3424" s="14"/>
      <c r="D3424" s="16"/>
      <c r="E3424" s="16"/>
      <c r="F3424" s="14"/>
      <c r="G3424" s="14"/>
      <c r="H3424" s="14"/>
      <c r="I3424" s="15"/>
      <c r="J3424" s="77"/>
      <c r="K3424" s="92"/>
    </row>
    <row r="3425" spans="1:11" ht="13">
      <c r="A3425" s="14"/>
      <c r="B3425" s="14"/>
      <c r="C3425" s="14"/>
      <c r="D3425" s="16"/>
      <c r="E3425" s="16"/>
      <c r="F3425" s="14"/>
      <c r="G3425" s="14"/>
      <c r="H3425" s="14"/>
      <c r="I3425" s="15"/>
      <c r="J3425" s="77"/>
      <c r="K3425" s="92"/>
    </row>
    <row r="3426" spans="1:11" ht="13">
      <c r="A3426" s="14"/>
      <c r="B3426" s="14"/>
      <c r="C3426" s="14"/>
      <c r="D3426" s="16"/>
      <c r="E3426" s="16"/>
      <c r="F3426" s="14"/>
      <c r="G3426" s="14"/>
      <c r="H3426" s="14"/>
      <c r="I3426" s="15"/>
      <c r="J3426" s="77"/>
      <c r="K3426" s="92"/>
    </row>
    <row r="3427" spans="1:11" ht="13">
      <c r="A3427" s="14"/>
      <c r="B3427" s="14"/>
      <c r="C3427" s="14"/>
      <c r="D3427" s="16"/>
      <c r="E3427" s="16"/>
      <c r="F3427" s="14"/>
      <c r="G3427" s="14"/>
      <c r="H3427" s="14"/>
      <c r="I3427" s="15"/>
      <c r="J3427" s="77"/>
      <c r="K3427" s="92"/>
    </row>
    <row r="3428" spans="1:11" ht="13">
      <c r="A3428" s="14"/>
      <c r="B3428" s="14"/>
      <c r="C3428" s="14"/>
      <c r="D3428" s="16"/>
      <c r="E3428" s="16"/>
      <c r="F3428" s="14"/>
      <c r="G3428" s="14"/>
      <c r="H3428" s="14"/>
      <c r="I3428" s="15"/>
      <c r="J3428" s="77"/>
      <c r="K3428" s="92"/>
    </row>
    <row r="3429" spans="1:11" ht="13">
      <c r="A3429" s="14"/>
      <c r="B3429" s="14"/>
      <c r="C3429" s="14"/>
      <c r="D3429" s="16"/>
      <c r="E3429" s="16"/>
      <c r="F3429" s="14"/>
      <c r="G3429" s="14"/>
      <c r="H3429" s="14"/>
      <c r="I3429" s="15"/>
      <c r="J3429" s="77"/>
      <c r="K3429" s="92"/>
    </row>
    <row r="3430" spans="1:11" ht="13">
      <c r="A3430" s="14"/>
      <c r="B3430" s="14"/>
      <c r="C3430" s="14"/>
      <c r="D3430" s="16"/>
      <c r="E3430" s="16"/>
      <c r="F3430" s="14"/>
      <c r="G3430" s="14"/>
      <c r="H3430" s="14"/>
      <c r="I3430" s="15"/>
      <c r="J3430" s="77"/>
      <c r="K3430" s="92"/>
    </row>
    <row r="3431" spans="1:11" ht="13">
      <c r="A3431" s="14"/>
      <c r="B3431" s="14"/>
      <c r="C3431" s="14"/>
      <c r="D3431" s="16"/>
      <c r="E3431" s="16"/>
      <c r="F3431" s="14"/>
      <c r="G3431" s="14"/>
      <c r="H3431" s="14"/>
      <c r="I3431" s="15"/>
      <c r="J3431" s="77"/>
      <c r="K3431" s="92"/>
    </row>
    <row r="3432" spans="1:11" ht="13">
      <c r="A3432" s="14"/>
      <c r="B3432" s="14"/>
      <c r="C3432" s="14"/>
      <c r="D3432" s="16"/>
      <c r="E3432" s="16"/>
      <c r="F3432" s="14"/>
      <c r="G3432" s="14"/>
      <c r="H3432" s="14"/>
      <c r="I3432" s="15"/>
      <c r="J3432" s="77"/>
      <c r="K3432" s="92"/>
    </row>
    <row r="3433" spans="1:11" ht="13">
      <c r="A3433" s="14"/>
      <c r="B3433" s="14"/>
      <c r="C3433" s="14"/>
      <c r="D3433" s="16"/>
      <c r="E3433" s="16"/>
      <c r="F3433" s="14"/>
      <c r="G3433" s="14"/>
      <c r="H3433" s="14"/>
      <c r="I3433" s="15"/>
      <c r="J3433" s="77"/>
      <c r="K3433" s="92"/>
    </row>
    <row r="3434" spans="1:11" ht="13">
      <c r="A3434" s="14"/>
      <c r="B3434" s="14"/>
      <c r="C3434" s="14"/>
      <c r="D3434" s="16"/>
      <c r="E3434" s="16"/>
      <c r="F3434" s="14"/>
      <c r="G3434" s="14"/>
      <c r="H3434" s="14"/>
      <c r="I3434" s="15"/>
      <c r="J3434" s="77"/>
      <c r="K3434" s="92"/>
    </row>
    <row r="3435" spans="1:11" ht="13">
      <c r="A3435" s="14"/>
      <c r="B3435" s="14"/>
      <c r="C3435" s="14"/>
      <c r="D3435" s="16"/>
      <c r="E3435" s="16"/>
      <c r="F3435" s="14"/>
      <c r="G3435" s="14"/>
      <c r="H3435" s="14"/>
      <c r="I3435" s="15"/>
      <c r="J3435" s="77"/>
      <c r="K3435" s="92"/>
    </row>
    <row r="3436" spans="1:11" ht="13">
      <c r="A3436" s="14"/>
      <c r="B3436" s="14"/>
      <c r="C3436" s="14"/>
      <c r="D3436" s="16"/>
      <c r="E3436" s="16"/>
      <c r="F3436" s="14"/>
      <c r="G3436" s="14"/>
      <c r="H3436" s="14"/>
      <c r="I3436" s="15"/>
      <c r="J3436" s="77"/>
      <c r="K3436" s="92"/>
    </row>
    <row r="3437" spans="1:11" ht="13">
      <c r="A3437" s="14"/>
      <c r="B3437" s="14"/>
      <c r="C3437" s="14"/>
      <c r="D3437" s="16"/>
      <c r="E3437" s="16"/>
      <c r="F3437" s="14"/>
      <c r="G3437" s="14"/>
      <c r="H3437" s="14"/>
      <c r="I3437" s="15"/>
      <c r="J3437" s="77"/>
      <c r="K3437" s="92"/>
    </row>
    <row r="3438" spans="1:11" ht="13">
      <c r="A3438" s="14"/>
      <c r="B3438" s="14"/>
      <c r="C3438" s="14"/>
      <c r="D3438" s="16"/>
      <c r="E3438" s="16"/>
      <c r="F3438" s="14"/>
      <c r="G3438" s="14"/>
      <c r="H3438" s="14"/>
      <c r="I3438" s="15"/>
      <c r="J3438" s="77"/>
      <c r="K3438" s="92"/>
    </row>
    <row r="3439" spans="1:11" ht="13">
      <c r="A3439" s="14"/>
      <c r="B3439" s="14"/>
      <c r="C3439" s="14"/>
      <c r="D3439" s="16"/>
      <c r="E3439" s="16"/>
      <c r="F3439" s="14"/>
      <c r="G3439" s="14"/>
      <c r="H3439" s="14"/>
      <c r="I3439" s="15"/>
      <c r="J3439" s="77"/>
      <c r="K3439" s="92"/>
    </row>
    <row r="3440" spans="1:11" ht="13">
      <c r="A3440" s="14"/>
      <c r="B3440" s="14"/>
      <c r="C3440" s="14"/>
      <c r="D3440" s="16"/>
      <c r="E3440" s="16"/>
      <c r="F3440" s="14"/>
      <c r="G3440" s="14"/>
      <c r="H3440" s="14"/>
      <c r="I3440" s="15"/>
      <c r="J3440" s="77"/>
      <c r="K3440" s="92"/>
    </row>
    <row r="3441" spans="1:11" ht="13">
      <c r="A3441" s="14"/>
      <c r="B3441" s="14"/>
      <c r="C3441" s="14"/>
      <c r="D3441" s="16"/>
      <c r="E3441" s="16"/>
      <c r="F3441" s="14"/>
      <c r="G3441" s="14"/>
      <c r="H3441" s="14"/>
      <c r="I3441" s="15"/>
      <c r="J3441" s="77"/>
      <c r="K3441" s="92"/>
    </row>
    <row r="3442" spans="1:11" ht="13">
      <c r="A3442" s="14"/>
      <c r="B3442" s="14"/>
      <c r="C3442" s="14"/>
      <c r="D3442" s="16"/>
      <c r="E3442" s="16"/>
      <c r="F3442" s="14"/>
      <c r="G3442" s="14"/>
      <c r="H3442" s="14"/>
      <c r="I3442" s="15"/>
      <c r="J3442" s="77"/>
      <c r="K3442" s="92"/>
    </row>
    <row r="3443" spans="1:11" ht="13">
      <c r="A3443" s="14"/>
      <c r="B3443" s="14"/>
      <c r="C3443" s="14"/>
      <c r="D3443" s="16"/>
      <c r="E3443" s="16"/>
      <c r="F3443" s="14"/>
      <c r="G3443" s="14"/>
      <c r="H3443" s="14"/>
      <c r="I3443" s="15"/>
      <c r="J3443" s="77"/>
      <c r="K3443" s="92"/>
    </row>
    <row r="3444" spans="1:11" ht="13">
      <c r="A3444" s="14"/>
      <c r="B3444" s="14"/>
      <c r="C3444" s="14"/>
      <c r="D3444" s="16"/>
      <c r="E3444" s="16"/>
      <c r="F3444" s="14"/>
      <c r="G3444" s="14"/>
      <c r="H3444" s="14"/>
      <c r="I3444" s="15"/>
      <c r="J3444" s="77"/>
      <c r="K3444" s="92"/>
    </row>
    <row r="3445" spans="1:11" ht="13">
      <c r="A3445" s="14"/>
      <c r="B3445" s="14"/>
      <c r="C3445" s="14"/>
      <c r="D3445" s="16"/>
      <c r="E3445" s="16"/>
      <c r="F3445" s="14"/>
      <c r="G3445" s="14"/>
      <c r="H3445" s="14"/>
      <c r="I3445" s="15"/>
      <c r="J3445" s="77"/>
      <c r="K3445" s="92"/>
    </row>
    <row r="3446" spans="1:11" ht="13">
      <c r="A3446" s="14"/>
      <c r="B3446" s="14"/>
      <c r="C3446" s="14"/>
      <c r="D3446" s="16"/>
      <c r="E3446" s="16"/>
      <c r="F3446" s="14"/>
      <c r="G3446" s="14"/>
      <c r="H3446" s="14"/>
      <c r="I3446" s="15"/>
      <c r="J3446" s="77"/>
      <c r="K3446" s="92"/>
    </row>
    <row r="3447" spans="1:11" ht="13">
      <c r="A3447" s="14"/>
      <c r="B3447" s="14"/>
      <c r="C3447" s="14"/>
      <c r="D3447" s="16"/>
      <c r="E3447" s="16"/>
      <c r="F3447" s="14"/>
      <c r="G3447" s="14"/>
      <c r="H3447" s="14"/>
      <c r="I3447" s="15"/>
      <c r="J3447" s="77"/>
      <c r="K3447" s="92"/>
    </row>
    <row r="3448" spans="1:11" ht="13">
      <c r="A3448" s="14"/>
      <c r="B3448" s="14"/>
      <c r="C3448" s="14"/>
      <c r="D3448" s="16"/>
      <c r="E3448" s="16"/>
      <c r="F3448" s="14"/>
      <c r="G3448" s="14"/>
      <c r="H3448" s="14"/>
      <c r="I3448" s="15"/>
      <c r="J3448" s="77"/>
      <c r="K3448" s="92"/>
    </row>
    <row r="3449" spans="1:11" ht="13">
      <c r="A3449" s="14"/>
      <c r="B3449" s="14"/>
      <c r="C3449" s="14"/>
      <c r="D3449" s="16"/>
      <c r="E3449" s="16"/>
      <c r="F3449" s="14"/>
      <c r="G3449" s="14"/>
      <c r="H3449" s="14"/>
      <c r="I3449" s="15"/>
      <c r="J3449" s="77"/>
      <c r="K3449" s="92"/>
    </row>
    <row r="3450" spans="1:11" ht="13">
      <c r="A3450" s="14"/>
      <c r="B3450" s="14"/>
      <c r="C3450" s="14"/>
      <c r="D3450" s="16"/>
      <c r="E3450" s="16"/>
      <c r="F3450" s="14"/>
      <c r="G3450" s="14"/>
      <c r="H3450" s="14"/>
      <c r="I3450" s="15"/>
      <c r="J3450" s="77"/>
      <c r="K3450" s="92"/>
    </row>
    <row r="3451" spans="1:11" ht="13">
      <c r="A3451" s="14"/>
      <c r="B3451" s="14"/>
      <c r="C3451" s="14"/>
      <c r="D3451" s="16"/>
      <c r="E3451" s="16"/>
      <c r="F3451" s="14"/>
      <c r="G3451" s="14"/>
      <c r="H3451" s="14"/>
      <c r="I3451" s="15"/>
      <c r="J3451" s="77"/>
      <c r="K3451" s="92"/>
    </row>
    <row r="3452" spans="1:11" ht="13">
      <c r="A3452" s="14"/>
      <c r="B3452" s="14"/>
      <c r="C3452" s="14"/>
      <c r="D3452" s="16"/>
      <c r="E3452" s="16"/>
      <c r="F3452" s="14"/>
      <c r="G3452" s="14"/>
      <c r="H3452" s="14"/>
      <c r="I3452" s="15"/>
      <c r="J3452" s="77"/>
      <c r="K3452" s="92"/>
    </row>
    <row r="3453" spans="1:11" ht="13">
      <c r="A3453" s="14"/>
      <c r="B3453" s="14"/>
      <c r="C3453" s="14"/>
      <c r="D3453" s="16"/>
      <c r="E3453" s="16"/>
      <c r="F3453" s="14"/>
      <c r="G3453" s="14"/>
      <c r="H3453" s="14"/>
      <c r="I3453" s="15"/>
      <c r="J3453" s="77"/>
      <c r="K3453" s="92"/>
    </row>
    <row r="3454" spans="1:11" ht="13">
      <c r="A3454" s="14"/>
      <c r="B3454" s="14"/>
      <c r="C3454" s="14"/>
      <c r="D3454" s="16"/>
      <c r="E3454" s="16"/>
      <c r="F3454" s="14"/>
      <c r="G3454" s="14"/>
      <c r="H3454" s="14"/>
      <c r="I3454" s="15"/>
      <c r="J3454" s="77"/>
      <c r="K3454" s="92"/>
    </row>
    <row r="3455" spans="1:11" ht="13">
      <c r="A3455" s="14"/>
      <c r="B3455" s="14"/>
      <c r="C3455" s="14"/>
      <c r="D3455" s="16"/>
      <c r="E3455" s="16"/>
      <c r="F3455" s="14"/>
      <c r="G3455" s="14"/>
      <c r="H3455" s="14"/>
      <c r="I3455" s="15"/>
      <c r="J3455" s="77"/>
      <c r="K3455" s="92"/>
    </row>
    <row r="3456" spans="1:11" ht="13">
      <c r="A3456" s="14"/>
      <c r="B3456" s="14"/>
      <c r="C3456" s="14"/>
      <c r="D3456" s="16"/>
      <c r="E3456" s="16"/>
      <c r="F3456" s="14"/>
      <c r="G3456" s="14"/>
      <c r="H3456" s="14"/>
      <c r="I3456" s="15"/>
      <c r="J3456" s="77"/>
      <c r="K3456" s="92"/>
    </row>
    <row r="3457" spans="1:11" ht="13">
      <c r="A3457" s="14"/>
      <c r="B3457" s="14"/>
      <c r="C3457" s="14"/>
      <c r="D3457" s="16"/>
      <c r="E3457" s="16"/>
      <c r="F3457" s="14"/>
      <c r="G3457" s="14"/>
      <c r="H3457" s="14"/>
      <c r="I3457" s="15"/>
      <c r="J3457" s="77"/>
      <c r="K3457" s="92"/>
    </row>
    <row r="3458" spans="1:11" ht="13">
      <c r="A3458" s="14"/>
      <c r="B3458" s="14"/>
      <c r="C3458" s="14"/>
      <c r="D3458" s="16"/>
      <c r="E3458" s="16"/>
      <c r="F3458" s="14"/>
      <c r="G3458" s="14"/>
      <c r="H3458" s="14"/>
      <c r="I3458" s="15"/>
      <c r="J3458" s="77"/>
      <c r="K3458" s="92"/>
    </row>
    <row r="3459" spans="1:11" ht="13">
      <c r="A3459" s="14"/>
      <c r="B3459" s="14"/>
      <c r="C3459" s="14"/>
      <c r="D3459" s="16"/>
      <c r="E3459" s="16"/>
      <c r="F3459" s="14"/>
      <c r="G3459" s="14"/>
      <c r="H3459" s="14"/>
      <c r="I3459" s="15"/>
      <c r="J3459" s="77"/>
      <c r="K3459" s="92"/>
    </row>
    <row r="3460" spans="1:11" ht="13">
      <c r="A3460" s="14"/>
      <c r="B3460" s="14"/>
      <c r="C3460" s="14"/>
      <c r="D3460" s="16"/>
      <c r="E3460" s="16"/>
      <c r="F3460" s="14"/>
      <c r="G3460" s="14"/>
      <c r="H3460" s="14"/>
      <c r="I3460" s="15"/>
      <c r="J3460" s="77"/>
      <c r="K3460" s="92"/>
    </row>
    <row r="3461" spans="1:11" ht="13">
      <c r="A3461" s="14"/>
      <c r="B3461" s="14"/>
      <c r="C3461" s="14"/>
      <c r="D3461" s="16"/>
      <c r="E3461" s="16"/>
      <c r="F3461" s="14"/>
      <c r="G3461" s="14"/>
      <c r="H3461" s="14"/>
      <c r="I3461" s="15"/>
      <c r="J3461" s="77"/>
      <c r="K3461" s="92"/>
    </row>
    <row r="3462" spans="1:11" ht="13">
      <c r="A3462" s="14"/>
      <c r="B3462" s="14"/>
      <c r="C3462" s="14"/>
      <c r="D3462" s="16"/>
      <c r="E3462" s="16"/>
      <c r="F3462" s="14"/>
      <c r="G3462" s="14"/>
      <c r="H3462" s="14"/>
      <c r="I3462" s="15"/>
      <c r="J3462" s="77"/>
      <c r="K3462" s="92"/>
    </row>
    <row r="3463" spans="1:11" ht="13">
      <c r="A3463" s="14"/>
      <c r="B3463" s="14"/>
      <c r="C3463" s="14"/>
      <c r="D3463" s="16"/>
      <c r="E3463" s="16"/>
      <c r="F3463" s="14"/>
      <c r="G3463" s="14"/>
      <c r="H3463" s="14"/>
      <c r="I3463" s="15"/>
      <c r="J3463" s="77"/>
      <c r="K3463" s="92"/>
    </row>
    <row r="3464" spans="1:11" ht="13">
      <c r="A3464" s="14"/>
      <c r="B3464" s="14"/>
      <c r="C3464" s="14"/>
      <c r="D3464" s="16"/>
      <c r="E3464" s="16"/>
      <c r="F3464" s="14"/>
      <c r="G3464" s="14"/>
      <c r="H3464" s="14"/>
      <c r="I3464" s="15"/>
      <c r="J3464" s="77"/>
      <c r="K3464" s="92"/>
    </row>
    <row r="3465" spans="1:11" ht="13">
      <c r="A3465" s="14"/>
      <c r="B3465" s="14"/>
      <c r="C3465" s="14"/>
      <c r="D3465" s="16"/>
      <c r="E3465" s="16"/>
      <c r="F3465" s="14"/>
      <c r="G3465" s="14"/>
      <c r="H3465" s="14"/>
      <c r="I3465" s="15"/>
      <c r="J3465" s="77"/>
      <c r="K3465" s="92"/>
    </row>
    <row r="3466" spans="1:11" ht="13">
      <c r="A3466" s="14"/>
      <c r="B3466" s="14"/>
      <c r="C3466" s="14"/>
      <c r="D3466" s="16"/>
      <c r="E3466" s="16"/>
      <c r="F3466" s="14"/>
      <c r="G3466" s="14"/>
      <c r="H3466" s="14"/>
      <c r="I3466" s="15"/>
      <c r="J3466" s="77"/>
      <c r="K3466" s="92"/>
    </row>
    <row r="3467" spans="1:11" ht="13">
      <c r="A3467" s="14"/>
      <c r="B3467" s="14"/>
      <c r="C3467" s="14"/>
      <c r="D3467" s="16"/>
      <c r="E3467" s="16"/>
      <c r="F3467" s="14"/>
      <c r="G3467" s="14"/>
      <c r="H3467" s="14"/>
      <c r="I3467" s="15"/>
      <c r="J3467" s="77"/>
      <c r="K3467" s="92"/>
    </row>
    <row r="3468" spans="1:11" ht="13">
      <c r="A3468" s="14"/>
      <c r="B3468" s="14"/>
      <c r="C3468" s="14"/>
      <c r="D3468" s="16"/>
      <c r="E3468" s="16"/>
      <c r="F3468" s="14"/>
      <c r="G3468" s="14"/>
      <c r="H3468" s="14"/>
      <c r="I3468" s="15"/>
      <c r="J3468" s="77"/>
      <c r="K3468" s="92"/>
    </row>
    <row r="3469" spans="1:11" ht="13">
      <c r="A3469" s="14"/>
      <c r="B3469" s="14"/>
      <c r="C3469" s="14"/>
      <c r="D3469" s="16"/>
      <c r="E3469" s="16"/>
      <c r="F3469" s="14"/>
      <c r="G3469" s="14"/>
      <c r="H3469" s="14"/>
      <c r="I3469" s="15"/>
      <c r="J3469" s="77"/>
      <c r="K3469" s="92"/>
    </row>
    <row r="3470" spans="1:11" ht="13">
      <c r="A3470" s="14"/>
      <c r="B3470" s="14"/>
      <c r="C3470" s="14"/>
      <c r="D3470" s="16"/>
      <c r="E3470" s="16"/>
      <c r="F3470" s="14"/>
      <c r="G3470" s="14"/>
      <c r="H3470" s="14"/>
      <c r="I3470" s="15"/>
      <c r="J3470" s="77"/>
      <c r="K3470" s="92"/>
    </row>
    <row r="3471" spans="1:11" ht="13">
      <c r="A3471" s="14"/>
      <c r="B3471" s="14"/>
      <c r="C3471" s="14"/>
      <c r="D3471" s="16"/>
      <c r="E3471" s="16"/>
      <c r="F3471" s="14"/>
      <c r="G3471" s="14"/>
      <c r="H3471" s="14"/>
      <c r="I3471" s="15"/>
      <c r="J3471" s="77"/>
      <c r="K3471" s="92"/>
    </row>
    <row r="3472" spans="1:11" ht="13">
      <c r="A3472" s="14"/>
      <c r="B3472" s="14"/>
      <c r="C3472" s="14"/>
      <c r="D3472" s="16"/>
      <c r="E3472" s="16"/>
      <c r="F3472" s="14"/>
      <c r="G3472" s="14"/>
      <c r="H3472" s="14"/>
      <c r="I3472" s="15"/>
      <c r="J3472" s="77"/>
      <c r="K3472" s="92"/>
    </row>
    <row r="3473" spans="1:11" ht="13">
      <c r="A3473" s="14"/>
      <c r="B3473" s="14"/>
      <c r="C3473" s="14"/>
      <c r="D3473" s="16"/>
      <c r="E3473" s="16"/>
      <c r="F3473" s="14"/>
      <c r="G3473" s="14"/>
      <c r="H3473" s="14"/>
      <c r="I3473" s="15"/>
      <c r="J3473" s="77"/>
      <c r="K3473" s="92"/>
    </row>
    <row r="3474" spans="1:11" ht="13">
      <c r="A3474" s="14"/>
      <c r="B3474" s="14"/>
      <c r="C3474" s="14"/>
      <c r="D3474" s="16"/>
      <c r="E3474" s="16"/>
      <c r="F3474" s="14"/>
      <c r="G3474" s="14"/>
      <c r="H3474" s="14"/>
      <c r="I3474" s="15"/>
      <c r="J3474" s="77"/>
      <c r="K3474" s="92"/>
    </row>
    <row r="3475" spans="1:11" ht="13">
      <c r="A3475" s="14"/>
      <c r="B3475" s="14"/>
      <c r="C3475" s="14"/>
      <c r="D3475" s="16"/>
      <c r="E3475" s="16"/>
      <c r="F3475" s="14"/>
      <c r="G3475" s="14"/>
      <c r="H3475" s="14"/>
      <c r="I3475" s="15"/>
      <c r="J3475" s="77"/>
      <c r="K3475" s="92"/>
    </row>
    <row r="3476" spans="1:11" ht="13">
      <c r="A3476" s="14"/>
      <c r="B3476" s="14"/>
      <c r="C3476" s="14"/>
      <c r="D3476" s="16"/>
      <c r="E3476" s="16"/>
      <c r="F3476" s="14"/>
      <c r="G3476" s="14"/>
      <c r="H3476" s="14"/>
      <c r="I3476" s="15"/>
      <c r="J3476" s="77"/>
      <c r="K3476" s="92"/>
    </row>
    <row r="3477" spans="1:11" ht="13">
      <c r="A3477" s="14"/>
      <c r="B3477" s="14"/>
      <c r="C3477" s="14"/>
      <c r="D3477" s="16"/>
      <c r="E3477" s="16"/>
      <c r="F3477" s="14"/>
      <c r="G3477" s="14"/>
      <c r="H3477" s="14"/>
      <c r="I3477" s="15"/>
      <c r="J3477" s="77"/>
      <c r="K3477" s="92"/>
    </row>
    <row r="3478" spans="1:11" ht="13">
      <c r="A3478" s="14"/>
      <c r="B3478" s="14"/>
      <c r="C3478" s="14"/>
      <c r="D3478" s="16"/>
      <c r="E3478" s="16"/>
      <c r="F3478" s="14"/>
      <c r="G3478" s="14"/>
      <c r="H3478" s="14"/>
      <c r="I3478" s="15"/>
      <c r="J3478" s="77"/>
      <c r="K3478" s="92"/>
    </row>
    <row r="3479" spans="1:11" ht="13">
      <c r="A3479" s="14"/>
      <c r="B3479" s="14"/>
      <c r="C3479" s="14"/>
      <c r="D3479" s="16"/>
      <c r="E3479" s="16"/>
      <c r="F3479" s="14"/>
      <c r="G3479" s="14"/>
      <c r="H3479" s="14"/>
      <c r="I3479" s="15"/>
      <c r="J3479" s="77"/>
      <c r="K3479" s="92"/>
    </row>
    <row r="3480" spans="1:11" ht="13">
      <c r="A3480" s="14"/>
      <c r="B3480" s="14"/>
      <c r="C3480" s="14"/>
      <c r="D3480" s="16"/>
      <c r="E3480" s="16"/>
      <c r="F3480" s="14"/>
      <c r="G3480" s="14"/>
      <c r="H3480" s="14"/>
      <c r="I3480" s="15"/>
      <c r="J3480" s="77"/>
      <c r="K3480" s="92"/>
    </row>
    <row r="3481" spans="1:11" ht="13">
      <c r="A3481" s="14"/>
      <c r="B3481" s="14"/>
      <c r="C3481" s="14"/>
      <c r="D3481" s="16"/>
      <c r="E3481" s="16"/>
      <c r="F3481" s="14"/>
      <c r="G3481" s="14"/>
      <c r="H3481" s="14"/>
      <c r="I3481" s="15"/>
      <c r="J3481" s="77"/>
      <c r="K3481" s="92"/>
    </row>
    <row r="3482" spans="1:11" ht="13">
      <c r="A3482" s="14"/>
      <c r="B3482" s="14"/>
      <c r="C3482" s="14"/>
      <c r="D3482" s="16"/>
      <c r="E3482" s="16"/>
      <c r="F3482" s="14"/>
      <c r="G3482" s="14"/>
      <c r="H3482" s="14"/>
      <c r="I3482" s="15"/>
      <c r="J3482" s="77"/>
      <c r="K3482" s="92"/>
    </row>
    <row r="3483" spans="1:11" ht="13">
      <c r="A3483" s="14"/>
      <c r="B3483" s="14"/>
      <c r="C3483" s="14"/>
      <c r="D3483" s="16"/>
      <c r="E3483" s="16"/>
      <c r="F3483" s="14"/>
      <c r="G3483" s="14"/>
      <c r="H3483" s="14"/>
      <c r="I3483" s="15"/>
      <c r="J3483" s="77"/>
      <c r="K3483" s="92"/>
    </row>
    <row r="3484" spans="1:11" ht="13">
      <c r="A3484" s="14"/>
      <c r="B3484" s="14"/>
      <c r="C3484" s="14"/>
      <c r="D3484" s="16"/>
      <c r="E3484" s="16"/>
      <c r="F3484" s="14"/>
      <c r="G3484" s="14"/>
      <c r="H3484" s="14"/>
      <c r="I3484" s="15"/>
      <c r="J3484" s="77"/>
      <c r="K3484" s="92"/>
    </row>
    <row r="3485" spans="1:11" ht="13">
      <c r="A3485" s="14"/>
      <c r="B3485" s="14"/>
      <c r="C3485" s="14"/>
      <c r="D3485" s="16"/>
      <c r="E3485" s="16"/>
      <c r="F3485" s="14"/>
      <c r="G3485" s="14"/>
      <c r="H3485" s="14"/>
      <c r="I3485" s="15"/>
      <c r="J3485" s="77"/>
      <c r="K3485" s="92"/>
    </row>
    <row r="3486" spans="1:11" ht="13">
      <c r="A3486" s="14"/>
      <c r="B3486" s="14"/>
      <c r="C3486" s="14"/>
      <c r="D3486" s="16"/>
      <c r="E3486" s="16"/>
      <c r="F3486" s="14"/>
      <c r="G3486" s="14"/>
      <c r="H3486" s="14"/>
      <c r="I3486" s="15"/>
      <c r="J3486" s="77"/>
      <c r="K3486" s="92"/>
    </row>
    <row r="3487" spans="1:11" ht="13">
      <c r="A3487" s="14"/>
      <c r="B3487" s="14"/>
      <c r="C3487" s="14"/>
      <c r="D3487" s="16"/>
      <c r="E3487" s="16"/>
      <c r="F3487" s="14"/>
      <c r="G3487" s="14"/>
      <c r="H3487" s="14"/>
      <c r="I3487" s="15"/>
      <c r="J3487" s="77"/>
      <c r="K3487" s="92"/>
    </row>
    <row r="3488" spans="1:11" ht="13">
      <c r="A3488" s="14"/>
      <c r="B3488" s="14"/>
      <c r="C3488" s="14"/>
      <c r="D3488" s="16"/>
      <c r="E3488" s="16"/>
      <c r="F3488" s="14"/>
      <c r="G3488" s="14"/>
      <c r="H3488" s="14"/>
      <c r="I3488" s="15"/>
      <c r="J3488" s="77"/>
      <c r="K3488" s="92"/>
    </row>
    <row r="3489" spans="1:11" ht="13">
      <c r="A3489" s="14"/>
      <c r="B3489" s="14"/>
      <c r="C3489" s="14"/>
      <c r="D3489" s="16"/>
      <c r="E3489" s="16"/>
      <c r="F3489" s="14"/>
      <c r="G3489" s="14"/>
      <c r="H3489" s="14"/>
      <c r="I3489" s="15"/>
      <c r="J3489" s="77"/>
      <c r="K3489" s="92"/>
    </row>
    <row r="3490" spans="1:11" ht="13">
      <c r="A3490" s="14"/>
      <c r="B3490" s="14"/>
      <c r="C3490" s="14"/>
      <c r="D3490" s="16"/>
      <c r="E3490" s="16"/>
      <c r="F3490" s="14"/>
      <c r="G3490" s="14"/>
      <c r="H3490" s="14"/>
      <c r="I3490" s="15"/>
      <c r="J3490" s="77"/>
      <c r="K3490" s="92"/>
    </row>
    <row r="3491" spans="1:11" ht="13">
      <c r="A3491" s="14"/>
      <c r="B3491" s="14"/>
      <c r="C3491" s="14"/>
      <c r="D3491" s="16"/>
      <c r="E3491" s="16"/>
      <c r="F3491" s="14"/>
      <c r="G3491" s="14"/>
      <c r="H3491" s="14"/>
      <c r="I3491" s="15"/>
      <c r="J3491" s="77"/>
      <c r="K3491" s="92"/>
    </row>
    <row r="3492" spans="1:11" ht="13">
      <c r="A3492" s="14"/>
      <c r="B3492" s="14"/>
      <c r="C3492" s="14"/>
      <c r="D3492" s="16"/>
      <c r="E3492" s="16"/>
      <c r="F3492" s="14"/>
      <c r="G3492" s="14"/>
      <c r="H3492" s="14"/>
      <c r="I3492" s="15"/>
      <c r="J3492" s="77"/>
      <c r="K3492" s="92"/>
    </row>
    <row r="3493" spans="1:11" ht="13">
      <c r="A3493" s="14"/>
      <c r="B3493" s="14"/>
      <c r="C3493" s="14"/>
      <c r="D3493" s="16"/>
      <c r="E3493" s="16"/>
      <c r="F3493" s="14"/>
      <c r="G3493" s="14"/>
      <c r="H3493" s="14"/>
      <c r="I3493" s="15"/>
      <c r="J3493" s="77"/>
      <c r="K3493" s="92"/>
    </row>
    <row r="3494" spans="1:11" ht="13">
      <c r="A3494" s="14"/>
      <c r="B3494" s="14"/>
      <c r="C3494" s="14"/>
      <c r="D3494" s="16"/>
      <c r="E3494" s="16"/>
      <c r="F3494" s="14"/>
      <c r="G3494" s="14"/>
      <c r="H3494" s="14"/>
      <c r="I3494" s="15"/>
      <c r="J3494" s="77"/>
      <c r="K3494" s="92"/>
    </row>
    <row r="3495" spans="1:11" ht="13">
      <c r="A3495" s="14"/>
      <c r="B3495" s="14"/>
      <c r="C3495" s="14"/>
      <c r="D3495" s="16"/>
      <c r="E3495" s="16"/>
      <c r="F3495" s="14"/>
      <c r="G3495" s="14"/>
      <c r="H3495" s="14"/>
      <c r="I3495" s="15"/>
      <c r="J3495" s="77"/>
      <c r="K3495" s="92"/>
    </row>
    <row r="3496" spans="1:11" ht="13">
      <c r="A3496" s="14"/>
      <c r="B3496" s="14"/>
      <c r="C3496" s="14"/>
      <c r="D3496" s="16"/>
      <c r="E3496" s="16"/>
      <c r="F3496" s="14"/>
      <c r="G3496" s="14"/>
      <c r="H3496" s="14"/>
      <c r="I3496" s="15"/>
      <c r="J3496" s="77"/>
      <c r="K3496" s="92"/>
    </row>
    <row r="3497" spans="1:11" ht="13">
      <c r="A3497" s="14"/>
      <c r="B3497" s="14"/>
      <c r="C3497" s="14"/>
      <c r="D3497" s="16"/>
      <c r="E3497" s="16"/>
      <c r="F3497" s="14"/>
      <c r="G3497" s="14"/>
      <c r="H3497" s="14"/>
      <c r="I3497" s="15"/>
      <c r="J3497" s="77"/>
      <c r="K3497" s="92"/>
    </row>
    <row r="3498" spans="1:11" ht="13">
      <c r="A3498" s="14"/>
      <c r="B3498" s="14"/>
      <c r="C3498" s="14"/>
      <c r="D3498" s="16"/>
      <c r="E3498" s="16"/>
      <c r="F3498" s="14"/>
      <c r="G3498" s="14"/>
      <c r="H3498" s="14"/>
      <c r="I3498" s="15"/>
      <c r="J3498" s="77"/>
      <c r="K3498" s="92"/>
    </row>
    <row r="3499" spans="1:11" ht="13">
      <c r="A3499" s="14"/>
      <c r="B3499" s="14"/>
      <c r="C3499" s="14"/>
      <c r="D3499" s="16"/>
      <c r="E3499" s="16"/>
      <c r="F3499" s="14"/>
      <c r="G3499" s="14"/>
      <c r="H3499" s="14"/>
      <c r="I3499" s="15"/>
      <c r="J3499" s="77"/>
      <c r="K3499" s="92"/>
    </row>
    <row r="3500" spans="1:11" ht="13">
      <c r="A3500" s="14"/>
      <c r="B3500" s="14"/>
      <c r="C3500" s="14"/>
      <c r="D3500" s="16"/>
      <c r="E3500" s="16"/>
      <c r="F3500" s="14"/>
      <c r="G3500" s="14"/>
      <c r="H3500" s="14"/>
      <c r="I3500" s="15"/>
      <c r="J3500" s="77"/>
      <c r="K3500" s="92"/>
    </row>
    <row r="3501" spans="1:11" ht="13">
      <c r="A3501" s="14"/>
      <c r="B3501" s="14"/>
      <c r="C3501" s="14"/>
      <c r="D3501" s="16"/>
      <c r="E3501" s="16"/>
      <c r="F3501" s="14"/>
      <c r="G3501" s="14"/>
      <c r="H3501" s="14"/>
      <c r="I3501" s="15"/>
      <c r="J3501" s="77"/>
      <c r="K3501" s="92"/>
    </row>
    <row r="3502" spans="1:11" ht="13">
      <c r="A3502" s="14"/>
      <c r="B3502" s="14"/>
      <c r="C3502" s="14"/>
      <c r="D3502" s="16"/>
      <c r="E3502" s="16"/>
      <c r="F3502" s="14"/>
      <c r="G3502" s="14"/>
      <c r="H3502" s="14"/>
      <c r="I3502" s="15"/>
      <c r="J3502" s="77"/>
      <c r="K3502" s="92"/>
    </row>
    <row r="3503" spans="1:11" ht="13">
      <c r="A3503" s="14"/>
      <c r="B3503" s="14"/>
      <c r="C3503" s="14"/>
      <c r="D3503" s="16"/>
      <c r="E3503" s="16"/>
      <c r="F3503" s="14"/>
      <c r="G3503" s="14"/>
      <c r="H3503" s="14"/>
      <c r="I3503" s="15"/>
      <c r="J3503" s="77"/>
      <c r="K3503" s="92"/>
    </row>
    <row r="3504" spans="1:11" ht="13">
      <c r="A3504" s="14"/>
      <c r="B3504" s="14"/>
      <c r="C3504" s="14"/>
      <c r="D3504" s="16"/>
      <c r="E3504" s="16"/>
      <c r="F3504" s="14"/>
      <c r="G3504" s="14"/>
      <c r="H3504" s="14"/>
      <c r="I3504" s="15"/>
      <c r="J3504" s="77"/>
      <c r="K3504" s="92"/>
    </row>
    <row r="3505" spans="1:11" ht="13">
      <c r="A3505" s="14"/>
      <c r="B3505" s="14"/>
      <c r="C3505" s="14"/>
      <c r="D3505" s="16"/>
      <c r="E3505" s="16"/>
      <c r="F3505" s="14"/>
      <c r="G3505" s="14"/>
      <c r="H3505" s="14"/>
      <c r="I3505" s="15"/>
      <c r="J3505" s="77"/>
      <c r="K3505" s="92"/>
    </row>
    <row r="3506" spans="1:11" ht="13">
      <c r="A3506" s="14"/>
      <c r="B3506" s="14"/>
      <c r="C3506" s="14"/>
      <c r="D3506" s="16"/>
      <c r="E3506" s="16"/>
      <c r="F3506" s="14"/>
      <c r="G3506" s="14"/>
      <c r="H3506" s="14"/>
      <c r="I3506" s="15"/>
      <c r="J3506" s="77"/>
      <c r="K3506" s="92"/>
    </row>
    <row r="3507" spans="1:11" ht="13">
      <c r="A3507" s="14"/>
      <c r="B3507" s="14"/>
      <c r="C3507" s="14"/>
      <c r="D3507" s="16"/>
      <c r="E3507" s="16"/>
      <c r="F3507" s="14"/>
      <c r="G3507" s="14"/>
      <c r="H3507" s="14"/>
      <c r="I3507" s="15"/>
      <c r="J3507" s="77"/>
      <c r="K3507" s="92"/>
    </row>
    <row r="3508" spans="1:11" ht="13">
      <c r="A3508" s="14"/>
      <c r="B3508" s="14"/>
      <c r="C3508" s="14"/>
      <c r="D3508" s="16"/>
      <c r="E3508" s="16"/>
      <c r="F3508" s="14"/>
      <c r="G3508" s="14"/>
      <c r="H3508" s="14"/>
      <c r="I3508" s="15"/>
      <c r="J3508" s="77"/>
      <c r="K3508" s="92"/>
    </row>
    <row r="3509" spans="1:11" ht="13">
      <c r="A3509" s="14"/>
      <c r="B3509" s="14"/>
      <c r="C3509" s="14"/>
      <c r="D3509" s="16"/>
      <c r="E3509" s="16"/>
      <c r="F3509" s="14"/>
      <c r="G3509" s="14"/>
      <c r="H3509" s="14"/>
      <c r="I3509" s="15"/>
      <c r="J3509" s="77"/>
      <c r="K3509" s="92"/>
    </row>
    <row r="3510" spans="1:11" ht="13">
      <c r="A3510" s="14"/>
      <c r="B3510" s="14"/>
      <c r="C3510" s="14"/>
      <c r="D3510" s="16"/>
      <c r="E3510" s="16"/>
      <c r="F3510" s="14"/>
      <c r="G3510" s="14"/>
      <c r="H3510" s="14"/>
      <c r="I3510" s="15"/>
      <c r="J3510" s="77"/>
      <c r="K3510" s="92"/>
    </row>
    <row r="3511" spans="1:11" ht="13">
      <c r="A3511" s="14"/>
      <c r="B3511" s="14"/>
      <c r="C3511" s="14"/>
      <c r="D3511" s="16"/>
      <c r="E3511" s="16"/>
      <c r="F3511" s="14"/>
      <c r="G3511" s="14"/>
      <c r="H3511" s="14"/>
      <c r="I3511" s="15"/>
      <c r="J3511" s="77"/>
      <c r="K3511" s="92"/>
    </row>
    <row r="3512" spans="1:11" ht="13">
      <c r="A3512" s="14"/>
      <c r="B3512" s="14"/>
      <c r="C3512" s="14"/>
      <c r="D3512" s="16"/>
      <c r="E3512" s="16"/>
      <c r="F3512" s="14"/>
      <c r="G3512" s="14"/>
      <c r="H3512" s="14"/>
      <c r="I3512" s="15"/>
      <c r="J3512" s="77"/>
      <c r="K3512" s="92"/>
    </row>
    <row r="3513" spans="1:11" ht="13">
      <c r="A3513" s="14"/>
      <c r="B3513" s="14"/>
      <c r="C3513" s="14"/>
      <c r="D3513" s="16"/>
      <c r="E3513" s="16"/>
      <c r="F3513" s="14"/>
      <c r="G3513" s="14"/>
      <c r="H3513" s="14"/>
      <c r="I3513" s="15"/>
      <c r="J3513" s="77"/>
      <c r="K3513" s="92"/>
    </row>
    <row r="3514" spans="1:11" ht="13">
      <c r="A3514" s="14"/>
      <c r="B3514" s="14"/>
      <c r="C3514" s="14"/>
      <c r="D3514" s="16"/>
      <c r="E3514" s="16"/>
      <c r="F3514" s="14"/>
      <c r="G3514" s="14"/>
      <c r="H3514" s="14"/>
      <c r="I3514" s="15"/>
      <c r="J3514" s="77"/>
      <c r="K3514" s="92"/>
    </row>
    <row r="3515" spans="1:11" ht="13">
      <c r="A3515" s="14"/>
      <c r="B3515" s="14"/>
      <c r="C3515" s="14"/>
      <c r="D3515" s="16"/>
      <c r="E3515" s="16"/>
      <c r="F3515" s="14"/>
      <c r="G3515" s="14"/>
      <c r="H3515" s="14"/>
      <c r="I3515" s="15"/>
      <c r="J3515" s="77"/>
      <c r="K3515" s="92"/>
    </row>
    <row r="3516" spans="1:11" ht="13">
      <c r="A3516" s="14"/>
      <c r="B3516" s="14"/>
      <c r="C3516" s="14"/>
      <c r="D3516" s="16"/>
      <c r="E3516" s="16"/>
      <c r="F3516" s="14"/>
      <c r="G3516" s="14"/>
      <c r="H3516" s="14"/>
      <c r="I3516" s="15"/>
      <c r="J3516" s="77"/>
      <c r="K3516" s="92"/>
    </row>
    <row r="3517" spans="1:11" ht="13">
      <c r="A3517" s="14"/>
      <c r="B3517" s="14"/>
      <c r="C3517" s="14"/>
      <c r="D3517" s="16"/>
      <c r="E3517" s="16"/>
      <c r="F3517" s="14"/>
      <c r="G3517" s="14"/>
      <c r="H3517" s="14"/>
      <c r="I3517" s="15"/>
      <c r="J3517" s="77"/>
      <c r="K3517" s="92"/>
    </row>
    <row r="3518" spans="1:11" ht="13">
      <c r="A3518" s="14"/>
      <c r="B3518" s="14"/>
      <c r="C3518" s="14"/>
      <c r="D3518" s="16"/>
      <c r="E3518" s="16"/>
      <c r="F3518" s="14"/>
      <c r="G3518" s="14"/>
      <c r="H3518" s="14"/>
      <c r="I3518" s="15"/>
      <c r="J3518" s="77"/>
      <c r="K3518" s="92"/>
    </row>
    <row r="3519" spans="1:11" ht="13">
      <c r="A3519" s="14"/>
      <c r="B3519" s="14"/>
      <c r="C3519" s="14"/>
      <c r="D3519" s="16"/>
      <c r="E3519" s="16"/>
      <c r="F3519" s="14"/>
      <c r="G3519" s="14"/>
      <c r="H3519" s="14"/>
      <c r="I3519" s="15"/>
      <c r="J3519" s="77"/>
      <c r="K3519" s="92"/>
    </row>
    <row r="3520" spans="1:11" ht="13">
      <c r="A3520" s="14"/>
      <c r="B3520" s="14"/>
      <c r="C3520" s="14"/>
      <c r="D3520" s="16"/>
      <c r="E3520" s="16"/>
      <c r="F3520" s="14"/>
      <c r="G3520" s="14"/>
      <c r="H3520" s="14"/>
      <c r="I3520" s="15"/>
      <c r="J3520" s="77"/>
      <c r="K3520" s="92"/>
    </row>
    <row r="3521" spans="1:11" ht="13">
      <c r="A3521" s="14"/>
      <c r="B3521" s="14"/>
      <c r="C3521" s="14"/>
      <c r="D3521" s="16"/>
      <c r="E3521" s="16"/>
      <c r="F3521" s="14"/>
      <c r="G3521" s="14"/>
      <c r="H3521" s="14"/>
      <c r="I3521" s="15"/>
      <c r="J3521" s="77"/>
      <c r="K3521" s="92"/>
    </row>
    <row r="3522" spans="1:11" ht="13">
      <c r="A3522" s="14"/>
      <c r="B3522" s="14"/>
      <c r="C3522" s="14"/>
      <c r="D3522" s="16"/>
      <c r="E3522" s="16"/>
      <c r="F3522" s="14"/>
      <c r="G3522" s="14"/>
      <c r="H3522" s="14"/>
      <c r="I3522" s="15"/>
      <c r="J3522" s="77"/>
      <c r="K3522" s="92"/>
    </row>
    <row r="3523" spans="1:11" ht="13">
      <c r="A3523" s="14"/>
      <c r="B3523" s="14"/>
      <c r="C3523" s="14"/>
      <c r="D3523" s="16"/>
      <c r="E3523" s="16"/>
      <c r="F3523" s="14"/>
      <c r="G3523" s="14"/>
      <c r="H3523" s="14"/>
      <c r="I3523" s="15"/>
      <c r="J3523" s="77"/>
      <c r="K3523" s="92"/>
    </row>
    <row r="3524" spans="1:11" ht="13">
      <c r="A3524" s="14"/>
      <c r="B3524" s="14"/>
      <c r="C3524" s="14"/>
      <c r="D3524" s="16"/>
      <c r="E3524" s="16"/>
      <c r="F3524" s="14"/>
      <c r="G3524" s="14"/>
      <c r="H3524" s="14"/>
      <c r="I3524" s="15"/>
      <c r="J3524" s="77"/>
      <c r="K3524" s="92"/>
    </row>
    <row r="3525" spans="1:11" ht="13">
      <c r="A3525" s="14"/>
      <c r="B3525" s="14"/>
      <c r="C3525" s="14"/>
      <c r="D3525" s="16"/>
      <c r="E3525" s="16"/>
      <c r="F3525" s="14"/>
      <c r="G3525" s="14"/>
      <c r="H3525" s="14"/>
      <c r="I3525" s="15"/>
      <c r="J3525" s="77"/>
      <c r="K3525" s="92"/>
    </row>
    <row r="3526" spans="1:11" ht="13">
      <c r="A3526" s="14"/>
      <c r="B3526" s="14"/>
      <c r="C3526" s="14"/>
      <c r="D3526" s="16"/>
      <c r="E3526" s="16"/>
      <c r="F3526" s="14"/>
      <c r="G3526" s="14"/>
      <c r="H3526" s="14"/>
      <c r="I3526" s="15"/>
      <c r="J3526" s="77"/>
      <c r="K3526" s="92"/>
    </row>
    <row r="3527" spans="1:11" ht="13">
      <c r="A3527" s="14"/>
      <c r="B3527" s="14"/>
      <c r="C3527" s="14"/>
      <c r="D3527" s="16"/>
      <c r="E3527" s="16"/>
      <c r="F3527" s="14"/>
      <c r="G3527" s="14"/>
      <c r="H3527" s="14"/>
      <c r="I3527" s="15"/>
      <c r="J3527" s="77"/>
      <c r="K3527" s="92"/>
    </row>
    <row r="3528" spans="1:11" ht="13">
      <c r="A3528" s="14"/>
      <c r="B3528" s="14"/>
      <c r="C3528" s="14"/>
      <c r="D3528" s="16"/>
      <c r="E3528" s="16"/>
      <c r="F3528" s="14"/>
      <c r="G3528" s="14"/>
      <c r="H3528" s="14"/>
      <c r="I3528" s="15"/>
      <c r="J3528" s="77"/>
      <c r="K3528" s="92"/>
    </row>
    <row r="3529" spans="1:11" ht="13">
      <c r="A3529" s="14"/>
      <c r="B3529" s="14"/>
      <c r="C3529" s="14"/>
      <c r="D3529" s="16"/>
      <c r="E3529" s="16"/>
      <c r="F3529" s="14"/>
      <c r="G3529" s="14"/>
      <c r="H3529" s="14"/>
      <c r="I3529" s="15"/>
      <c r="J3529" s="77"/>
      <c r="K3529" s="92"/>
    </row>
    <row r="3530" spans="1:11" ht="13">
      <c r="A3530" s="14"/>
      <c r="B3530" s="14"/>
      <c r="C3530" s="14"/>
      <c r="D3530" s="16"/>
      <c r="E3530" s="16"/>
      <c r="F3530" s="14"/>
      <c r="G3530" s="14"/>
      <c r="H3530" s="14"/>
      <c r="I3530" s="15"/>
      <c r="J3530" s="77"/>
      <c r="K3530" s="92"/>
    </row>
    <row r="3531" spans="1:11" ht="13">
      <c r="A3531" s="14"/>
      <c r="B3531" s="14"/>
      <c r="C3531" s="14"/>
      <c r="D3531" s="16"/>
      <c r="E3531" s="16"/>
      <c r="F3531" s="14"/>
      <c r="G3531" s="14"/>
      <c r="H3531" s="14"/>
      <c r="I3531" s="15"/>
      <c r="J3531" s="77"/>
      <c r="K3531" s="92"/>
    </row>
    <row r="3532" spans="1:11" ht="13">
      <c r="A3532" s="14"/>
      <c r="B3532" s="14"/>
      <c r="C3532" s="14"/>
      <c r="D3532" s="16"/>
      <c r="E3532" s="16"/>
      <c r="F3532" s="14"/>
      <c r="G3532" s="14"/>
      <c r="H3532" s="14"/>
      <c r="I3532" s="15"/>
      <c r="J3532" s="77"/>
      <c r="K3532" s="92"/>
    </row>
    <row r="3533" spans="1:11" ht="13">
      <c r="A3533" s="14"/>
      <c r="B3533" s="14"/>
      <c r="C3533" s="14"/>
      <c r="D3533" s="16"/>
      <c r="E3533" s="16"/>
      <c r="F3533" s="14"/>
      <c r="G3533" s="14"/>
      <c r="H3533" s="14"/>
      <c r="I3533" s="15"/>
      <c r="J3533" s="77"/>
      <c r="K3533" s="92"/>
    </row>
    <row r="3534" spans="1:11" ht="13">
      <c r="A3534" s="14"/>
      <c r="B3534" s="14"/>
      <c r="C3534" s="14"/>
      <c r="D3534" s="16"/>
      <c r="E3534" s="16"/>
      <c r="F3534" s="14"/>
      <c r="G3534" s="14"/>
      <c r="H3534" s="14"/>
      <c r="I3534" s="15"/>
      <c r="J3534" s="77"/>
      <c r="K3534" s="92"/>
    </row>
    <row r="3535" spans="1:11" ht="13">
      <c r="A3535" s="14"/>
      <c r="B3535" s="14"/>
      <c r="C3535" s="14"/>
      <c r="D3535" s="16"/>
      <c r="E3535" s="16"/>
      <c r="F3535" s="14"/>
      <c r="G3535" s="14"/>
      <c r="H3535" s="14"/>
      <c r="I3535" s="15"/>
      <c r="J3535" s="77"/>
      <c r="K3535" s="92"/>
    </row>
    <row r="3536" spans="1:11" ht="13">
      <c r="A3536" s="14"/>
      <c r="B3536" s="14"/>
      <c r="C3536" s="14"/>
      <c r="D3536" s="16"/>
      <c r="E3536" s="16"/>
      <c r="F3536" s="14"/>
      <c r="G3536" s="14"/>
      <c r="H3536" s="14"/>
      <c r="I3536" s="15"/>
      <c r="J3536" s="77"/>
      <c r="K3536" s="92"/>
    </row>
    <row r="3537" spans="1:11" ht="13">
      <c r="A3537" s="14"/>
      <c r="B3537" s="14"/>
      <c r="C3537" s="14"/>
      <c r="D3537" s="16"/>
      <c r="E3537" s="16"/>
      <c r="F3537" s="14"/>
      <c r="G3537" s="14"/>
      <c r="H3537" s="14"/>
      <c r="I3537" s="15"/>
      <c r="J3537" s="77"/>
      <c r="K3537" s="92"/>
    </row>
    <row r="3538" spans="1:11" ht="13">
      <c r="A3538" s="14"/>
      <c r="B3538" s="14"/>
      <c r="C3538" s="14"/>
      <c r="D3538" s="16"/>
      <c r="E3538" s="16"/>
      <c r="F3538" s="14"/>
      <c r="G3538" s="14"/>
      <c r="H3538" s="14"/>
      <c r="I3538" s="15"/>
      <c r="J3538" s="77"/>
      <c r="K3538" s="92"/>
    </row>
    <row r="3539" spans="1:11" ht="13">
      <c r="A3539" s="14"/>
      <c r="B3539" s="14"/>
      <c r="C3539" s="14"/>
      <c r="D3539" s="16"/>
      <c r="E3539" s="16"/>
      <c r="F3539" s="14"/>
      <c r="G3539" s="14"/>
      <c r="H3539" s="14"/>
      <c r="I3539" s="15"/>
      <c r="J3539" s="77"/>
      <c r="K3539" s="92"/>
    </row>
    <row r="3540" spans="1:11" ht="13">
      <c r="A3540" s="14"/>
      <c r="B3540" s="14"/>
      <c r="C3540" s="14"/>
      <c r="D3540" s="16"/>
      <c r="E3540" s="16"/>
      <c r="F3540" s="14"/>
      <c r="G3540" s="14"/>
      <c r="H3540" s="14"/>
      <c r="I3540" s="15"/>
      <c r="J3540" s="77"/>
      <c r="K3540" s="92"/>
    </row>
    <row r="3541" spans="1:11" ht="13">
      <c r="A3541" s="14"/>
      <c r="B3541" s="14"/>
      <c r="C3541" s="14"/>
      <c r="D3541" s="16"/>
      <c r="E3541" s="16"/>
      <c r="F3541" s="14"/>
      <c r="G3541" s="14"/>
      <c r="H3541" s="14"/>
      <c r="I3541" s="15"/>
      <c r="J3541" s="77"/>
      <c r="K3541" s="92"/>
    </row>
    <row r="3542" spans="1:11" ht="13">
      <c r="A3542" s="14"/>
      <c r="B3542" s="14"/>
      <c r="C3542" s="14"/>
      <c r="D3542" s="16"/>
      <c r="E3542" s="16"/>
      <c r="F3542" s="14"/>
      <c r="G3542" s="14"/>
      <c r="H3542" s="14"/>
      <c r="I3542" s="15"/>
      <c r="J3542" s="77"/>
      <c r="K3542" s="92"/>
    </row>
    <row r="3543" spans="1:11" ht="13">
      <c r="A3543" s="14"/>
      <c r="B3543" s="14"/>
      <c r="C3543" s="14"/>
      <c r="D3543" s="16"/>
      <c r="E3543" s="16"/>
      <c r="F3543" s="14"/>
      <c r="G3543" s="14"/>
      <c r="H3543" s="14"/>
      <c r="I3543" s="15"/>
      <c r="J3543" s="77"/>
      <c r="K3543" s="92"/>
    </row>
    <row r="3544" spans="1:11" ht="13">
      <c r="A3544" s="14"/>
      <c r="B3544" s="14"/>
      <c r="C3544" s="14"/>
      <c r="D3544" s="16"/>
      <c r="E3544" s="16"/>
      <c r="F3544" s="14"/>
      <c r="G3544" s="14"/>
      <c r="H3544" s="14"/>
      <c r="I3544" s="15"/>
      <c r="J3544" s="77"/>
      <c r="K3544" s="92"/>
    </row>
    <row r="3545" spans="1:11" ht="13">
      <c r="A3545" s="14"/>
      <c r="B3545" s="14"/>
      <c r="C3545" s="14"/>
      <c r="D3545" s="16"/>
      <c r="E3545" s="16"/>
      <c r="F3545" s="14"/>
      <c r="G3545" s="14"/>
      <c r="H3545" s="14"/>
      <c r="I3545" s="15"/>
      <c r="J3545" s="77"/>
      <c r="K3545" s="92"/>
    </row>
    <row r="3546" spans="1:11" ht="13">
      <c r="A3546" s="14"/>
      <c r="B3546" s="14"/>
      <c r="C3546" s="14"/>
      <c r="D3546" s="16"/>
      <c r="E3546" s="16"/>
      <c r="F3546" s="14"/>
      <c r="G3546" s="14"/>
      <c r="H3546" s="14"/>
      <c r="I3546" s="15"/>
      <c r="J3546" s="77"/>
      <c r="K3546" s="92"/>
    </row>
    <row r="3547" spans="1:11" ht="13">
      <c r="A3547" s="14"/>
      <c r="B3547" s="14"/>
      <c r="C3547" s="14"/>
      <c r="D3547" s="16"/>
      <c r="E3547" s="16"/>
      <c r="F3547" s="14"/>
      <c r="G3547" s="14"/>
      <c r="H3547" s="14"/>
      <c r="I3547" s="15"/>
      <c r="J3547" s="77"/>
      <c r="K3547" s="92"/>
    </row>
    <row r="3548" spans="1:11" ht="13">
      <c r="A3548" s="14"/>
      <c r="B3548" s="14"/>
      <c r="C3548" s="14"/>
      <c r="D3548" s="16"/>
      <c r="E3548" s="16"/>
      <c r="F3548" s="14"/>
      <c r="G3548" s="14"/>
      <c r="H3548" s="14"/>
      <c r="I3548" s="15"/>
      <c r="J3548" s="77"/>
      <c r="K3548" s="92"/>
    </row>
    <row r="3549" spans="1:11" ht="13">
      <c r="A3549" s="14"/>
      <c r="B3549" s="14"/>
      <c r="C3549" s="14"/>
      <c r="D3549" s="16"/>
      <c r="E3549" s="16"/>
      <c r="F3549" s="14"/>
      <c r="G3549" s="14"/>
      <c r="H3549" s="14"/>
      <c r="I3549" s="15"/>
      <c r="J3549" s="77"/>
      <c r="K3549" s="92"/>
    </row>
    <row r="3550" spans="1:11" ht="13">
      <c r="A3550" s="14"/>
      <c r="B3550" s="14"/>
      <c r="C3550" s="14"/>
      <c r="D3550" s="16"/>
      <c r="E3550" s="16"/>
      <c r="F3550" s="14"/>
      <c r="G3550" s="14"/>
      <c r="H3550" s="14"/>
      <c r="I3550" s="15"/>
      <c r="J3550" s="77"/>
      <c r="K3550" s="92"/>
    </row>
    <row r="3551" spans="1:11" ht="13">
      <c r="A3551" s="14"/>
      <c r="B3551" s="14"/>
      <c r="C3551" s="14"/>
      <c r="D3551" s="16"/>
      <c r="E3551" s="16"/>
      <c r="F3551" s="14"/>
      <c r="G3551" s="14"/>
      <c r="H3551" s="14"/>
      <c r="I3551" s="15"/>
      <c r="J3551" s="77"/>
      <c r="K3551" s="92"/>
    </row>
    <row r="3552" spans="1:11" ht="13">
      <c r="A3552" s="14"/>
      <c r="B3552" s="14"/>
      <c r="C3552" s="14"/>
      <c r="D3552" s="16"/>
      <c r="E3552" s="16"/>
      <c r="F3552" s="14"/>
      <c r="G3552" s="14"/>
      <c r="H3552" s="14"/>
      <c r="I3552" s="15"/>
      <c r="J3552" s="77"/>
      <c r="K3552" s="92"/>
    </row>
    <row r="3553" spans="1:11" ht="13">
      <c r="A3553" s="14"/>
      <c r="B3553" s="14"/>
      <c r="C3553" s="14"/>
      <c r="D3553" s="16"/>
      <c r="E3553" s="16"/>
      <c r="F3553" s="14"/>
      <c r="G3553" s="14"/>
      <c r="H3553" s="14"/>
      <c r="I3553" s="15"/>
      <c r="J3553" s="77"/>
      <c r="K3553" s="92"/>
    </row>
    <row r="3554" spans="1:11" ht="13">
      <c r="A3554" s="14"/>
      <c r="B3554" s="14"/>
      <c r="C3554" s="14"/>
      <c r="D3554" s="16"/>
      <c r="E3554" s="16"/>
      <c r="F3554" s="14"/>
      <c r="G3554" s="14"/>
      <c r="H3554" s="14"/>
      <c r="I3554" s="15"/>
      <c r="J3554" s="77"/>
      <c r="K3554" s="92"/>
    </row>
    <row r="3555" spans="1:11" ht="13">
      <c r="A3555" s="14"/>
      <c r="B3555" s="14"/>
      <c r="C3555" s="14"/>
      <c r="D3555" s="16"/>
      <c r="E3555" s="16"/>
      <c r="F3555" s="14"/>
      <c r="G3555" s="14"/>
      <c r="H3555" s="14"/>
      <c r="I3555" s="15"/>
      <c r="J3555" s="77"/>
      <c r="K3555" s="92"/>
    </row>
    <row r="3556" spans="1:11" ht="13">
      <c r="A3556" s="14"/>
      <c r="B3556" s="14"/>
      <c r="C3556" s="14"/>
      <c r="D3556" s="16"/>
      <c r="E3556" s="16"/>
      <c r="F3556" s="14"/>
      <c r="G3556" s="14"/>
      <c r="H3556" s="14"/>
      <c r="I3556" s="15"/>
      <c r="J3556" s="77"/>
      <c r="K3556" s="92"/>
    </row>
    <row r="3557" spans="1:11" ht="13">
      <c r="A3557" s="14"/>
      <c r="B3557" s="14"/>
      <c r="C3557" s="14"/>
      <c r="D3557" s="16"/>
      <c r="E3557" s="16"/>
      <c r="F3557" s="14"/>
      <c r="G3557" s="14"/>
      <c r="H3557" s="14"/>
      <c r="I3557" s="15"/>
      <c r="J3557" s="77"/>
      <c r="K3557" s="92"/>
    </row>
    <row r="3558" spans="1:11" ht="13">
      <c r="A3558" s="14"/>
      <c r="B3558" s="14"/>
      <c r="C3558" s="14"/>
      <c r="D3558" s="16"/>
      <c r="E3558" s="16"/>
      <c r="F3558" s="14"/>
      <c r="G3558" s="14"/>
      <c r="H3558" s="14"/>
      <c r="I3558" s="15"/>
      <c r="J3558" s="77"/>
      <c r="K3558" s="92"/>
    </row>
    <row r="3559" spans="1:11" ht="13">
      <c r="A3559" s="14"/>
      <c r="B3559" s="14"/>
      <c r="C3559" s="14"/>
      <c r="D3559" s="16"/>
      <c r="E3559" s="16"/>
      <c r="F3559" s="14"/>
      <c r="G3559" s="14"/>
      <c r="H3559" s="14"/>
      <c r="I3559" s="15"/>
      <c r="J3559" s="77"/>
      <c r="K3559" s="92"/>
    </row>
    <row r="3560" spans="1:11" ht="13">
      <c r="A3560" s="14"/>
      <c r="B3560" s="14"/>
      <c r="C3560" s="14"/>
      <c r="D3560" s="16"/>
      <c r="E3560" s="16"/>
      <c r="F3560" s="14"/>
      <c r="G3560" s="14"/>
      <c r="H3560" s="14"/>
      <c r="I3560" s="15"/>
      <c r="J3560" s="77"/>
      <c r="K3560" s="92"/>
    </row>
    <row r="3561" spans="1:11" ht="13">
      <c r="A3561" s="14"/>
      <c r="B3561" s="14"/>
      <c r="C3561" s="14"/>
      <c r="D3561" s="16"/>
      <c r="E3561" s="16"/>
      <c r="F3561" s="14"/>
      <c r="G3561" s="14"/>
      <c r="H3561" s="14"/>
      <c r="I3561" s="15"/>
      <c r="J3561" s="77"/>
      <c r="K3561" s="92"/>
    </row>
    <row r="3562" spans="1:11" ht="13">
      <c r="A3562" s="14"/>
      <c r="B3562" s="14"/>
      <c r="C3562" s="14"/>
      <c r="D3562" s="16"/>
      <c r="E3562" s="16"/>
      <c r="F3562" s="14"/>
      <c r="G3562" s="14"/>
      <c r="H3562" s="14"/>
      <c r="I3562" s="15"/>
      <c r="J3562" s="77"/>
      <c r="K3562" s="92"/>
    </row>
    <row r="3563" spans="1:11" ht="13">
      <c r="A3563" s="14"/>
      <c r="B3563" s="14"/>
      <c r="C3563" s="14"/>
      <c r="D3563" s="16"/>
      <c r="E3563" s="16"/>
      <c r="F3563" s="14"/>
      <c r="G3563" s="14"/>
      <c r="H3563" s="14"/>
      <c r="I3563" s="15"/>
      <c r="J3563" s="77"/>
      <c r="K3563" s="92"/>
    </row>
    <row r="3564" spans="1:11" ht="13">
      <c r="A3564" s="14"/>
      <c r="B3564" s="14"/>
      <c r="C3564" s="14"/>
      <c r="D3564" s="16"/>
      <c r="E3564" s="16"/>
      <c r="F3564" s="14"/>
      <c r="G3564" s="14"/>
      <c r="H3564" s="14"/>
      <c r="I3564" s="15"/>
      <c r="J3564" s="77"/>
      <c r="K3564" s="92"/>
    </row>
    <row r="3565" spans="1:11" ht="13">
      <c r="A3565" s="14"/>
      <c r="B3565" s="14"/>
      <c r="C3565" s="14"/>
      <c r="D3565" s="16"/>
      <c r="E3565" s="16"/>
      <c r="F3565" s="14"/>
      <c r="G3565" s="14"/>
      <c r="H3565" s="14"/>
      <c r="I3565" s="15"/>
      <c r="J3565" s="77"/>
      <c r="K3565" s="92"/>
    </row>
    <row r="3566" spans="1:11" ht="13">
      <c r="A3566" s="14"/>
      <c r="B3566" s="14"/>
      <c r="C3566" s="14"/>
      <c r="D3566" s="16"/>
      <c r="E3566" s="16"/>
      <c r="F3566" s="14"/>
      <c r="G3566" s="14"/>
      <c r="H3566" s="14"/>
      <c r="I3566" s="15"/>
      <c r="J3566" s="77"/>
      <c r="K3566" s="92"/>
    </row>
    <row r="3567" spans="1:11" ht="13">
      <c r="A3567" s="14"/>
      <c r="B3567" s="14"/>
      <c r="C3567" s="14"/>
      <c r="D3567" s="16"/>
      <c r="E3567" s="16"/>
      <c r="F3567" s="14"/>
      <c r="G3567" s="14"/>
      <c r="H3567" s="14"/>
      <c r="I3567" s="15"/>
      <c r="J3567" s="77"/>
      <c r="K3567" s="92"/>
    </row>
    <row r="3568" spans="1:11" ht="13">
      <c r="A3568" s="14"/>
      <c r="B3568" s="14"/>
      <c r="C3568" s="14"/>
      <c r="D3568" s="16"/>
      <c r="E3568" s="16"/>
      <c r="F3568" s="14"/>
      <c r="G3568" s="14"/>
      <c r="H3568" s="14"/>
      <c r="I3568" s="15"/>
      <c r="J3568" s="77"/>
      <c r="K3568" s="92"/>
    </row>
    <row r="3569" spans="1:11" ht="13">
      <c r="A3569" s="14"/>
      <c r="B3569" s="14"/>
      <c r="C3569" s="14"/>
      <c r="D3569" s="16"/>
      <c r="E3569" s="16"/>
      <c r="F3569" s="14"/>
      <c r="G3569" s="14"/>
      <c r="H3569" s="14"/>
      <c r="I3569" s="15"/>
      <c r="J3569" s="77"/>
      <c r="K3569" s="92"/>
    </row>
    <row r="3570" spans="1:11" ht="13">
      <c r="A3570" s="14"/>
      <c r="B3570" s="14"/>
      <c r="C3570" s="14"/>
      <c r="D3570" s="16"/>
      <c r="E3570" s="16"/>
      <c r="F3570" s="14"/>
      <c r="G3570" s="14"/>
      <c r="H3570" s="14"/>
      <c r="I3570" s="15"/>
      <c r="J3570" s="77"/>
      <c r="K3570" s="92"/>
    </row>
    <row r="3571" spans="1:11" ht="13">
      <c r="A3571" s="14"/>
      <c r="B3571" s="14"/>
      <c r="C3571" s="14"/>
      <c r="D3571" s="16"/>
      <c r="E3571" s="16"/>
      <c r="F3571" s="14"/>
      <c r="G3571" s="14"/>
      <c r="H3571" s="14"/>
      <c r="I3571" s="15"/>
      <c r="J3571" s="77"/>
      <c r="K3571" s="92"/>
    </row>
    <row r="3572" spans="1:11" ht="13">
      <c r="A3572" s="14"/>
      <c r="B3572" s="14"/>
      <c r="C3572" s="14"/>
      <c r="D3572" s="16"/>
      <c r="E3572" s="16"/>
      <c r="F3572" s="14"/>
      <c r="G3572" s="14"/>
      <c r="H3572" s="14"/>
      <c r="I3572" s="15"/>
      <c r="J3572" s="77"/>
      <c r="K3572" s="92"/>
    </row>
    <row r="3573" spans="1:11" ht="13">
      <c r="A3573" s="14"/>
      <c r="B3573" s="14"/>
      <c r="C3573" s="14"/>
      <c r="D3573" s="16"/>
      <c r="E3573" s="16"/>
      <c r="F3573" s="14"/>
      <c r="G3573" s="14"/>
      <c r="H3573" s="14"/>
      <c r="I3573" s="15"/>
      <c r="J3573" s="77"/>
      <c r="K3573" s="92"/>
    </row>
    <row r="3574" spans="1:11" ht="13">
      <c r="A3574" s="14"/>
      <c r="B3574" s="14"/>
      <c r="C3574" s="14"/>
      <c r="D3574" s="16"/>
      <c r="E3574" s="16"/>
      <c r="F3574" s="14"/>
      <c r="G3574" s="14"/>
      <c r="H3574" s="14"/>
      <c r="I3574" s="15"/>
      <c r="J3574" s="77"/>
      <c r="K3574" s="92"/>
    </row>
    <row r="3575" spans="1:11" ht="13">
      <c r="A3575" s="14"/>
      <c r="B3575" s="14"/>
      <c r="C3575" s="14"/>
      <c r="D3575" s="16"/>
      <c r="E3575" s="16"/>
      <c r="F3575" s="14"/>
      <c r="G3575" s="14"/>
      <c r="H3575" s="14"/>
      <c r="I3575" s="15"/>
      <c r="J3575" s="77"/>
      <c r="K3575" s="92"/>
    </row>
    <row r="3576" spans="1:11" ht="13">
      <c r="A3576" s="14"/>
      <c r="B3576" s="14"/>
      <c r="C3576" s="14"/>
      <c r="D3576" s="16"/>
      <c r="E3576" s="16"/>
      <c r="F3576" s="14"/>
      <c r="G3576" s="14"/>
      <c r="H3576" s="14"/>
      <c r="I3576" s="15"/>
      <c r="J3576" s="77"/>
      <c r="K3576" s="92"/>
    </row>
    <row r="3577" spans="1:11" ht="13">
      <c r="A3577" s="14"/>
      <c r="B3577" s="14"/>
      <c r="C3577" s="14"/>
      <c r="D3577" s="16"/>
      <c r="E3577" s="16"/>
      <c r="F3577" s="14"/>
      <c r="G3577" s="14"/>
      <c r="H3577" s="14"/>
      <c r="I3577" s="15"/>
      <c r="J3577" s="77"/>
      <c r="K3577" s="92"/>
    </row>
    <row r="3578" spans="1:11" ht="13">
      <c r="A3578" s="14"/>
      <c r="B3578" s="14"/>
      <c r="C3578" s="14"/>
      <c r="D3578" s="16"/>
      <c r="E3578" s="16"/>
      <c r="F3578" s="14"/>
      <c r="G3578" s="14"/>
      <c r="H3578" s="14"/>
      <c r="I3578" s="15"/>
      <c r="J3578" s="77"/>
      <c r="K3578" s="92"/>
    </row>
    <row r="3579" spans="1:11" ht="13">
      <c r="A3579" s="14"/>
      <c r="B3579" s="14"/>
      <c r="C3579" s="14"/>
      <c r="D3579" s="16"/>
      <c r="E3579" s="16"/>
      <c r="F3579" s="14"/>
      <c r="G3579" s="14"/>
      <c r="H3579" s="14"/>
      <c r="I3579" s="15"/>
      <c r="J3579" s="77"/>
      <c r="K3579" s="92"/>
    </row>
    <row r="3580" spans="1:11" ht="13">
      <c r="A3580" s="14"/>
      <c r="B3580" s="14"/>
      <c r="C3580" s="14"/>
      <c r="D3580" s="16"/>
      <c r="E3580" s="16"/>
      <c r="F3580" s="14"/>
      <c r="G3580" s="14"/>
      <c r="H3580" s="14"/>
      <c r="I3580" s="15"/>
      <c r="J3580" s="77"/>
      <c r="K3580" s="92"/>
    </row>
    <row r="3581" spans="1:11" ht="13">
      <c r="A3581" s="14"/>
      <c r="B3581" s="14"/>
      <c r="C3581" s="14"/>
      <c r="D3581" s="16"/>
      <c r="E3581" s="16"/>
      <c r="F3581" s="14"/>
      <c r="G3581" s="14"/>
      <c r="H3581" s="14"/>
      <c r="I3581" s="15"/>
      <c r="J3581" s="77"/>
      <c r="K3581" s="92"/>
    </row>
    <row r="3582" spans="1:11" ht="13">
      <c r="A3582" s="14"/>
      <c r="B3582" s="14"/>
      <c r="C3582" s="14"/>
      <c r="D3582" s="16"/>
      <c r="E3582" s="16"/>
      <c r="F3582" s="14"/>
      <c r="G3582" s="14"/>
      <c r="H3582" s="14"/>
      <c r="I3582" s="15"/>
      <c r="J3582" s="77"/>
      <c r="K3582" s="92"/>
    </row>
    <row r="3583" spans="1:11" ht="13">
      <c r="A3583" s="14"/>
      <c r="B3583" s="14"/>
      <c r="C3583" s="14"/>
      <c r="D3583" s="16"/>
      <c r="E3583" s="16"/>
      <c r="F3583" s="14"/>
      <c r="G3583" s="14"/>
      <c r="H3583" s="14"/>
      <c r="I3583" s="15"/>
      <c r="J3583" s="77"/>
      <c r="K3583" s="92"/>
    </row>
    <row r="3584" spans="1:11" ht="13">
      <c r="A3584" s="14"/>
      <c r="B3584" s="14"/>
      <c r="C3584" s="14"/>
      <c r="D3584" s="16"/>
      <c r="E3584" s="16"/>
      <c r="F3584" s="14"/>
      <c r="G3584" s="14"/>
      <c r="H3584" s="14"/>
      <c r="I3584" s="15"/>
      <c r="J3584" s="77"/>
      <c r="K3584" s="92"/>
    </row>
    <row r="3585" spans="1:11" ht="13">
      <c r="A3585" s="14"/>
      <c r="B3585" s="14"/>
      <c r="C3585" s="14"/>
      <c r="D3585" s="16"/>
      <c r="E3585" s="16"/>
      <c r="F3585" s="14"/>
      <c r="G3585" s="14"/>
      <c r="H3585" s="14"/>
      <c r="I3585" s="15"/>
      <c r="J3585" s="77"/>
      <c r="K3585" s="92"/>
    </row>
    <row r="3586" spans="1:11" ht="13">
      <c r="A3586" s="14"/>
      <c r="B3586" s="14"/>
      <c r="C3586" s="14"/>
      <c r="D3586" s="16"/>
      <c r="E3586" s="16"/>
      <c r="F3586" s="14"/>
      <c r="G3586" s="14"/>
      <c r="H3586" s="14"/>
      <c r="I3586" s="15"/>
      <c r="J3586" s="77"/>
      <c r="K3586" s="92"/>
    </row>
    <row r="3587" spans="1:11" ht="13">
      <c r="A3587" s="14"/>
      <c r="B3587" s="14"/>
      <c r="C3587" s="14"/>
      <c r="D3587" s="16"/>
      <c r="E3587" s="16"/>
      <c r="F3587" s="14"/>
      <c r="G3587" s="14"/>
      <c r="H3587" s="14"/>
      <c r="I3587" s="15"/>
      <c r="J3587" s="77"/>
      <c r="K3587" s="92"/>
    </row>
    <row r="3588" spans="1:11" ht="13">
      <c r="A3588" s="14"/>
      <c r="B3588" s="14"/>
      <c r="C3588" s="14"/>
      <c r="D3588" s="16"/>
      <c r="E3588" s="16"/>
      <c r="F3588" s="14"/>
      <c r="G3588" s="14"/>
      <c r="H3588" s="14"/>
      <c r="I3588" s="15"/>
      <c r="J3588" s="77"/>
      <c r="K3588" s="92"/>
    </row>
    <row r="3589" spans="1:11" ht="13">
      <c r="A3589" s="14"/>
      <c r="B3589" s="14"/>
      <c r="C3589" s="14"/>
      <c r="D3589" s="16"/>
      <c r="E3589" s="16"/>
      <c r="F3589" s="14"/>
      <c r="G3589" s="14"/>
      <c r="H3589" s="14"/>
      <c r="I3589" s="15"/>
      <c r="J3589" s="77"/>
      <c r="K3589" s="92"/>
    </row>
    <row r="3590" spans="1:11" ht="13">
      <c r="A3590" s="14"/>
      <c r="B3590" s="14"/>
      <c r="C3590" s="14"/>
      <c r="D3590" s="16"/>
      <c r="E3590" s="16"/>
      <c r="F3590" s="14"/>
      <c r="G3590" s="14"/>
      <c r="H3590" s="14"/>
      <c r="I3590" s="15"/>
      <c r="J3590" s="77"/>
      <c r="K3590" s="92"/>
    </row>
    <row r="3591" spans="1:11" ht="13">
      <c r="A3591" s="14"/>
      <c r="B3591" s="14"/>
      <c r="C3591" s="14"/>
      <c r="D3591" s="16"/>
      <c r="E3591" s="16"/>
      <c r="F3591" s="14"/>
      <c r="G3591" s="14"/>
      <c r="H3591" s="14"/>
      <c r="I3591" s="15"/>
      <c r="J3591" s="77"/>
      <c r="K3591" s="92"/>
    </row>
    <row r="3592" spans="1:11" ht="13">
      <c r="A3592" s="14"/>
      <c r="B3592" s="14"/>
      <c r="C3592" s="14"/>
      <c r="D3592" s="16"/>
      <c r="E3592" s="16"/>
      <c r="F3592" s="14"/>
      <c r="G3592" s="14"/>
      <c r="H3592" s="14"/>
      <c r="I3592" s="15"/>
      <c r="J3592" s="77"/>
      <c r="K3592" s="92"/>
    </row>
    <row r="3593" spans="1:11" ht="13">
      <c r="A3593" s="14"/>
      <c r="B3593" s="14"/>
      <c r="C3593" s="14"/>
      <c r="D3593" s="16"/>
      <c r="E3593" s="16"/>
      <c r="F3593" s="14"/>
      <c r="G3593" s="14"/>
      <c r="H3593" s="14"/>
      <c r="I3593" s="15"/>
      <c r="J3593" s="77"/>
      <c r="K3593" s="92"/>
    </row>
    <row r="3594" spans="1:11" ht="13">
      <c r="A3594" s="14"/>
      <c r="B3594" s="14"/>
      <c r="C3594" s="14"/>
      <c r="D3594" s="16"/>
      <c r="E3594" s="16"/>
      <c r="F3594" s="14"/>
      <c r="G3594" s="14"/>
      <c r="H3594" s="14"/>
      <c r="I3594" s="15"/>
      <c r="J3594" s="77"/>
      <c r="K3594" s="92"/>
    </row>
    <row r="3595" spans="1:11" ht="13">
      <c r="A3595" s="14"/>
      <c r="B3595" s="14"/>
      <c r="C3595" s="14"/>
      <c r="D3595" s="16"/>
      <c r="E3595" s="16"/>
      <c r="F3595" s="14"/>
      <c r="G3595" s="14"/>
      <c r="H3595" s="14"/>
      <c r="I3595" s="15"/>
      <c r="J3595" s="77"/>
      <c r="K3595" s="92"/>
    </row>
    <row r="3596" spans="1:11" ht="13">
      <c r="A3596" s="14"/>
      <c r="B3596" s="14"/>
      <c r="C3596" s="14"/>
      <c r="D3596" s="16"/>
      <c r="E3596" s="16"/>
      <c r="F3596" s="14"/>
      <c r="G3596" s="14"/>
      <c r="H3596" s="14"/>
      <c r="I3596" s="15"/>
      <c r="J3596" s="77"/>
      <c r="K3596" s="92"/>
    </row>
    <row r="3597" spans="1:11" ht="13">
      <c r="A3597" s="14"/>
      <c r="B3597" s="14"/>
      <c r="C3597" s="14"/>
      <c r="D3597" s="16"/>
      <c r="E3597" s="16"/>
      <c r="F3597" s="14"/>
      <c r="G3597" s="14"/>
      <c r="H3597" s="14"/>
      <c r="I3597" s="15"/>
      <c r="J3597" s="77"/>
      <c r="K3597" s="92"/>
    </row>
    <row r="3598" spans="1:11" ht="13">
      <c r="A3598" s="14"/>
      <c r="B3598" s="14"/>
      <c r="C3598" s="14"/>
      <c r="D3598" s="16"/>
      <c r="E3598" s="16"/>
      <c r="F3598" s="14"/>
      <c r="G3598" s="14"/>
      <c r="H3598" s="14"/>
      <c r="I3598" s="15"/>
      <c r="J3598" s="77"/>
      <c r="K3598" s="92"/>
    </row>
    <row r="3599" spans="1:11" ht="13">
      <c r="A3599" s="14"/>
      <c r="B3599" s="14"/>
      <c r="C3599" s="14"/>
      <c r="D3599" s="16"/>
      <c r="E3599" s="16"/>
      <c r="F3599" s="14"/>
      <c r="G3599" s="14"/>
      <c r="H3599" s="14"/>
      <c r="I3599" s="15"/>
      <c r="J3599" s="77"/>
      <c r="K3599" s="92"/>
    </row>
    <row r="3600" spans="1:11" ht="13">
      <c r="A3600" s="14"/>
      <c r="B3600" s="14"/>
      <c r="C3600" s="14"/>
      <c r="D3600" s="16"/>
      <c r="E3600" s="16"/>
      <c r="F3600" s="14"/>
      <c r="G3600" s="14"/>
      <c r="H3600" s="14"/>
      <c r="I3600" s="15"/>
      <c r="J3600" s="77"/>
      <c r="K3600" s="92"/>
    </row>
    <row r="3601" spans="1:11" ht="13">
      <c r="A3601" s="14"/>
      <c r="B3601" s="14"/>
      <c r="C3601" s="14"/>
      <c r="D3601" s="16"/>
      <c r="E3601" s="16"/>
      <c r="F3601" s="14"/>
      <c r="G3601" s="14"/>
      <c r="H3601" s="14"/>
      <c r="I3601" s="15"/>
      <c r="J3601" s="77"/>
      <c r="K3601" s="92"/>
    </row>
    <row r="3602" spans="1:11" ht="13">
      <c r="A3602" s="14"/>
      <c r="B3602" s="14"/>
      <c r="C3602" s="14"/>
      <c r="D3602" s="16"/>
      <c r="E3602" s="16"/>
      <c r="F3602" s="14"/>
      <c r="G3602" s="14"/>
      <c r="H3602" s="14"/>
      <c r="I3602" s="15"/>
      <c r="J3602" s="77"/>
      <c r="K3602" s="92"/>
    </row>
    <row r="3603" spans="1:11" ht="13">
      <c r="A3603" s="14"/>
      <c r="B3603" s="14"/>
      <c r="C3603" s="14"/>
      <c r="D3603" s="16"/>
      <c r="E3603" s="16"/>
      <c r="F3603" s="14"/>
      <c r="G3603" s="14"/>
      <c r="H3603" s="14"/>
      <c r="I3603" s="15"/>
      <c r="J3603" s="77"/>
      <c r="K3603" s="92"/>
    </row>
    <row r="3604" spans="1:11" ht="13">
      <c r="A3604" s="14"/>
      <c r="B3604" s="14"/>
      <c r="C3604" s="14"/>
      <c r="D3604" s="16"/>
      <c r="E3604" s="16"/>
      <c r="F3604" s="14"/>
      <c r="G3604" s="14"/>
      <c r="H3604" s="14"/>
      <c r="I3604" s="15"/>
      <c r="J3604" s="77"/>
      <c r="K3604" s="92"/>
    </row>
    <row r="3605" spans="1:11" ht="13">
      <c r="A3605" s="14"/>
      <c r="B3605" s="14"/>
      <c r="C3605" s="14"/>
      <c r="D3605" s="16"/>
      <c r="E3605" s="16"/>
      <c r="F3605" s="14"/>
      <c r="G3605" s="14"/>
      <c r="H3605" s="14"/>
      <c r="I3605" s="15"/>
      <c r="J3605" s="77"/>
      <c r="K3605" s="92"/>
    </row>
    <row r="3606" spans="1:11" ht="13">
      <c r="A3606" s="14"/>
      <c r="B3606" s="14"/>
      <c r="C3606" s="14"/>
      <c r="D3606" s="16"/>
      <c r="E3606" s="16"/>
      <c r="F3606" s="14"/>
      <c r="G3606" s="14"/>
      <c r="H3606" s="14"/>
      <c r="I3606" s="15"/>
      <c r="J3606" s="77"/>
      <c r="K3606" s="92"/>
    </row>
    <row r="3607" spans="1:11" ht="13">
      <c r="A3607" s="14"/>
      <c r="B3607" s="14"/>
      <c r="C3607" s="14"/>
      <c r="D3607" s="16"/>
      <c r="E3607" s="16"/>
      <c r="F3607" s="14"/>
      <c r="G3607" s="14"/>
      <c r="H3607" s="14"/>
      <c r="I3607" s="15"/>
      <c r="J3607" s="77"/>
      <c r="K3607" s="92"/>
    </row>
    <row r="3608" spans="1:11" ht="13">
      <c r="A3608" s="14"/>
      <c r="B3608" s="14"/>
      <c r="C3608" s="14"/>
      <c r="D3608" s="16"/>
      <c r="E3608" s="16"/>
      <c r="F3608" s="14"/>
      <c r="G3608" s="14"/>
      <c r="H3608" s="14"/>
      <c r="I3608" s="15"/>
      <c r="J3608" s="77"/>
      <c r="K3608" s="92"/>
    </row>
    <row r="3609" spans="1:11" ht="13">
      <c r="A3609" s="14"/>
      <c r="B3609" s="14"/>
      <c r="C3609" s="14"/>
      <c r="D3609" s="16"/>
      <c r="E3609" s="16"/>
      <c r="F3609" s="14"/>
      <c r="G3609" s="14"/>
      <c r="H3609" s="14"/>
      <c r="I3609" s="15"/>
      <c r="J3609" s="77"/>
      <c r="K3609" s="92"/>
    </row>
    <row r="3610" spans="1:11" ht="13">
      <c r="A3610" s="14"/>
      <c r="B3610" s="14"/>
      <c r="C3610" s="14"/>
      <c r="D3610" s="16"/>
      <c r="E3610" s="16"/>
      <c r="F3610" s="14"/>
      <c r="G3610" s="14"/>
      <c r="H3610" s="14"/>
      <c r="I3610" s="15"/>
      <c r="J3610" s="77"/>
      <c r="K3610" s="92"/>
    </row>
    <row r="3611" spans="1:11" ht="13">
      <c r="A3611" s="14"/>
      <c r="B3611" s="14"/>
      <c r="C3611" s="14"/>
      <c r="D3611" s="16"/>
      <c r="E3611" s="16"/>
      <c r="F3611" s="14"/>
      <c r="G3611" s="14"/>
      <c r="H3611" s="14"/>
      <c r="I3611" s="15"/>
      <c r="J3611" s="77"/>
      <c r="K3611" s="92"/>
    </row>
    <row r="3612" spans="1:11" ht="13">
      <c r="A3612" s="14"/>
      <c r="B3612" s="14"/>
      <c r="C3612" s="14"/>
      <c r="D3612" s="16"/>
      <c r="E3612" s="16"/>
      <c r="F3612" s="14"/>
      <c r="G3612" s="14"/>
      <c r="H3612" s="14"/>
      <c r="I3612" s="15"/>
      <c r="J3612" s="77"/>
      <c r="K3612" s="92"/>
    </row>
    <row r="3613" spans="1:11" ht="13">
      <c r="A3613" s="14"/>
      <c r="B3613" s="14"/>
      <c r="C3613" s="14"/>
      <c r="D3613" s="16"/>
      <c r="E3613" s="16"/>
      <c r="F3613" s="14"/>
      <c r="G3613" s="14"/>
      <c r="H3613" s="14"/>
      <c r="I3613" s="15"/>
      <c r="J3613" s="77"/>
      <c r="K3613" s="92"/>
    </row>
    <row r="3614" spans="1:11" ht="13">
      <c r="A3614" s="14"/>
      <c r="B3614" s="14"/>
      <c r="C3614" s="14"/>
      <c r="D3614" s="16"/>
      <c r="E3614" s="16"/>
      <c r="F3614" s="14"/>
      <c r="G3614" s="14"/>
      <c r="H3614" s="14"/>
      <c r="I3614" s="15"/>
      <c r="J3614" s="77"/>
      <c r="K3614" s="92"/>
    </row>
    <row r="3615" spans="1:11" ht="13">
      <c r="A3615" s="14"/>
      <c r="B3615" s="14"/>
      <c r="C3615" s="14"/>
      <c r="D3615" s="16"/>
      <c r="E3615" s="16"/>
      <c r="F3615" s="14"/>
      <c r="G3615" s="14"/>
      <c r="H3615" s="14"/>
      <c r="I3615" s="15"/>
      <c r="J3615" s="77"/>
      <c r="K3615" s="92"/>
    </row>
    <row r="3616" spans="1:11" ht="13">
      <c r="A3616" s="14"/>
      <c r="B3616" s="14"/>
      <c r="C3616" s="14"/>
      <c r="D3616" s="16"/>
      <c r="E3616" s="16"/>
      <c r="F3616" s="14"/>
      <c r="G3616" s="14"/>
      <c r="H3616" s="14"/>
      <c r="I3616" s="15"/>
      <c r="J3616" s="77"/>
      <c r="K3616" s="92"/>
    </row>
    <row r="3617" spans="1:11" ht="13">
      <c r="A3617" s="14"/>
      <c r="B3617" s="14"/>
      <c r="C3617" s="14"/>
      <c r="D3617" s="16"/>
      <c r="E3617" s="16"/>
      <c r="F3617" s="14"/>
      <c r="G3617" s="14"/>
      <c r="H3617" s="14"/>
      <c r="I3617" s="15"/>
      <c r="J3617" s="77"/>
      <c r="K3617" s="92"/>
    </row>
    <row r="3618" spans="1:11" ht="13">
      <c r="A3618" s="14"/>
      <c r="B3618" s="14"/>
      <c r="C3618" s="14"/>
      <c r="D3618" s="16"/>
      <c r="E3618" s="16"/>
      <c r="F3618" s="14"/>
      <c r="G3618" s="14"/>
      <c r="H3618" s="14"/>
      <c r="I3618" s="15"/>
      <c r="J3618" s="77"/>
      <c r="K3618" s="92"/>
    </row>
    <row r="3619" spans="1:11" ht="13">
      <c r="A3619" s="14"/>
      <c r="B3619" s="14"/>
      <c r="C3619" s="14"/>
      <c r="D3619" s="16"/>
      <c r="E3619" s="16"/>
      <c r="F3619" s="14"/>
      <c r="G3619" s="14"/>
      <c r="H3619" s="14"/>
      <c r="I3619" s="15"/>
      <c r="J3619" s="77"/>
      <c r="K3619" s="92"/>
    </row>
    <row r="3620" spans="1:11" ht="13">
      <c r="A3620" s="14"/>
      <c r="B3620" s="14"/>
      <c r="C3620" s="14"/>
      <c r="D3620" s="16"/>
      <c r="E3620" s="16"/>
      <c r="F3620" s="14"/>
      <c r="G3620" s="14"/>
      <c r="H3620" s="14"/>
      <c r="I3620" s="15"/>
      <c r="J3620" s="77"/>
      <c r="K3620" s="92"/>
    </row>
    <row r="3621" spans="1:11" ht="13">
      <c r="A3621" s="14"/>
      <c r="B3621" s="14"/>
      <c r="C3621" s="14"/>
      <c r="D3621" s="16"/>
      <c r="E3621" s="16"/>
      <c r="F3621" s="14"/>
      <c r="G3621" s="14"/>
      <c r="H3621" s="14"/>
      <c r="I3621" s="15"/>
      <c r="J3621" s="77"/>
      <c r="K3621" s="92"/>
    </row>
    <row r="3622" spans="1:11" ht="13">
      <c r="A3622" s="14"/>
      <c r="B3622" s="14"/>
      <c r="C3622" s="14"/>
      <c r="D3622" s="16"/>
      <c r="E3622" s="16"/>
      <c r="F3622" s="14"/>
      <c r="G3622" s="14"/>
      <c r="H3622" s="14"/>
      <c r="I3622" s="15"/>
      <c r="J3622" s="77"/>
      <c r="K3622" s="92"/>
    </row>
    <row r="3623" spans="1:11" ht="13">
      <c r="A3623" s="14"/>
      <c r="B3623" s="14"/>
      <c r="C3623" s="14"/>
      <c r="D3623" s="16"/>
      <c r="E3623" s="16"/>
      <c r="F3623" s="14"/>
      <c r="G3623" s="14"/>
      <c r="H3623" s="14"/>
      <c r="I3623" s="15"/>
      <c r="J3623" s="77"/>
      <c r="K3623" s="92"/>
    </row>
    <row r="3624" spans="1:11" ht="13">
      <c r="A3624" s="14"/>
      <c r="B3624" s="14"/>
      <c r="C3624" s="14"/>
      <c r="D3624" s="16"/>
      <c r="E3624" s="16"/>
      <c r="F3624" s="14"/>
      <c r="G3624" s="14"/>
      <c r="H3624" s="14"/>
      <c r="I3624" s="15"/>
      <c r="J3624" s="77"/>
      <c r="K3624" s="92"/>
    </row>
    <row r="3625" spans="1:11" ht="13">
      <c r="A3625" s="14"/>
      <c r="B3625" s="14"/>
      <c r="C3625" s="14"/>
      <c r="D3625" s="16"/>
      <c r="E3625" s="16"/>
      <c r="F3625" s="14"/>
      <c r="G3625" s="14"/>
      <c r="H3625" s="14"/>
      <c r="I3625" s="15"/>
      <c r="J3625" s="77"/>
      <c r="K3625" s="92"/>
    </row>
    <row r="3626" spans="1:11" ht="13">
      <c r="A3626" s="14"/>
      <c r="B3626" s="14"/>
      <c r="C3626" s="14"/>
      <c r="D3626" s="16"/>
      <c r="E3626" s="16"/>
      <c r="F3626" s="14"/>
      <c r="G3626" s="14"/>
      <c r="H3626" s="14"/>
      <c r="I3626" s="15"/>
      <c r="J3626" s="77"/>
      <c r="K3626" s="92"/>
    </row>
    <row r="3627" spans="1:11" ht="13">
      <c r="A3627" s="14"/>
      <c r="B3627" s="14"/>
      <c r="C3627" s="14"/>
      <c r="D3627" s="16"/>
      <c r="E3627" s="16"/>
      <c r="F3627" s="14"/>
      <c r="G3627" s="14"/>
      <c r="H3627" s="14"/>
      <c r="I3627" s="15"/>
      <c r="J3627" s="77"/>
      <c r="K3627" s="92"/>
    </row>
    <row r="3628" spans="1:11" ht="13">
      <c r="A3628" s="14"/>
      <c r="B3628" s="14"/>
      <c r="C3628" s="14"/>
      <c r="D3628" s="16"/>
      <c r="E3628" s="16"/>
      <c r="F3628" s="14"/>
      <c r="G3628" s="14"/>
      <c r="H3628" s="14"/>
      <c r="I3628" s="15"/>
      <c r="J3628" s="77"/>
      <c r="K3628" s="92"/>
    </row>
    <row r="3629" spans="1:11" ht="13">
      <c r="A3629" s="14"/>
      <c r="B3629" s="14"/>
      <c r="C3629" s="14"/>
      <c r="D3629" s="16"/>
      <c r="E3629" s="16"/>
      <c r="F3629" s="14"/>
      <c r="G3629" s="14"/>
      <c r="H3629" s="14"/>
      <c r="I3629" s="15"/>
      <c r="J3629" s="77"/>
      <c r="K3629" s="92"/>
    </row>
    <row r="3630" spans="1:11" ht="13">
      <c r="A3630" s="14"/>
      <c r="B3630" s="14"/>
      <c r="C3630" s="14"/>
      <c r="D3630" s="16"/>
      <c r="E3630" s="16"/>
      <c r="F3630" s="14"/>
      <c r="G3630" s="14"/>
      <c r="H3630" s="14"/>
      <c r="I3630" s="15"/>
      <c r="J3630" s="77"/>
      <c r="K3630" s="92"/>
    </row>
    <row r="3631" spans="1:11" ht="13">
      <c r="A3631" s="14"/>
      <c r="B3631" s="14"/>
      <c r="C3631" s="14"/>
      <c r="D3631" s="16"/>
      <c r="E3631" s="16"/>
      <c r="F3631" s="14"/>
      <c r="G3631" s="14"/>
      <c r="H3631" s="14"/>
      <c r="I3631" s="15"/>
      <c r="J3631" s="77"/>
      <c r="K3631" s="92"/>
    </row>
    <row r="3632" spans="1:11" ht="13">
      <c r="A3632" s="14"/>
      <c r="B3632" s="14"/>
      <c r="C3632" s="14"/>
      <c r="D3632" s="16"/>
      <c r="E3632" s="16"/>
      <c r="F3632" s="14"/>
      <c r="G3632" s="14"/>
      <c r="H3632" s="14"/>
      <c r="I3632" s="15"/>
      <c r="J3632" s="77"/>
      <c r="K3632" s="92"/>
    </row>
    <row r="3633" spans="1:11" ht="13">
      <c r="A3633" s="14"/>
      <c r="B3633" s="14"/>
      <c r="C3633" s="14"/>
      <c r="D3633" s="16"/>
      <c r="E3633" s="16"/>
      <c r="F3633" s="14"/>
      <c r="G3633" s="14"/>
      <c r="H3633" s="14"/>
      <c r="I3633" s="15"/>
      <c r="J3633" s="77"/>
      <c r="K3633" s="92"/>
    </row>
    <row r="3634" spans="1:11" ht="13">
      <c r="A3634" s="14"/>
      <c r="B3634" s="14"/>
      <c r="C3634" s="14"/>
      <c r="D3634" s="16"/>
      <c r="E3634" s="16"/>
      <c r="F3634" s="14"/>
      <c r="G3634" s="14"/>
      <c r="H3634" s="14"/>
      <c r="I3634" s="15"/>
      <c r="J3634" s="77"/>
      <c r="K3634" s="92"/>
    </row>
    <row r="3635" spans="1:11" ht="13">
      <c r="A3635" s="14"/>
      <c r="B3635" s="14"/>
      <c r="C3635" s="14"/>
      <c r="D3635" s="16"/>
      <c r="E3635" s="16"/>
      <c r="F3635" s="14"/>
      <c r="G3635" s="14"/>
      <c r="H3635" s="14"/>
      <c r="I3635" s="15"/>
      <c r="J3635" s="77"/>
      <c r="K3635" s="92"/>
    </row>
    <row r="3636" spans="1:11" ht="13">
      <c r="A3636" s="14"/>
      <c r="B3636" s="14"/>
      <c r="C3636" s="14"/>
      <c r="D3636" s="16"/>
      <c r="E3636" s="16"/>
      <c r="F3636" s="14"/>
      <c r="G3636" s="14"/>
      <c r="H3636" s="14"/>
      <c r="I3636" s="15"/>
      <c r="J3636" s="77"/>
      <c r="K3636" s="92"/>
    </row>
    <row r="3637" spans="1:11" ht="13">
      <c r="A3637" s="14"/>
      <c r="B3637" s="14"/>
      <c r="C3637" s="14"/>
      <c r="D3637" s="16"/>
      <c r="E3637" s="16"/>
      <c r="F3637" s="14"/>
      <c r="G3637" s="14"/>
      <c r="H3637" s="14"/>
      <c r="I3637" s="15"/>
      <c r="J3637" s="77"/>
      <c r="K3637" s="92"/>
    </row>
    <row r="3638" spans="1:11" ht="13">
      <c r="A3638" s="14"/>
      <c r="B3638" s="14"/>
      <c r="C3638" s="14"/>
      <c r="D3638" s="16"/>
      <c r="E3638" s="16"/>
      <c r="F3638" s="14"/>
      <c r="G3638" s="14"/>
      <c r="H3638" s="14"/>
      <c r="I3638" s="15"/>
      <c r="J3638" s="77"/>
      <c r="K3638" s="92"/>
    </row>
    <row r="3639" spans="1:11" ht="13">
      <c r="A3639" s="14"/>
      <c r="B3639" s="14"/>
      <c r="C3639" s="14"/>
      <c r="D3639" s="16"/>
      <c r="E3639" s="16"/>
      <c r="F3639" s="14"/>
      <c r="G3639" s="14"/>
      <c r="H3639" s="14"/>
      <c r="I3639" s="15"/>
      <c r="J3639" s="77"/>
      <c r="K3639" s="92"/>
    </row>
    <row r="3640" spans="1:11" ht="13">
      <c r="A3640" s="14"/>
      <c r="B3640" s="14"/>
      <c r="C3640" s="14"/>
      <c r="D3640" s="16"/>
      <c r="E3640" s="16"/>
      <c r="F3640" s="14"/>
      <c r="G3640" s="14"/>
      <c r="H3640" s="14"/>
      <c r="I3640" s="15"/>
      <c r="J3640" s="77"/>
      <c r="K3640" s="92"/>
    </row>
    <row r="3641" spans="1:11" ht="13">
      <c r="A3641" s="14"/>
      <c r="B3641" s="14"/>
      <c r="C3641" s="14"/>
      <c r="D3641" s="16"/>
      <c r="E3641" s="16"/>
      <c r="F3641" s="14"/>
      <c r="G3641" s="14"/>
      <c r="H3641" s="14"/>
      <c r="I3641" s="15"/>
      <c r="J3641" s="77"/>
      <c r="K3641" s="92"/>
    </row>
    <row r="3642" spans="1:11" ht="13">
      <c r="A3642" s="14"/>
      <c r="B3642" s="14"/>
      <c r="C3642" s="14"/>
      <c r="D3642" s="16"/>
      <c r="E3642" s="16"/>
      <c r="F3642" s="14"/>
      <c r="G3642" s="14"/>
      <c r="H3642" s="14"/>
      <c r="I3642" s="15"/>
      <c r="J3642" s="77"/>
      <c r="K3642" s="92"/>
    </row>
    <row r="3643" spans="1:11" ht="13">
      <c r="A3643" s="14"/>
      <c r="B3643" s="14"/>
      <c r="C3643" s="14"/>
      <c r="D3643" s="16"/>
      <c r="E3643" s="16"/>
      <c r="F3643" s="14"/>
      <c r="G3643" s="14"/>
      <c r="H3643" s="14"/>
      <c r="I3643" s="15"/>
      <c r="J3643" s="77"/>
      <c r="K3643" s="92"/>
    </row>
    <row r="3644" spans="1:11" ht="13">
      <c r="A3644" s="14"/>
      <c r="B3644" s="14"/>
      <c r="C3644" s="14"/>
      <c r="D3644" s="16"/>
      <c r="E3644" s="16"/>
      <c r="F3644" s="14"/>
      <c r="G3644" s="14"/>
      <c r="H3644" s="14"/>
      <c r="I3644" s="15"/>
      <c r="J3644" s="77"/>
      <c r="K3644" s="92"/>
    </row>
    <row r="3645" spans="1:11" ht="13">
      <c r="A3645" s="14"/>
      <c r="B3645" s="14"/>
      <c r="C3645" s="14"/>
      <c r="D3645" s="16"/>
      <c r="E3645" s="16"/>
      <c r="F3645" s="14"/>
      <c r="G3645" s="14"/>
      <c r="H3645" s="14"/>
      <c r="I3645" s="15"/>
      <c r="J3645" s="77"/>
      <c r="K3645" s="92"/>
    </row>
    <row r="3646" spans="1:11" ht="13">
      <c r="A3646" s="14"/>
      <c r="B3646" s="14"/>
      <c r="C3646" s="14"/>
      <c r="D3646" s="16"/>
      <c r="E3646" s="16"/>
      <c r="F3646" s="14"/>
      <c r="G3646" s="14"/>
      <c r="H3646" s="14"/>
      <c r="I3646" s="15"/>
      <c r="J3646" s="77"/>
      <c r="K3646" s="92"/>
    </row>
    <row r="3647" spans="1:11" ht="13">
      <c r="A3647" s="14"/>
      <c r="B3647" s="14"/>
      <c r="C3647" s="14"/>
      <c r="D3647" s="16"/>
      <c r="E3647" s="16"/>
      <c r="F3647" s="14"/>
      <c r="G3647" s="14"/>
      <c r="H3647" s="14"/>
      <c r="I3647" s="15"/>
      <c r="J3647" s="77"/>
      <c r="K3647" s="92"/>
    </row>
    <row r="3648" spans="1:11" ht="13">
      <c r="A3648" s="14"/>
      <c r="B3648" s="14"/>
      <c r="C3648" s="14"/>
      <c r="D3648" s="16"/>
      <c r="E3648" s="16"/>
      <c r="F3648" s="14"/>
      <c r="G3648" s="14"/>
      <c r="H3648" s="14"/>
      <c r="I3648" s="15"/>
      <c r="J3648" s="77"/>
      <c r="K3648" s="92"/>
    </row>
    <row r="3649" spans="1:11" ht="13">
      <c r="A3649" s="14"/>
      <c r="B3649" s="14"/>
      <c r="C3649" s="14"/>
      <c r="D3649" s="16"/>
      <c r="E3649" s="16"/>
      <c r="F3649" s="14"/>
      <c r="G3649" s="14"/>
      <c r="H3649" s="14"/>
      <c r="I3649" s="15"/>
      <c r="J3649" s="77"/>
      <c r="K3649" s="92"/>
    </row>
    <row r="3650" spans="1:11" ht="13">
      <c r="A3650" s="14"/>
      <c r="B3650" s="14"/>
      <c r="C3650" s="14"/>
      <c r="D3650" s="16"/>
      <c r="E3650" s="16"/>
      <c r="F3650" s="14"/>
      <c r="G3650" s="14"/>
      <c r="H3650" s="14"/>
      <c r="I3650" s="15"/>
      <c r="J3650" s="77"/>
      <c r="K3650" s="92"/>
    </row>
    <row r="3651" spans="1:11" ht="13">
      <c r="A3651" s="14"/>
      <c r="B3651" s="14"/>
      <c r="C3651" s="14"/>
      <c r="D3651" s="16"/>
      <c r="E3651" s="16"/>
      <c r="F3651" s="14"/>
      <c r="G3651" s="14"/>
      <c r="H3651" s="14"/>
      <c r="I3651" s="15"/>
      <c r="J3651" s="77"/>
      <c r="K3651" s="92"/>
    </row>
    <row r="3652" spans="1:11" ht="13">
      <c r="A3652" s="14"/>
      <c r="B3652" s="14"/>
      <c r="C3652" s="14"/>
      <c r="D3652" s="16"/>
      <c r="E3652" s="16"/>
      <c r="F3652" s="14"/>
      <c r="G3652" s="14"/>
      <c r="H3652" s="14"/>
      <c r="I3652" s="15"/>
      <c r="J3652" s="77"/>
      <c r="K3652" s="92"/>
    </row>
    <row r="3653" spans="1:11" ht="13">
      <c r="A3653" s="14"/>
      <c r="B3653" s="14"/>
      <c r="C3653" s="14"/>
      <c r="D3653" s="16"/>
      <c r="E3653" s="16"/>
      <c r="F3653" s="14"/>
      <c r="G3653" s="14"/>
      <c r="H3653" s="14"/>
      <c r="I3653" s="15"/>
      <c r="J3653" s="77"/>
      <c r="K3653" s="92"/>
    </row>
    <row r="3654" spans="1:11" ht="13">
      <c r="A3654" s="14"/>
      <c r="B3654" s="14"/>
      <c r="C3654" s="14"/>
      <c r="D3654" s="16"/>
      <c r="E3654" s="16"/>
      <c r="F3654" s="14"/>
      <c r="G3654" s="14"/>
      <c r="H3654" s="14"/>
      <c r="I3654" s="15"/>
      <c r="J3654" s="77"/>
      <c r="K3654" s="92"/>
    </row>
    <row r="3655" spans="1:11" ht="13">
      <c r="A3655" s="14"/>
      <c r="B3655" s="14"/>
      <c r="C3655" s="14"/>
      <c r="D3655" s="16"/>
      <c r="E3655" s="16"/>
      <c r="F3655" s="14"/>
      <c r="G3655" s="14"/>
      <c r="H3655" s="14"/>
      <c r="I3655" s="15"/>
      <c r="J3655" s="77"/>
      <c r="K3655" s="92"/>
    </row>
    <row r="3656" spans="1:11" ht="13">
      <c r="A3656" s="14"/>
      <c r="B3656" s="14"/>
      <c r="C3656" s="14"/>
      <c r="D3656" s="16"/>
      <c r="E3656" s="16"/>
      <c r="F3656" s="14"/>
      <c r="G3656" s="14"/>
      <c r="H3656" s="14"/>
      <c r="I3656" s="15"/>
      <c r="J3656" s="77"/>
      <c r="K3656" s="92"/>
    </row>
    <row r="3657" spans="1:11" ht="13">
      <c r="A3657" s="14"/>
      <c r="B3657" s="14"/>
      <c r="C3657" s="14"/>
      <c r="D3657" s="16"/>
      <c r="E3657" s="16"/>
      <c r="F3657" s="14"/>
      <c r="G3657" s="14"/>
      <c r="H3657" s="14"/>
      <c r="I3657" s="15"/>
      <c r="J3657" s="77"/>
      <c r="K3657" s="92"/>
    </row>
    <row r="3658" spans="1:11" ht="13">
      <c r="A3658" s="14"/>
      <c r="B3658" s="14"/>
      <c r="C3658" s="14"/>
      <c r="D3658" s="16"/>
      <c r="E3658" s="16"/>
      <c r="F3658" s="14"/>
      <c r="G3658" s="14"/>
      <c r="H3658" s="14"/>
      <c r="I3658" s="15"/>
      <c r="J3658" s="77"/>
      <c r="K3658" s="92"/>
    </row>
    <row r="3659" spans="1:11" ht="13">
      <c r="A3659" s="14"/>
      <c r="B3659" s="14"/>
      <c r="C3659" s="14"/>
      <c r="D3659" s="16"/>
      <c r="E3659" s="16"/>
      <c r="F3659" s="14"/>
      <c r="G3659" s="14"/>
      <c r="H3659" s="14"/>
      <c r="I3659" s="15"/>
      <c r="J3659" s="77"/>
      <c r="K3659" s="92"/>
    </row>
    <row r="3660" spans="1:11" ht="13">
      <c r="A3660" s="14"/>
      <c r="B3660" s="14"/>
      <c r="C3660" s="14"/>
      <c r="D3660" s="16"/>
      <c r="E3660" s="16"/>
      <c r="F3660" s="14"/>
      <c r="G3660" s="14"/>
      <c r="H3660" s="14"/>
      <c r="I3660" s="15"/>
      <c r="J3660" s="77"/>
      <c r="K3660" s="92"/>
    </row>
    <row r="3661" spans="1:11" ht="13">
      <c r="A3661" s="14"/>
      <c r="B3661" s="14"/>
      <c r="C3661" s="14"/>
      <c r="D3661" s="16"/>
      <c r="E3661" s="16"/>
      <c r="F3661" s="14"/>
      <c r="G3661" s="14"/>
      <c r="H3661" s="14"/>
      <c r="I3661" s="15"/>
      <c r="J3661" s="77"/>
      <c r="K3661" s="92"/>
    </row>
    <row r="3662" spans="1:11" ht="13">
      <c r="A3662" s="14"/>
      <c r="B3662" s="14"/>
      <c r="C3662" s="14"/>
      <c r="D3662" s="16"/>
      <c r="E3662" s="16"/>
      <c r="F3662" s="14"/>
      <c r="G3662" s="14"/>
      <c r="H3662" s="14"/>
      <c r="I3662" s="15"/>
      <c r="J3662" s="77"/>
      <c r="K3662" s="92"/>
    </row>
    <row r="3663" spans="1:11" ht="13">
      <c r="A3663" s="14"/>
      <c r="B3663" s="14"/>
      <c r="C3663" s="14"/>
      <c r="D3663" s="16"/>
      <c r="E3663" s="16"/>
      <c r="F3663" s="14"/>
      <c r="G3663" s="14"/>
      <c r="H3663" s="14"/>
      <c r="I3663" s="15"/>
      <c r="J3663" s="77"/>
      <c r="K3663" s="92"/>
    </row>
    <row r="3664" spans="1:11" ht="13">
      <c r="A3664" s="14"/>
      <c r="B3664" s="14"/>
      <c r="C3664" s="14"/>
      <c r="D3664" s="16"/>
      <c r="E3664" s="16"/>
      <c r="F3664" s="14"/>
      <c r="G3664" s="14"/>
      <c r="H3664" s="14"/>
      <c r="I3664" s="15"/>
      <c r="J3664" s="77"/>
      <c r="K3664" s="92"/>
    </row>
    <row r="3665" spans="1:11" ht="13">
      <c r="A3665" s="14"/>
      <c r="B3665" s="14"/>
      <c r="C3665" s="14"/>
      <c r="D3665" s="16"/>
      <c r="E3665" s="16"/>
      <c r="F3665" s="14"/>
      <c r="G3665" s="14"/>
      <c r="H3665" s="14"/>
      <c r="I3665" s="15"/>
      <c r="J3665" s="77"/>
      <c r="K3665" s="92"/>
    </row>
    <row r="3666" spans="1:11" ht="13">
      <c r="A3666" s="14"/>
      <c r="B3666" s="14"/>
      <c r="C3666" s="14"/>
      <c r="D3666" s="16"/>
      <c r="E3666" s="16"/>
      <c r="F3666" s="14"/>
      <c r="G3666" s="14"/>
      <c r="H3666" s="14"/>
      <c r="I3666" s="15"/>
      <c r="J3666" s="77"/>
      <c r="K3666" s="92"/>
    </row>
    <row r="3667" spans="1:11" ht="13">
      <c r="A3667" s="14"/>
      <c r="B3667" s="14"/>
      <c r="C3667" s="14"/>
      <c r="D3667" s="16"/>
      <c r="E3667" s="16"/>
      <c r="F3667" s="14"/>
      <c r="G3667" s="14"/>
      <c r="H3667" s="14"/>
      <c r="I3667" s="15"/>
      <c r="J3667" s="77"/>
      <c r="K3667" s="92"/>
    </row>
    <row r="3668" spans="1:11" ht="13">
      <c r="A3668" s="14"/>
      <c r="B3668" s="14"/>
      <c r="C3668" s="14"/>
      <c r="D3668" s="16"/>
      <c r="E3668" s="16"/>
      <c r="F3668" s="14"/>
      <c r="G3668" s="14"/>
      <c r="H3668" s="14"/>
      <c r="I3668" s="15"/>
      <c r="J3668" s="77"/>
      <c r="K3668" s="92"/>
    </row>
    <row r="3669" spans="1:11" ht="13">
      <c r="A3669" s="14"/>
      <c r="B3669" s="14"/>
      <c r="C3669" s="14"/>
      <c r="D3669" s="16"/>
      <c r="E3669" s="16"/>
      <c r="F3669" s="14"/>
      <c r="G3669" s="14"/>
      <c r="H3669" s="14"/>
      <c r="I3669" s="15"/>
      <c r="J3669" s="77"/>
      <c r="K3669" s="92"/>
    </row>
    <row r="3670" spans="1:11" ht="13">
      <c r="A3670" s="14"/>
      <c r="B3670" s="14"/>
      <c r="C3670" s="14"/>
      <c r="D3670" s="16"/>
      <c r="E3670" s="16"/>
      <c r="F3670" s="14"/>
      <c r="G3670" s="14"/>
      <c r="H3670" s="14"/>
      <c r="I3670" s="15"/>
      <c r="J3670" s="77"/>
      <c r="K3670" s="92"/>
    </row>
    <row r="3671" spans="1:11" ht="13">
      <c r="A3671" s="14"/>
      <c r="B3671" s="14"/>
      <c r="C3671" s="14"/>
      <c r="D3671" s="16"/>
      <c r="E3671" s="16"/>
      <c r="F3671" s="14"/>
      <c r="G3671" s="14"/>
      <c r="H3671" s="14"/>
      <c r="I3671" s="15"/>
      <c r="J3671" s="77"/>
      <c r="K3671" s="92"/>
    </row>
    <row r="3672" spans="1:11" ht="13">
      <c r="A3672" s="14"/>
      <c r="B3672" s="14"/>
      <c r="C3672" s="14"/>
      <c r="D3672" s="16"/>
      <c r="E3672" s="16"/>
      <c r="F3672" s="14"/>
      <c r="G3672" s="14"/>
      <c r="H3672" s="14"/>
      <c r="I3672" s="15"/>
      <c r="J3672" s="77"/>
      <c r="K3672" s="92"/>
    </row>
    <row r="3673" spans="1:11" ht="13">
      <c r="A3673" s="14"/>
      <c r="B3673" s="14"/>
      <c r="C3673" s="14"/>
      <c r="D3673" s="16"/>
      <c r="E3673" s="16"/>
      <c r="F3673" s="14"/>
      <c r="G3673" s="14"/>
      <c r="H3673" s="14"/>
      <c r="I3673" s="15"/>
      <c r="J3673" s="77"/>
      <c r="K3673" s="92"/>
    </row>
    <row r="3674" spans="1:11" ht="13">
      <c r="A3674" s="14"/>
      <c r="B3674" s="14"/>
      <c r="C3674" s="14"/>
      <c r="D3674" s="16"/>
      <c r="E3674" s="16"/>
      <c r="F3674" s="14"/>
      <c r="G3674" s="14"/>
      <c r="H3674" s="14"/>
      <c r="I3674" s="15"/>
      <c r="J3674" s="77"/>
      <c r="K3674" s="92"/>
    </row>
    <row r="3675" spans="1:11" ht="13">
      <c r="A3675" s="14"/>
      <c r="B3675" s="14"/>
      <c r="C3675" s="14"/>
      <c r="D3675" s="16"/>
      <c r="E3675" s="16"/>
      <c r="F3675" s="14"/>
      <c r="G3675" s="14"/>
      <c r="H3675" s="14"/>
      <c r="I3675" s="15"/>
      <c r="J3675" s="77"/>
      <c r="K3675" s="92"/>
    </row>
    <row r="3676" spans="1:11" ht="13">
      <c r="A3676" s="14"/>
      <c r="B3676" s="14"/>
      <c r="C3676" s="14"/>
      <c r="D3676" s="16"/>
      <c r="E3676" s="16"/>
      <c r="F3676" s="14"/>
      <c r="G3676" s="14"/>
      <c r="H3676" s="14"/>
      <c r="I3676" s="15"/>
      <c r="J3676" s="77"/>
      <c r="K3676" s="92"/>
    </row>
    <row r="3677" spans="1:11" ht="13">
      <c r="A3677" s="14"/>
      <c r="B3677" s="14"/>
      <c r="C3677" s="14"/>
      <c r="D3677" s="16"/>
      <c r="E3677" s="16"/>
      <c r="F3677" s="14"/>
      <c r="G3677" s="14"/>
      <c r="H3677" s="14"/>
      <c r="I3677" s="15"/>
      <c r="J3677" s="77"/>
      <c r="K3677" s="92"/>
    </row>
    <row r="3678" spans="1:11" ht="13">
      <c r="A3678" s="14"/>
      <c r="B3678" s="14"/>
      <c r="C3678" s="14"/>
      <c r="D3678" s="16"/>
      <c r="E3678" s="16"/>
      <c r="F3678" s="14"/>
      <c r="G3678" s="14"/>
      <c r="H3678" s="14"/>
      <c r="I3678" s="15"/>
      <c r="J3678" s="77"/>
      <c r="K3678" s="92"/>
    </row>
    <row r="3679" spans="1:11" ht="13">
      <c r="A3679" s="14"/>
      <c r="B3679" s="14"/>
      <c r="C3679" s="14"/>
      <c r="D3679" s="16"/>
      <c r="E3679" s="16"/>
      <c r="F3679" s="14"/>
      <c r="G3679" s="14"/>
      <c r="H3679" s="14"/>
      <c r="I3679" s="15"/>
      <c r="J3679" s="77"/>
      <c r="K3679" s="92"/>
    </row>
    <row r="3680" spans="1:11" ht="13">
      <c r="A3680" s="14"/>
      <c r="B3680" s="14"/>
      <c r="C3680" s="14"/>
      <c r="D3680" s="16"/>
      <c r="E3680" s="16"/>
      <c r="F3680" s="14"/>
      <c r="G3680" s="14"/>
      <c r="H3680" s="14"/>
      <c r="I3680" s="15"/>
      <c r="J3680" s="77"/>
      <c r="K3680" s="92"/>
    </row>
    <row r="3681" spans="1:11" ht="13">
      <c r="A3681" s="14"/>
      <c r="B3681" s="14"/>
      <c r="C3681" s="14"/>
      <c r="D3681" s="16"/>
      <c r="E3681" s="16"/>
      <c r="F3681" s="14"/>
      <c r="G3681" s="14"/>
      <c r="H3681" s="14"/>
      <c r="I3681" s="15"/>
      <c r="J3681" s="77"/>
      <c r="K3681" s="92"/>
    </row>
    <row r="3682" spans="1:11" ht="13">
      <c r="A3682" s="14"/>
      <c r="B3682" s="14"/>
      <c r="C3682" s="14"/>
      <c r="D3682" s="16"/>
      <c r="E3682" s="16"/>
      <c r="F3682" s="14"/>
      <c r="G3682" s="14"/>
      <c r="H3682" s="14"/>
      <c r="I3682" s="15"/>
      <c r="J3682" s="77"/>
      <c r="K3682" s="92"/>
    </row>
    <row r="3683" spans="1:11" ht="13">
      <c r="A3683" s="14"/>
      <c r="B3683" s="14"/>
      <c r="C3683" s="14"/>
      <c r="D3683" s="16"/>
      <c r="E3683" s="16"/>
      <c r="F3683" s="14"/>
      <c r="G3683" s="14"/>
      <c r="H3683" s="14"/>
      <c r="I3683" s="15"/>
      <c r="J3683" s="77"/>
      <c r="K3683" s="92"/>
    </row>
    <row r="3684" spans="1:11" ht="13">
      <c r="A3684" s="14"/>
      <c r="B3684" s="14"/>
      <c r="C3684" s="14"/>
      <c r="D3684" s="16"/>
      <c r="E3684" s="16"/>
      <c r="F3684" s="14"/>
      <c r="G3684" s="14"/>
      <c r="H3684" s="14"/>
      <c r="I3684" s="15"/>
      <c r="J3684" s="77"/>
      <c r="K3684" s="92"/>
    </row>
    <row r="3685" spans="1:11" ht="13">
      <c r="A3685" s="14"/>
      <c r="B3685" s="14"/>
      <c r="C3685" s="14"/>
      <c r="D3685" s="16"/>
      <c r="E3685" s="16"/>
      <c r="F3685" s="14"/>
      <c r="G3685" s="14"/>
      <c r="H3685" s="14"/>
      <c r="I3685" s="15"/>
      <c r="J3685" s="77"/>
      <c r="K3685" s="92"/>
    </row>
    <row r="3686" spans="1:11" ht="13">
      <c r="A3686" s="14"/>
      <c r="B3686" s="14"/>
      <c r="C3686" s="14"/>
      <c r="D3686" s="16"/>
      <c r="E3686" s="16"/>
      <c r="F3686" s="14"/>
      <c r="G3686" s="14"/>
      <c r="H3686" s="14"/>
      <c r="I3686" s="15"/>
      <c r="J3686" s="77"/>
      <c r="K3686" s="92"/>
    </row>
    <row r="3687" spans="1:11" ht="13">
      <c r="A3687" s="14"/>
      <c r="B3687" s="14"/>
      <c r="C3687" s="14"/>
      <c r="D3687" s="16"/>
      <c r="E3687" s="16"/>
      <c r="F3687" s="14"/>
      <c r="G3687" s="14"/>
      <c r="H3687" s="14"/>
      <c r="I3687" s="15"/>
      <c r="J3687" s="77"/>
      <c r="K3687" s="92"/>
    </row>
    <row r="3688" spans="1:11" ht="13">
      <c r="A3688" s="14"/>
      <c r="B3688" s="14"/>
      <c r="C3688" s="14"/>
      <c r="D3688" s="16"/>
      <c r="E3688" s="16"/>
      <c r="F3688" s="14"/>
      <c r="G3688" s="14"/>
      <c r="H3688" s="14"/>
      <c r="I3688" s="15"/>
      <c r="J3688" s="77"/>
      <c r="K3688" s="92"/>
    </row>
    <row r="3689" spans="1:11" ht="13">
      <c r="A3689" s="14"/>
      <c r="B3689" s="14"/>
      <c r="C3689" s="14"/>
      <c r="D3689" s="16"/>
      <c r="E3689" s="16"/>
      <c r="F3689" s="14"/>
      <c r="G3689" s="14"/>
      <c r="H3689" s="14"/>
      <c r="I3689" s="15"/>
      <c r="J3689" s="77"/>
      <c r="K3689" s="92"/>
    </row>
    <row r="3690" spans="1:11" ht="13">
      <c r="A3690" s="14"/>
      <c r="B3690" s="14"/>
      <c r="C3690" s="14"/>
      <c r="D3690" s="16"/>
      <c r="E3690" s="16"/>
      <c r="F3690" s="14"/>
      <c r="G3690" s="14"/>
      <c r="H3690" s="14"/>
      <c r="I3690" s="15"/>
      <c r="J3690" s="77"/>
      <c r="K3690" s="92"/>
    </row>
    <row r="3691" spans="1:11" ht="13">
      <c r="A3691" s="14"/>
      <c r="B3691" s="14"/>
      <c r="C3691" s="14"/>
      <c r="D3691" s="16"/>
      <c r="E3691" s="16"/>
      <c r="F3691" s="14"/>
      <c r="G3691" s="14"/>
      <c r="H3691" s="14"/>
      <c r="I3691" s="15"/>
      <c r="J3691" s="77"/>
      <c r="K3691" s="92"/>
    </row>
    <row r="3692" spans="1:11" ht="13">
      <c r="A3692" s="14"/>
      <c r="B3692" s="14"/>
      <c r="C3692" s="14"/>
      <c r="D3692" s="16"/>
      <c r="E3692" s="16"/>
      <c r="F3692" s="14"/>
      <c r="G3692" s="14"/>
      <c r="H3692" s="14"/>
      <c r="I3692" s="15"/>
      <c r="J3692" s="77"/>
      <c r="K3692" s="92"/>
    </row>
    <row r="3693" spans="1:11" ht="13">
      <c r="A3693" s="14"/>
      <c r="B3693" s="14"/>
      <c r="C3693" s="14"/>
      <c r="D3693" s="16"/>
      <c r="E3693" s="16"/>
      <c r="F3693" s="14"/>
      <c r="G3693" s="14"/>
      <c r="H3693" s="14"/>
      <c r="I3693" s="15"/>
      <c r="J3693" s="77"/>
      <c r="K3693" s="92"/>
    </row>
    <row r="3694" spans="1:11" ht="13">
      <c r="A3694" s="14"/>
      <c r="B3694" s="14"/>
      <c r="C3694" s="14"/>
      <c r="D3694" s="16"/>
      <c r="E3694" s="16"/>
      <c r="F3694" s="14"/>
      <c r="G3694" s="14"/>
      <c r="H3694" s="14"/>
      <c r="I3694" s="15"/>
      <c r="J3694" s="77"/>
      <c r="K3694" s="92"/>
    </row>
    <row r="3695" spans="1:11" ht="13">
      <c r="A3695" s="14"/>
      <c r="B3695" s="14"/>
      <c r="C3695" s="14"/>
      <c r="D3695" s="16"/>
      <c r="E3695" s="16"/>
      <c r="F3695" s="14"/>
      <c r="G3695" s="14"/>
      <c r="H3695" s="14"/>
      <c r="I3695" s="15"/>
      <c r="J3695" s="77"/>
      <c r="K3695" s="92"/>
    </row>
    <row r="3696" spans="1:11" ht="13">
      <c r="A3696" s="14"/>
      <c r="B3696" s="14"/>
      <c r="C3696" s="14"/>
      <c r="D3696" s="16"/>
      <c r="E3696" s="16"/>
      <c r="F3696" s="14"/>
      <c r="G3696" s="14"/>
      <c r="H3696" s="14"/>
      <c r="I3696" s="15"/>
      <c r="J3696" s="77"/>
      <c r="K3696" s="92"/>
    </row>
    <row r="3697" spans="1:11" ht="13">
      <c r="A3697" s="14"/>
      <c r="B3697" s="14"/>
      <c r="C3697" s="14"/>
      <c r="D3697" s="16"/>
      <c r="E3697" s="16"/>
      <c r="F3697" s="14"/>
      <c r="G3697" s="14"/>
      <c r="H3697" s="14"/>
      <c r="I3697" s="15"/>
      <c r="J3697" s="77"/>
      <c r="K3697" s="92"/>
    </row>
    <row r="3698" spans="1:11" ht="13">
      <c r="A3698" s="14"/>
      <c r="B3698" s="14"/>
      <c r="C3698" s="14"/>
      <c r="D3698" s="16"/>
      <c r="E3698" s="16"/>
      <c r="F3698" s="14"/>
      <c r="G3698" s="14"/>
      <c r="H3698" s="14"/>
      <c r="I3698" s="15"/>
      <c r="J3698" s="77"/>
      <c r="K3698" s="92"/>
    </row>
    <row r="3699" spans="1:11" ht="13">
      <c r="A3699" s="14"/>
      <c r="B3699" s="14"/>
      <c r="C3699" s="14"/>
      <c r="D3699" s="16"/>
      <c r="E3699" s="16"/>
      <c r="F3699" s="14"/>
      <c r="G3699" s="14"/>
      <c r="H3699" s="14"/>
      <c r="I3699" s="15"/>
      <c r="J3699" s="77"/>
      <c r="K3699" s="92"/>
    </row>
    <row r="3700" spans="1:11" ht="13">
      <c r="A3700" s="14"/>
      <c r="B3700" s="14"/>
      <c r="C3700" s="14"/>
      <c r="D3700" s="16"/>
      <c r="E3700" s="16"/>
      <c r="F3700" s="14"/>
      <c r="G3700" s="14"/>
      <c r="H3700" s="14"/>
      <c r="I3700" s="15"/>
      <c r="J3700" s="77"/>
      <c r="K3700" s="92"/>
    </row>
    <row r="3701" spans="1:11" ht="13">
      <c r="A3701" s="14"/>
      <c r="B3701" s="14"/>
      <c r="C3701" s="14"/>
      <c r="D3701" s="16"/>
      <c r="E3701" s="16"/>
      <c r="F3701" s="14"/>
      <c r="G3701" s="14"/>
      <c r="H3701" s="14"/>
      <c r="I3701" s="15"/>
      <c r="J3701" s="77"/>
      <c r="K3701" s="92"/>
    </row>
    <row r="3702" spans="1:11" ht="13">
      <c r="A3702" s="14"/>
      <c r="B3702" s="14"/>
      <c r="C3702" s="14"/>
      <c r="D3702" s="16"/>
      <c r="E3702" s="16"/>
      <c r="F3702" s="14"/>
      <c r="G3702" s="14"/>
      <c r="H3702" s="14"/>
      <c r="I3702" s="15"/>
      <c r="J3702" s="77"/>
      <c r="K3702" s="92"/>
    </row>
    <row r="3703" spans="1:11" ht="13">
      <c r="A3703" s="14"/>
      <c r="B3703" s="14"/>
      <c r="C3703" s="14"/>
      <c r="D3703" s="16"/>
      <c r="E3703" s="16"/>
      <c r="F3703" s="14"/>
      <c r="G3703" s="14"/>
      <c r="H3703" s="14"/>
      <c r="I3703" s="15"/>
      <c r="J3703" s="77"/>
      <c r="K3703" s="92"/>
    </row>
    <row r="3704" spans="1:11" ht="13">
      <c r="A3704" s="14"/>
      <c r="B3704" s="14"/>
      <c r="C3704" s="14"/>
      <c r="D3704" s="16"/>
      <c r="E3704" s="16"/>
      <c r="F3704" s="14"/>
      <c r="G3704" s="14"/>
      <c r="H3704" s="14"/>
      <c r="I3704" s="15"/>
      <c r="J3704" s="77"/>
      <c r="K3704" s="92"/>
    </row>
    <row r="3705" spans="1:11" ht="13">
      <c r="A3705" s="14"/>
      <c r="B3705" s="14"/>
      <c r="C3705" s="14"/>
      <c r="D3705" s="16"/>
      <c r="E3705" s="16"/>
      <c r="F3705" s="14"/>
      <c r="G3705" s="14"/>
      <c r="H3705" s="14"/>
      <c r="I3705" s="15"/>
      <c r="J3705" s="77"/>
      <c r="K3705" s="92"/>
    </row>
    <row r="3706" spans="1:11" ht="13">
      <c r="A3706" s="14"/>
      <c r="B3706" s="14"/>
      <c r="C3706" s="14"/>
      <c r="D3706" s="16"/>
      <c r="E3706" s="16"/>
      <c r="F3706" s="14"/>
      <c r="G3706" s="14"/>
      <c r="H3706" s="14"/>
      <c r="I3706" s="15"/>
      <c r="J3706" s="77"/>
      <c r="K3706" s="92"/>
    </row>
    <row r="3707" spans="1:11" ht="13">
      <c r="A3707" s="14"/>
      <c r="B3707" s="14"/>
      <c r="C3707" s="14"/>
      <c r="D3707" s="16"/>
      <c r="E3707" s="16"/>
      <c r="F3707" s="14"/>
      <c r="G3707" s="14"/>
      <c r="H3707" s="14"/>
      <c r="I3707" s="15"/>
      <c r="J3707" s="77"/>
      <c r="K3707" s="92"/>
    </row>
    <row r="3708" spans="1:11" ht="13">
      <c r="A3708" s="14"/>
      <c r="B3708" s="14"/>
      <c r="C3708" s="14"/>
      <c r="D3708" s="16"/>
      <c r="E3708" s="16"/>
      <c r="F3708" s="14"/>
      <c r="G3708" s="14"/>
      <c r="H3708" s="14"/>
      <c r="I3708" s="15"/>
      <c r="J3708" s="77"/>
      <c r="K3708" s="92"/>
    </row>
    <row r="3709" spans="1:11" ht="13">
      <c r="A3709" s="14"/>
      <c r="B3709" s="14"/>
      <c r="C3709" s="14"/>
      <c r="D3709" s="16"/>
      <c r="E3709" s="16"/>
      <c r="F3709" s="14"/>
      <c r="G3709" s="14"/>
      <c r="H3709" s="14"/>
      <c r="I3709" s="15"/>
      <c r="J3709" s="77"/>
      <c r="K3709" s="92"/>
    </row>
    <row r="3710" spans="1:11" ht="13">
      <c r="A3710" s="14"/>
      <c r="B3710" s="14"/>
      <c r="C3710" s="14"/>
      <c r="D3710" s="16"/>
      <c r="E3710" s="16"/>
      <c r="F3710" s="14"/>
      <c r="G3710" s="14"/>
      <c r="H3710" s="14"/>
      <c r="I3710" s="15"/>
      <c r="J3710" s="77"/>
      <c r="K3710" s="92"/>
    </row>
    <row r="3711" spans="1:11" ht="13">
      <c r="A3711" s="14"/>
      <c r="B3711" s="14"/>
      <c r="C3711" s="14"/>
      <c r="D3711" s="16"/>
      <c r="E3711" s="16"/>
      <c r="F3711" s="14"/>
      <c r="G3711" s="14"/>
      <c r="H3711" s="14"/>
      <c r="I3711" s="15"/>
      <c r="J3711" s="77"/>
      <c r="K3711" s="92"/>
    </row>
    <row r="3712" spans="1:11" ht="13">
      <c r="A3712" s="14"/>
      <c r="B3712" s="14"/>
      <c r="C3712" s="14"/>
      <c r="D3712" s="16"/>
      <c r="E3712" s="16"/>
      <c r="F3712" s="14"/>
      <c r="G3712" s="14"/>
      <c r="H3712" s="14"/>
      <c r="I3712" s="15"/>
      <c r="J3712" s="77"/>
      <c r="K3712" s="92"/>
    </row>
    <row r="3713" spans="1:11" ht="13">
      <c r="A3713" s="14"/>
      <c r="B3713" s="14"/>
      <c r="C3713" s="14"/>
      <c r="D3713" s="16"/>
      <c r="E3713" s="16"/>
      <c r="F3713" s="14"/>
      <c r="G3713" s="14"/>
      <c r="H3713" s="14"/>
      <c r="I3713" s="15"/>
      <c r="J3713" s="77"/>
      <c r="K3713" s="92"/>
    </row>
    <row r="3714" spans="1:11" ht="13">
      <c r="A3714" s="14"/>
      <c r="B3714" s="14"/>
      <c r="C3714" s="14"/>
      <c r="D3714" s="16"/>
      <c r="E3714" s="16"/>
      <c r="F3714" s="14"/>
      <c r="G3714" s="14"/>
      <c r="H3714" s="14"/>
      <c r="I3714" s="15"/>
      <c r="J3714" s="77"/>
      <c r="K3714" s="92"/>
    </row>
    <row r="3715" spans="1:11" ht="13">
      <c r="A3715" s="14"/>
      <c r="B3715" s="14"/>
      <c r="C3715" s="14"/>
      <c r="D3715" s="16"/>
      <c r="E3715" s="16"/>
      <c r="F3715" s="14"/>
      <c r="G3715" s="14"/>
      <c r="H3715" s="14"/>
      <c r="I3715" s="15"/>
      <c r="J3715" s="77"/>
      <c r="K3715" s="92"/>
    </row>
    <row r="3716" spans="1:11" ht="13">
      <c r="A3716" s="14"/>
      <c r="B3716" s="14"/>
      <c r="C3716" s="14"/>
      <c r="D3716" s="16"/>
      <c r="E3716" s="16"/>
      <c r="F3716" s="14"/>
      <c r="G3716" s="14"/>
      <c r="H3716" s="14"/>
      <c r="I3716" s="15"/>
      <c r="J3716" s="77"/>
      <c r="K3716" s="92"/>
    </row>
    <row r="3717" spans="1:11" ht="13">
      <c r="A3717" s="14"/>
      <c r="B3717" s="14"/>
      <c r="C3717" s="14"/>
      <c r="D3717" s="16"/>
      <c r="E3717" s="16"/>
      <c r="F3717" s="14"/>
      <c r="G3717" s="14"/>
      <c r="H3717" s="14"/>
      <c r="I3717" s="15"/>
      <c r="J3717" s="77"/>
      <c r="K3717" s="92"/>
    </row>
    <row r="3718" spans="1:11" ht="13">
      <c r="A3718" s="14"/>
      <c r="B3718" s="14"/>
      <c r="C3718" s="14"/>
      <c r="D3718" s="16"/>
      <c r="E3718" s="16"/>
      <c r="F3718" s="14"/>
      <c r="G3718" s="14"/>
      <c r="H3718" s="14"/>
      <c r="I3718" s="15"/>
      <c r="J3718" s="77"/>
      <c r="K3718" s="92"/>
    </row>
    <row r="3719" spans="1:11" ht="13">
      <c r="A3719" s="14"/>
      <c r="B3719" s="14"/>
      <c r="C3719" s="14"/>
      <c r="D3719" s="16"/>
      <c r="E3719" s="16"/>
      <c r="F3719" s="14"/>
      <c r="G3719" s="14"/>
      <c r="H3719" s="14"/>
      <c r="I3719" s="15"/>
      <c r="J3719" s="77"/>
      <c r="K3719" s="92"/>
    </row>
    <row r="3720" spans="1:11" ht="13">
      <c r="A3720" s="14"/>
      <c r="B3720" s="14"/>
      <c r="C3720" s="14"/>
      <c r="D3720" s="16"/>
      <c r="E3720" s="16"/>
      <c r="F3720" s="14"/>
      <c r="G3720" s="14"/>
      <c r="H3720" s="14"/>
      <c r="I3720" s="15"/>
      <c r="J3720" s="77"/>
      <c r="K3720" s="92"/>
    </row>
    <row r="3721" spans="1:11" ht="13">
      <c r="A3721" s="14"/>
      <c r="B3721" s="14"/>
      <c r="C3721" s="14"/>
      <c r="D3721" s="16"/>
      <c r="E3721" s="16"/>
      <c r="F3721" s="14"/>
      <c r="G3721" s="14"/>
      <c r="H3721" s="14"/>
      <c r="I3721" s="15"/>
      <c r="J3721" s="77"/>
      <c r="K3721" s="92"/>
    </row>
    <row r="3722" spans="1:11" ht="13">
      <c r="A3722" s="14"/>
      <c r="B3722" s="14"/>
      <c r="C3722" s="14"/>
      <c r="D3722" s="16"/>
      <c r="E3722" s="16"/>
      <c r="F3722" s="14"/>
      <c r="G3722" s="14"/>
      <c r="H3722" s="14"/>
      <c r="I3722" s="15"/>
      <c r="J3722" s="77"/>
      <c r="K3722" s="92"/>
    </row>
    <row r="3723" spans="1:11" ht="13">
      <c r="A3723" s="14"/>
      <c r="B3723" s="14"/>
      <c r="C3723" s="14"/>
      <c r="D3723" s="16"/>
      <c r="E3723" s="16"/>
      <c r="F3723" s="14"/>
      <c r="G3723" s="14"/>
      <c r="H3723" s="14"/>
      <c r="I3723" s="15"/>
      <c r="J3723" s="77"/>
      <c r="K3723" s="92"/>
    </row>
    <row r="3724" spans="1:11" ht="13">
      <c r="A3724" s="14"/>
      <c r="B3724" s="14"/>
      <c r="C3724" s="14"/>
      <c r="D3724" s="16"/>
      <c r="E3724" s="16"/>
      <c r="F3724" s="14"/>
      <c r="G3724" s="14"/>
      <c r="H3724" s="14"/>
      <c r="I3724" s="15"/>
      <c r="J3724" s="77"/>
      <c r="K3724" s="92"/>
    </row>
    <row r="3725" spans="1:11" ht="13">
      <c r="A3725" s="14"/>
      <c r="B3725" s="14"/>
      <c r="C3725" s="14"/>
      <c r="D3725" s="16"/>
      <c r="E3725" s="16"/>
      <c r="F3725" s="14"/>
      <c r="G3725" s="14"/>
      <c r="H3725" s="14"/>
      <c r="I3725" s="15"/>
      <c r="J3725" s="77"/>
      <c r="K3725" s="92"/>
    </row>
    <row r="3726" spans="1:11" ht="13">
      <c r="A3726" s="14"/>
      <c r="B3726" s="14"/>
      <c r="C3726" s="14"/>
      <c r="D3726" s="16"/>
      <c r="E3726" s="16"/>
      <c r="F3726" s="14"/>
      <c r="G3726" s="14"/>
      <c r="H3726" s="14"/>
      <c r="I3726" s="15"/>
      <c r="J3726" s="77"/>
      <c r="K3726" s="92"/>
    </row>
    <row r="3727" spans="1:11" ht="13">
      <c r="A3727" s="14"/>
      <c r="B3727" s="14"/>
      <c r="C3727" s="14"/>
      <c r="D3727" s="16"/>
      <c r="E3727" s="16"/>
      <c r="F3727" s="14"/>
      <c r="G3727" s="14"/>
      <c r="H3727" s="14"/>
      <c r="I3727" s="15"/>
      <c r="J3727" s="77"/>
      <c r="K3727" s="92"/>
    </row>
    <row r="3728" spans="1:11" ht="13">
      <c r="A3728" s="14"/>
      <c r="B3728" s="14"/>
      <c r="C3728" s="14"/>
      <c r="D3728" s="16"/>
      <c r="E3728" s="16"/>
      <c r="F3728" s="14"/>
      <c r="G3728" s="14"/>
      <c r="H3728" s="14"/>
      <c r="I3728" s="15"/>
      <c r="J3728" s="77"/>
      <c r="K3728" s="92"/>
    </row>
    <row r="3729" spans="1:11" ht="13">
      <c r="A3729" s="14"/>
      <c r="B3729" s="14"/>
      <c r="C3729" s="14"/>
      <c r="D3729" s="16"/>
      <c r="E3729" s="16"/>
      <c r="F3729" s="14"/>
      <c r="G3729" s="14"/>
      <c r="H3729" s="14"/>
      <c r="I3729" s="15"/>
      <c r="J3729" s="77"/>
      <c r="K3729" s="92"/>
    </row>
    <row r="3730" spans="1:11" ht="13">
      <c r="A3730" s="14"/>
      <c r="B3730" s="14"/>
      <c r="C3730" s="14"/>
      <c r="D3730" s="16"/>
      <c r="E3730" s="16"/>
      <c r="F3730" s="14"/>
      <c r="G3730" s="14"/>
      <c r="H3730" s="14"/>
      <c r="I3730" s="15"/>
      <c r="J3730" s="77"/>
      <c r="K3730" s="92"/>
    </row>
    <row r="3731" spans="1:11" ht="13">
      <c r="A3731" s="14"/>
      <c r="B3731" s="14"/>
      <c r="C3731" s="14"/>
      <c r="D3731" s="16"/>
      <c r="E3731" s="16"/>
      <c r="F3731" s="14"/>
      <c r="G3731" s="14"/>
      <c r="H3731" s="14"/>
      <c r="I3731" s="15"/>
      <c r="J3731" s="77"/>
      <c r="K3731" s="92"/>
    </row>
    <row r="3732" spans="1:11" ht="13">
      <c r="A3732" s="14"/>
      <c r="B3732" s="14"/>
      <c r="C3732" s="14"/>
      <c r="D3732" s="16"/>
      <c r="E3732" s="16"/>
      <c r="F3732" s="14"/>
      <c r="G3732" s="14"/>
      <c r="H3732" s="14"/>
      <c r="I3732" s="15"/>
      <c r="J3732" s="77"/>
      <c r="K3732" s="92"/>
    </row>
    <row r="3733" spans="1:11" ht="13">
      <c r="A3733" s="14"/>
      <c r="B3733" s="14"/>
      <c r="C3733" s="14"/>
      <c r="D3733" s="16"/>
      <c r="E3733" s="16"/>
      <c r="F3733" s="14"/>
      <c r="G3733" s="14"/>
      <c r="H3733" s="14"/>
      <c r="I3733" s="15"/>
      <c r="J3733" s="77"/>
      <c r="K3733" s="92"/>
    </row>
    <row r="3734" spans="1:11" ht="13">
      <c r="A3734" s="14"/>
      <c r="B3734" s="14"/>
      <c r="C3734" s="14"/>
      <c r="D3734" s="16"/>
      <c r="E3734" s="16"/>
      <c r="F3734" s="14"/>
      <c r="G3734" s="14"/>
      <c r="H3734" s="14"/>
      <c r="I3734" s="15"/>
      <c r="J3734" s="77"/>
      <c r="K3734" s="92"/>
    </row>
    <row r="3735" spans="1:11" ht="13">
      <c r="A3735" s="14"/>
      <c r="B3735" s="14"/>
      <c r="C3735" s="14"/>
      <c r="D3735" s="16"/>
      <c r="E3735" s="16"/>
      <c r="F3735" s="14"/>
      <c r="G3735" s="14"/>
      <c r="H3735" s="14"/>
      <c r="I3735" s="15"/>
      <c r="J3735" s="77"/>
      <c r="K3735" s="92"/>
    </row>
    <row r="3736" spans="1:11" ht="13">
      <c r="A3736" s="14"/>
      <c r="B3736" s="14"/>
      <c r="C3736" s="14"/>
      <c r="D3736" s="16"/>
      <c r="E3736" s="16"/>
      <c r="F3736" s="14"/>
      <c r="G3736" s="14"/>
      <c r="H3736" s="14"/>
      <c r="I3736" s="15"/>
      <c r="J3736" s="77"/>
      <c r="K3736" s="92"/>
    </row>
    <row r="3737" spans="1:11" ht="13">
      <c r="A3737" s="14"/>
      <c r="B3737" s="14"/>
      <c r="C3737" s="14"/>
      <c r="D3737" s="16"/>
      <c r="E3737" s="16"/>
      <c r="F3737" s="14"/>
      <c r="G3737" s="14"/>
      <c r="H3737" s="14"/>
      <c r="I3737" s="15"/>
      <c r="J3737" s="77"/>
      <c r="K3737" s="92"/>
    </row>
    <row r="3738" spans="1:11" ht="13">
      <c r="A3738" s="14"/>
      <c r="B3738" s="14"/>
      <c r="C3738" s="14"/>
      <c r="D3738" s="16"/>
      <c r="E3738" s="16"/>
      <c r="F3738" s="14"/>
      <c r="G3738" s="14"/>
      <c r="H3738" s="14"/>
      <c r="I3738" s="15"/>
      <c r="J3738" s="77"/>
      <c r="K3738" s="92"/>
    </row>
    <row r="3739" spans="1:11" ht="13">
      <c r="A3739" s="14"/>
      <c r="B3739" s="14"/>
      <c r="C3739" s="14"/>
      <c r="D3739" s="16"/>
      <c r="E3739" s="16"/>
      <c r="F3739" s="14"/>
      <c r="G3739" s="14"/>
      <c r="H3739" s="14"/>
      <c r="I3739" s="15"/>
      <c r="J3739" s="77"/>
      <c r="K3739" s="92"/>
    </row>
    <row r="3740" spans="1:11" ht="13">
      <c r="A3740" s="14"/>
      <c r="B3740" s="14"/>
      <c r="C3740" s="14"/>
      <c r="D3740" s="16"/>
      <c r="E3740" s="16"/>
      <c r="F3740" s="14"/>
      <c r="G3740" s="14"/>
      <c r="H3740" s="14"/>
      <c r="I3740" s="15"/>
      <c r="J3740" s="77"/>
      <c r="K3740" s="92"/>
    </row>
    <row r="3741" spans="1:11" ht="13">
      <c r="A3741" s="14"/>
      <c r="B3741" s="14"/>
      <c r="C3741" s="14"/>
      <c r="D3741" s="16"/>
      <c r="E3741" s="16"/>
      <c r="F3741" s="14"/>
      <c r="G3741" s="14"/>
      <c r="H3741" s="14"/>
      <c r="I3741" s="15"/>
      <c r="J3741" s="77"/>
      <c r="K3741" s="92"/>
    </row>
    <row r="3742" spans="1:11" ht="13">
      <c r="A3742" s="14"/>
      <c r="B3742" s="14"/>
      <c r="C3742" s="14"/>
      <c r="D3742" s="16"/>
      <c r="E3742" s="16"/>
      <c r="F3742" s="14"/>
      <c r="G3742" s="14"/>
      <c r="H3742" s="14"/>
      <c r="I3742" s="15"/>
      <c r="J3742" s="77"/>
      <c r="K3742" s="92"/>
    </row>
    <row r="3743" spans="1:11" ht="13">
      <c r="A3743" s="14"/>
      <c r="B3743" s="14"/>
      <c r="C3743" s="14"/>
      <c r="D3743" s="16"/>
      <c r="E3743" s="16"/>
      <c r="F3743" s="14"/>
      <c r="G3743" s="14"/>
      <c r="H3743" s="14"/>
      <c r="I3743" s="15"/>
      <c r="J3743" s="77"/>
      <c r="K3743" s="92"/>
    </row>
    <row r="3744" spans="1:11" ht="13">
      <c r="A3744" s="14"/>
      <c r="B3744" s="14"/>
      <c r="C3744" s="14"/>
      <c r="D3744" s="16"/>
      <c r="E3744" s="16"/>
      <c r="F3744" s="14"/>
      <c r="G3744" s="14"/>
      <c r="H3744" s="14"/>
      <c r="I3744" s="15"/>
      <c r="J3744" s="77"/>
      <c r="K3744" s="92"/>
    </row>
    <row r="3745" spans="1:11" ht="13">
      <c r="A3745" s="14"/>
      <c r="B3745" s="14"/>
      <c r="C3745" s="14"/>
      <c r="D3745" s="16"/>
      <c r="E3745" s="16"/>
      <c r="F3745" s="14"/>
      <c r="G3745" s="14"/>
      <c r="H3745" s="14"/>
      <c r="I3745" s="15"/>
      <c r="J3745" s="77"/>
      <c r="K3745" s="92"/>
    </row>
    <row r="3746" spans="1:11" ht="13">
      <c r="A3746" s="14"/>
      <c r="B3746" s="14"/>
      <c r="C3746" s="14"/>
      <c r="D3746" s="16"/>
      <c r="E3746" s="16"/>
      <c r="F3746" s="14"/>
      <c r="G3746" s="14"/>
      <c r="H3746" s="14"/>
      <c r="I3746" s="15"/>
      <c r="J3746" s="77"/>
      <c r="K3746" s="92"/>
    </row>
    <row r="3747" spans="1:11" ht="13">
      <c r="A3747" s="14"/>
      <c r="B3747" s="14"/>
      <c r="C3747" s="14"/>
      <c r="D3747" s="16"/>
      <c r="E3747" s="16"/>
      <c r="F3747" s="14"/>
      <c r="G3747" s="14"/>
      <c r="H3747" s="14"/>
      <c r="I3747" s="15"/>
      <c r="J3747" s="77"/>
      <c r="K3747" s="92"/>
    </row>
    <row r="3748" spans="1:11" ht="13">
      <c r="A3748" s="14"/>
      <c r="B3748" s="14"/>
      <c r="C3748" s="14"/>
      <c r="D3748" s="16"/>
      <c r="E3748" s="16"/>
      <c r="F3748" s="14"/>
      <c r="G3748" s="14"/>
      <c r="H3748" s="14"/>
      <c r="I3748" s="15"/>
      <c r="J3748" s="77"/>
      <c r="K3748" s="92"/>
    </row>
    <row r="3749" spans="1:11" ht="13">
      <c r="A3749" s="14"/>
      <c r="B3749" s="14"/>
      <c r="C3749" s="14"/>
      <c r="D3749" s="16"/>
      <c r="E3749" s="16"/>
      <c r="F3749" s="14"/>
      <c r="G3749" s="14"/>
      <c r="H3749" s="14"/>
      <c r="I3749" s="15"/>
      <c r="J3749" s="77"/>
      <c r="K3749" s="92"/>
    </row>
    <row r="3750" spans="1:11" ht="13">
      <c r="A3750" s="14"/>
      <c r="B3750" s="14"/>
      <c r="C3750" s="14"/>
      <c r="D3750" s="16"/>
      <c r="E3750" s="16"/>
      <c r="F3750" s="14"/>
      <c r="G3750" s="14"/>
      <c r="H3750" s="14"/>
      <c r="I3750" s="15"/>
      <c r="J3750" s="77"/>
      <c r="K3750" s="92"/>
    </row>
    <row r="3751" spans="1:11" ht="13">
      <c r="A3751" s="14"/>
      <c r="B3751" s="14"/>
      <c r="C3751" s="14"/>
      <c r="D3751" s="16"/>
      <c r="E3751" s="16"/>
      <c r="F3751" s="14"/>
      <c r="G3751" s="14"/>
      <c r="H3751" s="14"/>
      <c r="I3751" s="15"/>
      <c r="J3751" s="77"/>
      <c r="K3751" s="92"/>
    </row>
    <row r="3752" spans="1:11" ht="13">
      <c r="A3752" s="14"/>
      <c r="B3752" s="14"/>
      <c r="C3752" s="14"/>
      <c r="D3752" s="16"/>
      <c r="E3752" s="16"/>
      <c r="F3752" s="14"/>
      <c r="G3752" s="14"/>
      <c r="H3752" s="14"/>
      <c r="I3752" s="15"/>
      <c r="J3752" s="77"/>
      <c r="K3752" s="92"/>
    </row>
    <row r="3753" spans="1:11" ht="13">
      <c r="A3753" s="14"/>
      <c r="B3753" s="14"/>
      <c r="C3753" s="14"/>
      <c r="D3753" s="16"/>
      <c r="E3753" s="16"/>
      <c r="F3753" s="14"/>
      <c r="G3753" s="14"/>
      <c r="H3753" s="14"/>
      <c r="I3753" s="15"/>
      <c r="J3753" s="77"/>
      <c r="K3753" s="92"/>
    </row>
    <row r="3754" spans="1:11" ht="13">
      <c r="A3754" s="14"/>
      <c r="B3754" s="14"/>
      <c r="C3754" s="14"/>
      <c r="D3754" s="16"/>
      <c r="E3754" s="16"/>
      <c r="F3754" s="14"/>
      <c r="G3754" s="14"/>
      <c r="H3754" s="14"/>
      <c r="I3754" s="15"/>
      <c r="J3754" s="77"/>
      <c r="K3754" s="92"/>
    </row>
    <row r="3755" spans="1:11" ht="13">
      <c r="A3755" s="14"/>
      <c r="B3755" s="14"/>
      <c r="C3755" s="14"/>
      <c r="D3755" s="16"/>
      <c r="E3755" s="16"/>
      <c r="F3755" s="14"/>
      <c r="G3755" s="14"/>
      <c r="H3755" s="14"/>
      <c r="I3755" s="15"/>
      <c r="J3755" s="77"/>
      <c r="K3755" s="92"/>
    </row>
    <row r="3756" spans="1:11" ht="13">
      <c r="A3756" s="14"/>
      <c r="B3756" s="14"/>
      <c r="C3756" s="14"/>
      <c r="D3756" s="16"/>
      <c r="E3756" s="16"/>
      <c r="F3756" s="14"/>
      <c r="G3756" s="14"/>
      <c r="H3756" s="14"/>
      <c r="I3756" s="15"/>
      <c r="J3756" s="77"/>
      <c r="K3756" s="92"/>
    </row>
    <row r="3757" spans="1:11" ht="13">
      <c r="A3757" s="14"/>
      <c r="B3757" s="14"/>
      <c r="C3757" s="14"/>
      <c r="D3757" s="16"/>
      <c r="E3757" s="16"/>
      <c r="F3757" s="14"/>
      <c r="G3757" s="14"/>
      <c r="H3757" s="14"/>
      <c r="I3757" s="15"/>
      <c r="J3757" s="77"/>
      <c r="K3757" s="92"/>
    </row>
    <row r="3758" spans="1:11" ht="13">
      <c r="A3758" s="14"/>
      <c r="B3758" s="14"/>
      <c r="C3758" s="14"/>
      <c r="D3758" s="16"/>
      <c r="E3758" s="16"/>
      <c r="F3758" s="14"/>
      <c r="G3758" s="14"/>
      <c r="H3758" s="14"/>
      <c r="I3758" s="15"/>
      <c r="J3758" s="77"/>
      <c r="K3758" s="92"/>
    </row>
    <row r="3759" spans="1:11" ht="13">
      <c r="A3759" s="14"/>
      <c r="B3759" s="14"/>
      <c r="C3759" s="14"/>
      <c r="D3759" s="16"/>
      <c r="E3759" s="16"/>
      <c r="F3759" s="14"/>
      <c r="G3759" s="14"/>
      <c r="H3759" s="14"/>
      <c r="I3759" s="15"/>
      <c r="J3759" s="77"/>
      <c r="K3759" s="92"/>
    </row>
    <row r="3760" spans="1:11" ht="13">
      <c r="A3760" s="14"/>
      <c r="B3760" s="14"/>
      <c r="C3760" s="14"/>
      <c r="D3760" s="16"/>
      <c r="E3760" s="16"/>
      <c r="F3760" s="14"/>
      <c r="G3760" s="14"/>
      <c r="H3760" s="14"/>
      <c r="I3760" s="15"/>
      <c r="J3760" s="77"/>
      <c r="K3760" s="92"/>
    </row>
    <row r="3761" spans="1:11" ht="13">
      <c r="A3761" s="14"/>
      <c r="B3761" s="14"/>
      <c r="C3761" s="14"/>
      <c r="D3761" s="16"/>
      <c r="E3761" s="16"/>
      <c r="F3761" s="14"/>
      <c r="G3761" s="14"/>
      <c r="H3761" s="14"/>
      <c r="I3761" s="15"/>
      <c r="J3761" s="77"/>
      <c r="K3761" s="92"/>
    </row>
    <row r="3762" spans="1:11" ht="13">
      <c r="A3762" s="14"/>
      <c r="B3762" s="14"/>
      <c r="C3762" s="14"/>
      <c r="D3762" s="16"/>
      <c r="E3762" s="16"/>
      <c r="F3762" s="14"/>
      <c r="G3762" s="14"/>
      <c r="H3762" s="14"/>
      <c r="I3762" s="15"/>
      <c r="J3762" s="77"/>
      <c r="K3762" s="92"/>
    </row>
    <row r="3763" spans="1:11" ht="13">
      <c r="A3763" s="14"/>
      <c r="B3763" s="14"/>
      <c r="C3763" s="14"/>
      <c r="D3763" s="16"/>
      <c r="E3763" s="16"/>
      <c r="F3763" s="14"/>
      <c r="G3763" s="14"/>
      <c r="H3763" s="14"/>
      <c r="I3763" s="15"/>
      <c r="J3763" s="77"/>
      <c r="K3763" s="92"/>
    </row>
    <row r="3764" spans="1:11" ht="13">
      <c r="A3764" s="14"/>
      <c r="B3764" s="14"/>
      <c r="C3764" s="14"/>
      <c r="D3764" s="16"/>
      <c r="E3764" s="16"/>
      <c r="F3764" s="14"/>
      <c r="G3764" s="14"/>
      <c r="H3764" s="14"/>
      <c r="I3764" s="15"/>
      <c r="J3764" s="77"/>
      <c r="K3764" s="92"/>
    </row>
    <row r="3765" spans="1:11" ht="13">
      <c r="A3765" s="14"/>
      <c r="B3765" s="14"/>
      <c r="C3765" s="14"/>
      <c r="D3765" s="16"/>
      <c r="E3765" s="16"/>
      <c r="F3765" s="14"/>
      <c r="G3765" s="14"/>
      <c r="H3765" s="14"/>
      <c r="I3765" s="15"/>
      <c r="J3765" s="77"/>
      <c r="K3765" s="92"/>
    </row>
    <row r="3766" spans="1:11" ht="13">
      <c r="A3766" s="14"/>
      <c r="B3766" s="14"/>
      <c r="C3766" s="14"/>
      <c r="D3766" s="16"/>
      <c r="E3766" s="16"/>
      <c r="F3766" s="14"/>
      <c r="G3766" s="14"/>
      <c r="H3766" s="14"/>
      <c r="I3766" s="15"/>
      <c r="J3766" s="77"/>
      <c r="K3766" s="92"/>
    </row>
    <row r="3767" spans="1:11" ht="13">
      <c r="A3767" s="14"/>
      <c r="B3767" s="14"/>
      <c r="C3767" s="14"/>
      <c r="D3767" s="16"/>
      <c r="E3767" s="16"/>
      <c r="F3767" s="14"/>
      <c r="G3767" s="14"/>
      <c r="H3767" s="14"/>
      <c r="I3767" s="15"/>
      <c r="J3767" s="77"/>
      <c r="K3767" s="92"/>
    </row>
    <row r="3768" spans="1:11" ht="13">
      <c r="A3768" s="14"/>
      <c r="B3768" s="14"/>
      <c r="C3768" s="14"/>
      <c r="D3768" s="16"/>
      <c r="E3768" s="16"/>
      <c r="F3768" s="14"/>
      <c r="G3768" s="14"/>
      <c r="H3768" s="14"/>
      <c r="I3768" s="15"/>
      <c r="J3768" s="77"/>
      <c r="K3768" s="92"/>
    </row>
    <row r="3769" spans="1:11" ht="13">
      <c r="A3769" s="14"/>
      <c r="B3769" s="14"/>
      <c r="C3769" s="14"/>
      <c r="D3769" s="16"/>
      <c r="E3769" s="16"/>
      <c r="F3769" s="14"/>
      <c r="G3769" s="14"/>
      <c r="H3769" s="14"/>
      <c r="I3769" s="15"/>
      <c r="J3769" s="77"/>
      <c r="K3769" s="92"/>
    </row>
    <row r="3770" spans="1:11" ht="13">
      <c r="A3770" s="14"/>
      <c r="B3770" s="14"/>
      <c r="C3770" s="14"/>
      <c r="D3770" s="16"/>
      <c r="E3770" s="16"/>
      <c r="F3770" s="14"/>
      <c r="G3770" s="14"/>
      <c r="H3770" s="14"/>
      <c r="I3770" s="15"/>
      <c r="J3770" s="77"/>
      <c r="K3770" s="92"/>
    </row>
    <row r="3771" spans="1:11" ht="13">
      <c r="A3771" s="14"/>
      <c r="B3771" s="14"/>
      <c r="C3771" s="14"/>
      <c r="D3771" s="16"/>
      <c r="E3771" s="16"/>
      <c r="F3771" s="14"/>
      <c r="G3771" s="14"/>
      <c r="H3771" s="14"/>
      <c r="I3771" s="15"/>
      <c r="J3771" s="77"/>
      <c r="K3771" s="92"/>
    </row>
    <row r="3772" spans="1:11" ht="13">
      <c r="A3772" s="14"/>
      <c r="B3772" s="14"/>
      <c r="C3772" s="14"/>
      <c r="D3772" s="16"/>
      <c r="E3772" s="16"/>
      <c r="F3772" s="14"/>
      <c r="G3772" s="14"/>
      <c r="H3772" s="14"/>
      <c r="I3772" s="15"/>
      <c r="J3772" s="77"/>
      <c r="K3772" s="92"/>
    </row>
    <row r="3773" spans="1:11" ht="13">
      <c r="A3773" s="14"/>
      <c r="B3773" s="14"/>
      <c r="C3773" s="14"/>
      <c r="D3773" s="16"/>
      <c r="E3773" s="16"/>
      <c r="F3773" s="14"/>
      <c r="G3773" s="14"/>
      <c r="H3773" s="14"/>
      <c r="I3773" s="15"/>
      <c r="J3773" s="77"/>
      <c r="K3773" s="92"/>
    </row>
    <row r="3774" spans="1:11" ht="13">
      <c r="A3774" s="14"/>
      <c r="B3774" s="14"/>
      <c r="C3774" s="14"/>
      <c r="D3774" s="16"/>
      <c r="E3774" s="16"/>
      <c r="F3774" s="14"/>
      <c r="G3774" s="14"/>
      <c r="H3774" s="14"/>
      <c r="I3774" s="15"/>
      <c r="J3774" s="77"/>
      <c r="K3774" s="92"/>
    </row>
    <row r="3775" spans="1:11" ht="13">
      <c r="A3775" s="14"/>
      <c r="B3775" s="14"/>
      <c r="C3775" s="14"/>
      <c r="D3775" s="16"/>
      <c r="E3775" s="16"/>
      <c r="F3775" s="14"/>
      <c r="G3775" s="14"/>
      <c r="H3775" s="14"/>
      <c r="I3775" s="15"/>
      <c r="J3775" s="77"/>
      <c r="K3775" s="92"/>
    </row>
    <row r="3776" spans="1:11" ht="13">
      <c r="A3776" s="14"/>
      <c r="B3776" s="14"/>
      <c r="C3776" s="14"/>
      <c r="D3776" s="16"/>
      <c r="E3776" s="16"/>
      <c r="F3776" s="14"/>
      <c r="G3776" s="14"/>
      <c r="H3776" s="14"/>
      <c r="I3776" s="15"/>
      <c r="J3776" s="77"/>
      <c r="K3776" s="92"/>
    </row>
    <row r="3777" spans="1:11" ht="13">
      <c r="A3777" s="14"/>
      <c r="B3777" s="14"/>
      <c r="C3777" s="14"/>
      <c r="D3777" s="16"/>
      <c r="E3777" s="16"/>
      <c r="F3777" s="14"/>
      <c r="G3777" s="14"/>
      <c r="H3777" s="14"/>
      <c r="I3777" s="15"/>
      <c r="J3777" s="77"/>
      <c r="K3777" s="92"/>
    </row>
    <row r="3778" spans="1:11" ht="13">
      <c r="A3778" s="14"/>
      <c r="B3778" s="14"/>
      <c r="C3778" s="14"/>
      <c r="D3778" s="16"/>
      <c r="E3778" s="16"/>
      <c r="F3778" s="14"/>
      <c r="G3778" s="14"/>
      <c r="H3778" s="14"/>
      <c r="I3778" s="15"/>
      <c r="J3778" s="77"/>
      <c r="K3778" s="92"/>
    </row>
    <row r="3779" spans="1:11" ht="13">
      <c r="A3779" s="14"/>
      <c r="B3779" s="14"/>
      <c r="C3779" s="14"/>
      <c r="D3779" s="16"/>
      <c r="E3779" s="16"/>
      <c r="F3779" s="14"/>
      <c r="G3779" s="14"/>
      <c r="H3779" s="14"/>
      <c r="I3779" s="15"/>
      <c r="J3779" s="77"/>
      <c r="K3779" s="92"/>
    </row>
    <row r="3780" spans="1:11" ht="13">
      <c r="A3780" s="14"/>
      <c r="B3780" s="14"/>
      <c r="C3780" s="14"/>
      <c r="D3780" s="16"/>
      <c r="E3780" s="16"/>
      <c r="F3780" s="14"/>
      <c r="G3780" s="14"/>
      <c r="H3780" s="14"/>
      <c r="I3780" s="15"/>
      <c r="J3780" s="77"/>
      <c r="K3780" s="92"/>
    </row>
    <row r="3781" spans="1:11" ht="13">
      <c r="A3781" s="14"/>
      <c r="B3781" s="14"/>
      <c r="C3781" s="14"/>
      <c r="D3781" s="16"/>
      <c r="E3781" s="16"/>
      <c r="F3781" s="14"/>
      <c r="G3781" s="14"/>
      <c r="H3781" s="14"/>
      <c r="I3781" s="15"/>
      <c r="J3781" s="77"/>
      <c r="K3781" s="92"/>
    </row>
    <row r="3782" spans="1:11" ht="13">
      <c r="A3782" s="14"/>
      <c r="B3782" s="14"/>
      <c r="C3782" s="14"/>
      <c r="D3782" s="16"/>
      <c r="E3782" s="16"/>
      <c r="F3782" s="14"/>
      <c r="G3782" s="14"/>
      <c r="H3782" s="14"/>
      <c r="I3782" s="15"/>
      <c r="J3782" s="77"/>
      <c r="K3782" s="92"/>
    </row>
    <row r="3783" spans="1:11" ht="13">
      <c r="A3783" s="14"/>
      <c r="B3783" s="14"/>
      <c r="C3783" s="14"/>
      <c r="D3783" s="16"/>
      <c r="E3783" s="16"/>
      <c r="F3783" s="14"/>
      <c r="G3783" s="14"/>
      <c r="H3783" s="14"/>
      <c r="I3783" s="15"/>
      <c r="J3783" s="77"/>
      <c r="K3783" s="92"/>
    </row>
    <row r="3784" spans="1:11" ht="13">
      <c r="A3784" s="14"/>
      <c r="B3784" s="14"/>
      <c r="C3784" s="14"/>
      <c r="D3784" s="16"/>
      <c r="E3784" s="16"/>
      <c r="F3784" s="14"/>
      <c r="G3784" s="14"/>
      <c r="H3784" s="14"/>
      <c r="I3784" s="15"/>
      <c r="J3784" s="77"/>
      <c r="K3784" s="92"/>
    </row>
    <row r="3785" spans="1:11" ht="13">
      <c r="A3785" s="14"/>
      <c r="B3785" s="14"/>
      <c r="C3785" s="14"/>
      <c r="D3785" s="16"/>
      <c r="E3785" s="16"/>
      <c r="F3785" s="14"/>
      <c r="G3785" s="14"/>
      <c r="H3785" s="14"/>
      <c r="I3785" s="15"/>
      <c r="J3785" s="77"/>
      <c r="K3785" s="92"/>
    </row>
    <row r="3786" spans="1:11" ht="13">
      <c r="A3786" s="14"/>
      <c r="B3786" s="14"/>
      <c r="C3786" s="14"/>
      <c r="D3786" s="16"/>
      <c r="E3786" s="16"/>
      <c r="F3786" s="14"/>
      <c r="G3786" s="14"/>
      <c r="H3786" s="14"/>
      <c r="I3786" s="15"/>
      <c r="J3786" s="77"/>
      <c r="K3786" s="92"/>
    </row>
    <row r="3787" spans="1:11" ht="13">
      <c r="A3787" s="14"/>
      <c r="B3787" s="14"/>
      <c r="C3787" s="14"/>
      <c r="D3787" s="16"/>
      <c r="E3787" s="16"/>
      <c r="F3787" s="14"/>
      <c r="G3787" s="14"/>
      <c r="H3787" s="14"/>
      <c r="I3787" s="15"/>
      <c r="J3787" s="77"/>
      <c r="K3787" s="92"/>
    </row>
    <row r="3788" spans="1:11" ht="13">
      <c r="A3788" s="14"/>
      <c r="B3788" s="14"/>
      <c r="C3788" s="14"/>
      <c r="D3788" s="16"/>
      <c r="E3788" s="16"/>
      <c r="F3788" s="14"/>
      <c r="G3788" s="14"/>
      <c r="H3788" s="14"/>
      <c r="I3788" s="15"/>
      <c r="J3788" s="77"/>
      <c r="K3788" s="92"/>
    </row>
    <row r="3789" spans="1:11" ht="13">
      <c r="A3789" s="14"/>
      <c r="B3789" s="14"/>
      <c r="C3789" s="14"/>
      <c r="D3789" s="16"/>
      <c r="E3789" s="16"/>
      <c r="F3789" s="14"/>
      <c r="G3789" s="14"/>
      <c r="H3789" s="14"/>
      <c r="I3789" s="15"/>
      <c r="J3789" s="77"/>
      <c r="K3789" s="92"/>
    </row>
    <row r="3790" spans="1:11" ht="13">
      <c r="A3790" s="14"/>
      <c r="B3790" s="14"/>
      <c r="C3790" s="14"/>
      <c r="D3790" s="16"/>
      <c r="E3790" s="16"/>
      <c r="F3790" s="14"/>
      <c r="G3790" s="14"/>
      <c r="H3790" s="14"/>
      <c r="I3790" s="15"/>
      <c r="J3790" s="77"/>
      <c r="K3790" s="92"/>
    </row>
    <row r="3791" spans="1:11" ht="13">
      <c r="A3791" s="14"/>
      <c r="B3791" s="14"/>
      <c r="C3791" s="14"/>
      <c r="D3791" s="16"/>
      <c r="E3791" s="16"/>
      <c r="F3791" s="14"/>
      <c r="G3791" s="14"/>
      <c r="H3791" s="14"/>
      <c r="I3791" s="15"/>
      <c r="J3791" s="77"/>
      <c r="K3791" s="92"/>
    </row>
    <row r="3792" spans="1:11" ht="13">
      <c r="A3792" s="14"/>
      <c r="B3792" s="14"/>
      <c r="C3792" s="14"/>
      <c r="D3792" s="16"/>
      <c r="E3792" s="16"/>
      <c r="F3792" s="14"/>
      <c r="G3792" s="14"/>
      <c r="H3792" s="14"/>
      <c r="I3792" s="15"/>
      <c r="J3792" s="77"/>
      <c r="K3792" s="92"/>
    </row>
    <row r="3793" spans="1:11" ht="13">
      <c r="A3793" s="14"/>
      <c r="B3793" s="14"/>
      <c r="C3793" s="14"/>
      <c r="D3793" s="16"/>
      <c r="E3793" s="16"/>
      <c r="F3793" s="14"/>
      <c r="G3793" s="14"/>
      <c r="H3793" s="14"/>
      <c r="I3793" s="15"/>
      <c r="J3793" s="77"/>
      <c r="K3793" s="92"/>
    </row>
    <row r="3794" spans="1:11" ht="13">
      <c r="A3794" s="14"/>
      <c r="B3794" s="14"/>
      <c r="C3794" s="14"/>
      <c r="D3794" s="16"/>
      <c r="E3794" s="16"/>
      <c r="F3794" s="14"/>
      <c r="G3794" s="14"/>
      <c r="H3794" s="14"/>
      <c r="I3794" s="15"/>
      <c r="J3794" s="77"/>
      <c r="K3794" s="92"/>
    </row>
    <row r="3795" spans="1:11" ht="13">
      <c r="A3795" s="14"/>
      <c r="B3795" s="14"/>
      <c r="C3795" s="14"/>
      <c r="D3795" s="16"/>
      <c r="E3795" s="16"/>
      <c r="F3795" s="14"/>
      <c r="G3795" s="14"/>
      <c r="H3795" s="14"/>
      <c r="I3795" s="15"/>
      <c r="J3795" s="77"/>
      <c r="K3795" s="92"/>
    </row>
    <row r="3796" spans="1:11" ht="13">
      <c r="A3796" s="14"/>
      <c r="B3796" s="14"/>
      <c r="C3796" s="14"/>
      <c r="D3796" s="16"/>
      <c r="E3796" s="16"/>
      <c r="F3796" s="14"/>
      <c r="G3796" s="14"/>
      <c r="H3796" s="14"/>
      <c r="I3796" s="15"/>
      <c r="J3796" s="77"/>
      <c r="K3796" s="92"/>
    </row>
    <row r="3797" spans="1:11" ht="13">
      <c r="A3797" s="14"/>
      <c r="B3797" s="14"/>
      <c r="C3797" s="14"/>
      <c r="D3797" s="16"/>
      <c r="E3797" s="16"/>
      <c r="F3797" s="14"/>
      <c r="G3797" s="14"/>
      <c r="H3797" s="14"/>
      <c r="I3797" s="15"/>
      <c r="J3797" s="77"/>
      <c r="K3797" s="92"/>
    </row>
    <row r="3798" spans="1:11" ht="13">
      <c r="A3798" s="14"/>
      <c r="B3798" s="14"/>
      <c r="C3798" s="14"/>
      <c r="D3798" s="16"/>
      <c r="E3798" s="16"/>
      <c r="F3798" s="14"/>
      <c r="G3798" s="14"/>
      <c r="H3798" s="14"/>
      <c r="I3798" s="15"/>
      <c r="J3798" s="77"/>
      <c r="K3798" s="92"/>
    </row>
    <row r="3799" spans="1:11" ht="13">
      <c r="A3799" s="14"/>
      <c r="B3799" s="14"/>
      <c r="C3799" s="14"/>
      <c r="D3799" s="16"/>
      <c r="E3799" s="16"/>
      <c r="F3799" s="14"/>
      <c r="G3799" s="14"/>
      <c r="H3799" s="14"/>
      <c r="I3799" s="15"/>
      <c r="J3799" s="77"/>
      <c r="K3799" s="92"/>
    </row>
    <row r="3800" spans="1:11" ht="13">
      <c r="A3800" s="14"/>
      <c r="B3800" s="14"/>
      <c r="C3800" s="14"/>
      <c r="D3800" s="16"/>
      <c r="E3800" s="16"/>
      <c r="F3800" s="14"/>
      <c r="G3800" s="14"/>
      <c r="H3800" s="14"/>
      <c r="I3800" s="15"/>
      <c r="J3800" s="77"/>
      <c r="K3800" s="92"/>
    </row>
    <row r="3801" spans="1:11" ht="13">
      <c r="A3801" s="14"/>
      <c r="B3801" s="14"/>
      <c r="C3801" s="14"/>
      <c r="D3801" s="16"/>
      <c r="E3801" s="16"/>
      <c r="F3801" s="14"/>
      <c r="G3801" s="14"/>
      <c r="H3801" s="14"/>
      <c r="I3801" s="15"/>
      <c r="J3801" s="77"/>
      <c r="K3801" s="92"/>
    </row>
    <row r="3802" spans="1:11" ht="13">
      <c r="A3802" s="14"/>
      <c r="B3802" s="14"/>
      <c r="C3802" s="14"/>
      <c r="D3802" s="16"/>
      <c r="E3802" s="16"/>
      <c r="F3802" s="14"/>
      <c r="G3802" s="14"/>
      <c r="H3802" s="14"/>
      <c r="I3802" s="15"/>
      <c r="J3802" s="77"/>
      <c r="K3802" s="92"/>
    </row>
    <row r="3803" spans="1:11" ht="13">
      <c r="A3803" s="14"/>
      <c r="B3803" s="14"/>
      <c r="C3803" s="14"/>
      <c r="D3803" s="16"/>
      <c r="E3803" s="16"/>
      <c r="F3803" s="14"/>
      <c r="G3803" s="14"/>
      <c r="H3803" s="14"/>
      <c r="I3803" s="15"/>
      <c r="J3803" s="77"/>
      <c r="K3803" s="92"/>
    </row>
    <row r="3804" spans="1:11" ht="13">
      <c r="A3804" s="14"/>
      <c r="B3804" s="14"/>
      <c r="C3804" s="14"/>
      <c r="D3804" s="16"/>
      <c r="E3804" s="16"/>
      <c r="F3804" s="14"/>
      <c r="G3804" s="14"/>
      <c r="H3804" s="14"/>
      <c r="I3804" s="15"/>
      <c r="J3804" s="77"/>
      <c r="K3804" s="92"/>
    </row>
    <row r="3805" spans="1:11" ht="13">
      <c r="A3805" s="14"/>
      <c r="B3805" s="14"/>
      <c r="C3805" s="14"/>
      <c r="D3805" s="16"/>
      <c r="E3805" s="16"/>
      <c r="F3805" s="14"/>
      <c r="G3805" s="14"/>
      <c r="H3805" s="14"/>
      <c r="I3805" s="15"/>
      <c r="J3805" s="77"/>
      <c r="K3805" s="92"/>
    </row>
    <row r="3806" spans="1:11" ht="13">
      <c r="A3806" s="14"/>
      <c r="B3806" s="14"/>
      <c r="C3806" s="14"/>
      <c r="D3806" s="16"/>
      <c r="E3806" s="16"/>
      <c r="F3806" s="14"/>
      <c r="G3806" s="14"/>
      <c r="H3806" s="14"/>
      <c r="I3806" s="15"/>
      <c r="J3806" s="77"/>
      <c r="K3806" s="92"/>
    </row>
    <row r="3807" spans="1:11" ht="13">
      <c r="A3807" s="14"/>
      <c r="B3807" s="14"/>
      <c r="C3807" s="14"/>
      <c r="D3807" s="16"/>
      <c r="E3807" s="16"/>
      <c r="F3807" s="14"/>
      <c r="G3807" s="14"/>
      <c r="H3807" s="14"/>
      <c r="I3807" s="15"/>
      <c r="J3807" s="77"/>
      <c r="K3807" s="92"/>
    </row>
    <row r="3808" spans="1:11" ht="13">
      <c r="A3808" s="14"/>
      <c r="B3808" s="14"/>
      <c r="C3808" s="14"/>
      <c r="D3808" s="16"/>
      <c r="E3808" s="16"/>
      <c r="F3808" s="14"/>
      <c r="G3808" s="14"/>
      <c r="H3808" s="14"/>
      <c r="I3808" s="15"/>
      <c r="J3808" s="77"/>
      <c r="K3808" s="92"/>
    </row>
    <row r="3809" spans="1:11" ht="13">
      <c r="A3809" s="14"/>
      <c r="B3809" s="14"/>
      <c r="C3809" s="14"/>
      <c r="D3809" s="16"/>
      <c r="E3809" s="16"/>
      <c r="F3809" s="14"/>
      <c r="G3809" s="14"/>
      <c r="H3809" s="14"/>
      <c r="I3809" s="15"/>
      <c r="J3809" s="77"/>
      <c r="K3809" s="92"/>
    </row>
    <row r="3810" spans="1:11" ht="13">
      <c r="A3810" s="14"/>
      <c r="B3810" s="14"/>
      <c r="C3810" s="14"/>
      <c r="D3810" s="16"/>
      <c r="E3810" s="16"/>
      <c r="F3810" s="14"/>
      <c r="G3810" s="14"/>
      <c r="H3810" s="14"/>
      <c r="I3810" s="15"/>
      <c r="J3810" s="77"/>
      <c r="K3810" s="92"/>
    </row>
    <row r="3811" spans="1:11" ht="13">
      <c r="A3811" s="14"/>
      <c r="B3811" s="14"/>
      <c r="C3811" s="14"/>
      <c r="D3811" s="16"/>
      <c r="E3811" s="16"/>
      <c r="F3811" s="14"/>
      <c r="G3811" s="14"/>
      <c r="H3811" s="14"/>
      <c r="I3811" s="15"/>
      <c r="J3811" s="77"/>
      <c r="K3811" s="92"/>
    </row>
    <row r="3812" spans="1:11" ht="13">
      <c r="A3812" s="14"/>
      <c r="B3812" s="14"/>
      <c r="C3812" s="14"/>
      <c r="D3812" s="16"/>
      <c r="E3812" s="16"/>
      <c r="F3812" s="14"/>
      <c r="G3812" s="14"/>
      <c r="H3812" s="14"/>
      <c r="I3812" s="15"/>
      <c r="J3812" s="77"/>
      <c r="K3812" s="92"/>
    </row>
    <row r="3813" spans="1:11" ht="13">
      <c r="A3813" s="14"/>
      <c r="B3813" s="14"/>
      <c r="C3813" s="14"/>
      <c r="D3813" s="16"/>
      <c r="E3813" s="16"/>
      <c r="F3813" s="14"/>
      <c r="G3813" s="14"/>
      <c r="H3813" s="14"/>
      <c r="I3813" s="15"/>
      <c r="J3813" s="77"/>
      <c r="K3813" s="92"/>
    </row>
    <row r="3814" spans="1:11" ht="13">
      <c r="A3814" s="14"/>
      <c r="B3814" s="14"/>
      <c r="C3814" s="14"/>
      <c r="D3814" s="16"/>
      <c r="E3814" s="16"/>
      <c r="F3814" s="14"/>
      <c r="G3814" s="14"/>
      <c r="H3814" s="14"/>
      <c r="I3814" s="15"/>
      <c r="J3814" s="77"/>
      <c r="K3814" s="92"/>
    </row>
    <row r="3815" spans="1:11" ht="13">
      <c r="A3815" s="14"/>
      <c r="B3815" s="14"/>
      <c r="C3815" s="14"/>
      <c r="D3815" s="16"/>
      <c r="E3815" s="16"/>
      <c r="F3815" s="14"/>
      <c r="G3815" s="14"/>
      <c r="H3815" s="14"/>
      <c r="I3815" s="15"/>
      <c r="J3815" s="77"/>
      <c r="K3815" s="92"/>
    </row>
    <row r="3816" spans="1:11" ht="13">
      <c r="A3816" s="14"/>
      <c r="B3816" s="14"/>
      <c r="C3816" s="14"/>
      <c r="D3816" s="16"/>
      <c r="E3816" s="16"/>
      <c r="F3816" s="14"/>
      <c r="G3816" s="14"/>
      <c r="H3816" s="14"/>
      <c r="I3816" s="15"/>
      <c r="J3816" s="77"/>
      <c r="K3816" s="92"/>
    </row>
    <row r="3817" spans="1:11" ht="13">
      <c r="A3817" s="14"/>
      <c r="B3817" s="14"/>
      <c r="C3817" s="14"/>
      <c r="D3817" s="16"/>
      <c r="E3817" s="16"/>
      <c r="F3817" s="14"/>
      <c r="G3817" s="14"/>
      <c r="H3817" s="14"/>
      <c r="I3817" s="15"/>
      <c r="J3817" s="77"/>
      <c r="K3817" s="92"/>
    </row>
    <row r="3818" spans="1:11" ht="13">
      <c r="A3818" s="14"/>
      <c r="B3818" s="14"/>
      <c r="C3818" s="14"/>
      <c r="D3818" s="16"/>
      <c r="E3818" s="16"/>
      <c r="F3818" s="14"/>
      <c r="G3818" s="14"/>
      <c r="H3818" s="14"/>
      <c r="I3818" s="15"/>
      <c r="J3818" s="77"/>
      <c r="K3818" s="92"/>
    </row>
    <row r="3819" spans="1:11" ht="13">
      <c r="A3819" s="14"/>
      <c r="B3819" s="14"/>
      <c r="C3819" s="14"/>
      <c r="D3819" s="16"/>
      <c r="E3819" s="16"/>
      <c r="F3819" s="14"/>
      <c r="G3819" s="14"/>
      <c r="H3819" s="14"/>
      <c r="I3819" s="15"/>
      <c r="J3819" s="77"/>
      <c r="K3819" s="92"/>
    </row>
    <row r="3820" spans="1:11" ht="13">
      <c r="A3820" s="14"/>
      <c r="B3820" s="14"/>
      <c r="C3820" s="14"/>
      <c r="D3820" s="16"/>
      <c r="E3820" s="16"/>
      <c r="F3820" s="14"/>
      <c r="G3820" s="14"/>
      <c r="H3820" s="14"/>
      <c r="I3820" s="15"/>
      <c r="J3820" s="77"/>
      <c r="K3820" s="92"/>
    </row>
    <row r="3821" spans="1:11" ht="13">
      <c r="A3821" s="14"/>
      <c r="B3821" s="14"/>
      <c r="C3821" s="14"/>
      <c r="D3821" s="16"/>
      <c r="E3821" s="16"/>
      <c r="F3821" s="14"/>
      <c r="G3821" s="14"/>
      <c r="H3821" s="14"/>
      <c r="I3821" s="15"/>
      <c r="J3821" s="77"/>
      <c r="K3821" s="92"/>
    </row>
    <row r="3822" spans="1:11" ht="13">
      <c r="A3822" s="14"/>
      <c r="B3822" s="14"/>
      <c r="C3822" s="14"/>
      <c r="D3822" s="16"/>
      <c r="E3822" s="16"/>
      <c r="F3822" s="14"/>
      <c r="G3822" s="14"/>
      <c r="H3822" s="14"/>
      <c r="I3822" s="15"/>
      <c r="J3822" s="77"/>
      <c r="K3822" s="92"/>
    </row>
    <row r="3823" spans="1:11" ht="13">
      <c r="A3823" s="14"/>
      <c r="B3823" s="14"/>
      <c r="C3823" s="14"/>
      <c r="D3823" s="16"/>
      <c r="E3823" s="16"/>
      <c r="F3823" s="14"/>
      <c r="G3823" s="14"/>
      <c r="H3823" s="14"/>
      <c r="I3823" s="15"/>
      <c r="J3823" s="77"/>
      <c r="K3823" s="92"/>
    </row>
    <row r="3824" spans="1:11" ht="13">
      <c r="A3824" s="14"/>
      <c r="B3824" s="14"/>
      <c r="C3824" s="14"/>
      <c r="D3824" s="16"/>
      <c r="E3824" s="16"/>
      <c r="F3824" s="14"/>
      <c r="G3824" s="14"/>
      <c r="H3824" s="14"/>
      <c r="I3824" s="15"/>
      <c r="J3824" s="77"/>
      <c r="K3824" s="92"/>
    </row>
    <row r="3825" spans="1:11" ht="13">
      <c r="A3825" s="14"/>
      <c r="B3825" s="14"/>
      <c r="C3825" s="14"/>
      <c r="D3825" s="16"/>
      <c r="E3825" s="16"/>
      <c r="F3825" s="14"/>
      <c r="G3825" s="14"/>
      <c r="H3825" s="14"/>
      <c r="I3825" s="15"/>
      <c r="J3825" s="77"/>
      <c r="K3825" s="92"/>
    </row>
    <row r="3826" spans="1:11" ht="13">
      <c r="A3826" s="14"/>
      <c r="B3826" s="14"/>
      <c r="C3826" s="14"/>
      <c r="D3826" s="16"/>
      <c r="E3826" s="16"/>
      <c r="F3826" s="14"/>
      <c r="G3826" s="14"/>
      <c r="H3826" s="14"/>
      <c r="I3826" s="15"/>
      <c r="J3826" s="77"/>
      <c r="K3826" s="92"/>
    </row>
    <row r="3827" spans="1:11" ht="13">
      <c r="A3827" s="14"/>
      <c r="B3827" s="14"/>
      <c r="C3827" s="14"/>
      <c r="D3827" s="16"/>
      <c r="E3827" s="16"/>
      <c r="F3827" s="14"/>
      <c r="G3827" s="14"/>
      <c r="H3827" s="14"/>
      <c r="I3827" s="15"/>
      <c r="J3827" s="77"/>
      <c r="K3827" s="92"/>
    </row>
    <row r="3828" spans="1:11" ht="13">
      <c r="A3828" s="14"/>
      <c r="B3828" s="14"/>
      <c r="C3828" s="14"/>
      <c r="D3828" s="16"/>
      <c r="E3828" s="16"/>
      <c r="F3828" s="14"/>
      <c r="G3828" s="14"/>
      <c r="H3828" s="14"/>
      <c r="I3828" s="15"/>
      <c r="J3828" s="77"/>
      <c r="K3828" s="92"/>
    </row>
    <row r="3829" spans="1:11" ht="13">
      <c r="A3829" s="14"/>
      <c r="B3829" s="14"/>
      <c r="C3829" s="14"/>
      <c r="D3829" s="16"/>
      <c r="E3829" s="16"/>
      <c r="F3829" s="14"/>
      <c r="G3829" s="14"/>
      <c r="H3829" s="14"/>
      <c r="I3829" s="15"/>
      <c r="J3829" s="77"/>
      <c r="K3829" s="92"/>
    </row>
    <row r="3830" spans="1:11" ht="13">
      <c r="A3830" s="14"/>
      <c r="B3830" s="14"/>
      <c r="C3830" s="14"/>
      <c r="D3830" s="16"/>
      <c r="E3830" s="16"/>
      <c r="F3830" s="14"/>
      <c r="G3830" s="14"/>
      <c r="H3830" s="14"/>
      <c r="I3830" s="15"/>
      <c r="J3830" s="77"/>
      <c r="K3830" s="92"/>
    </row>
    <row r="3831" spans="1:11" ht="13">
      <c r="A3831" s="14"/>
      <c r="B3831" s="14"/>
      <c r="C3831" s="14"/>
      <c r="D3831" s="16"/>
      <c r="E3831" s="16"/>
      <c r="F3831" s="14"/>
      <c r="G3831" s="14"/>
      <c r="H3831" s="14"/>
      <c r="I3831" s="15"/>
      <c r="J3831" s="77"/>
      <c r="K3831" s="92"/>
    </row>
    <row r="3832" spans="1:11" ht="13">
      <c r="A3832" s="14"/>
      <c r="B3832" s="14"/>
      <c r="C3832" s="14"/>
      <c r="D3832" s="16"/>
      <c r="E3832" s="16"/>
      <c r="F3832" s="14"/>
      <c r="G3832" s="14"/>
      <c r="H3832" s="14"/>
      <c r="I3832" s="15"/>
      <c r="J3832" s="77"/>
      <c r="K3832" s="92"/>
    </row>
    <row r="3833" spans="1:11" ht="13">
      <c r="A3833" s="14"/>
      <c r="B3833" s="14"/>
      <c r="C3833" s="14"/>
      <c r="D3833" s="16"/>
      <c r="E3833" s="16"/>
      <c r="F3833" s="14"/>
      <c r="G3833" s="14"/>
      <c r="H3833" s="14"/>
      <c r="I3833" s="15"/>
      <c r="J3833" s="77"/>
      <c r="K3833" s="92"/>
    </row>
    <row r="3834" spans="1:11" ht="13">
      <c r="A3834" s="14"/>
      <c r="B3834" s="14"/>
      <c r="C3834" s="14"/>
      <c r="D3834" s="16"/>
      <c r="E3834" s="16"/>
      <c r="F3834" s="14"/>
      <c r="G3834" s="14"/>
      <c r="H3834" s="14"/>
      <c r="I3834" s="15"/>
      <c r="J3834" s="77"/>
      <c r="K3834" s="92"/>
    </row>
    <row r="3835" spans="1:11" ht="13">
      <c r="A3835" s="14"/>
      <c r="B3835" s="14"/>
      <c r="C3835" s="14"/>
      <c r="D3835" s="16"/>
      <c r="E3835" s="16"/>
      <c r="F3835" s="14"/>
      <c r="G3835" s="14"/>
      <c r="H3835" s="14"/>
      <c r="I3835" s="15"/>
      <c r="J3835" s="77"/>
      <c r="K3835" s="92"/>
    </row>
    <row r="3836" spans="1:11" ht="13">
      <c r="A3836" s="14"/>
      <c r="B3836" s="14"/>
      <c r="C3836" s="14"/>
      <c r="D3836" s="16"/>
      <c r="E3836" s="16"/>
      <c r="F3836" s="14"/>
      <c r="G3836" s="14"/>
      <c r="H3836" s="14"/>
      <c r="I3836" s="15"/>
      <c r="J3836" s="77"/>
      <c r="K3836" s="92"/>
    </row>
    <row r="3837" spans="1:11" ht="13">
      <c r="A3837" s="14"/>
      <c r="B3837" s="14"/>
      <c r="C3837" s="14"/>
      <c r="D3837" s="16"/>
      <c r="E3837" s="16"/>
      <c r="F3837" s="14"/>
      <c r="G3837" s="14"/>
      <c r="H3837" s="14"/>
      <c r="I3837" s="15"/>
      <c r="J3837" s="77"/>
      <c r="K3837" s="92"/>
    </row>
    <row r="3838" spans="1:11" ht="13">
      <c r="A3838" s="14"/>
      <c r="B3838" s="14"/>
      <c r="C3838" s="14"/>
      <c r="D3838" s="16"/>
      <c r="E3838" s="16"/>
      <c r="F3838" s="14"/>
      <c r="G3838" s="14"/>
      <c r="H3838" s="14"/>
      <c r="I3838" s="15"/>
      <c r="J3838" s="77"/>
      <c r="K3838" s="92"/>
    </row>
    <row r="3839" spans="1:11" ht="13">
      <c r="A3839" s="14"/>
      <c r="B3839" s="14"/>
      <c r="C3839" s="14"/>
      <c r="D3839" s="16"/>
      <c r="E3839" s="16"/>
      <c r="F3839" s="14"/>
      <c r="G3839" s="14"/>
      <c r="H3839" s="14"/>
      <c r="I3839" s="15"/>
      <c r="J3839" s="77"/>
      <c r="K3839" s="92"/>
    </row>
    <row r="3840" spans="1:11" ht="13">
      <c r="A3840" s="14"/>
      <c r="B3840" s="14"/>
      <c r="C3840" s="14"/>
      <c r="D3840" s="16"/>
      <c r="E3840" s="16"/>
      <c r="F3840" s="14"/>
      <c r="G3840" s="14"/>
      <c r="H3840" s="14"/>
      <c r="I3840" s="15"/>
      <c r="J3840" s="77"/>
      <c r="K3840" s="92"/>
    </row>
    <row r="3841" spans="1:11" ht="13">
      <c r="A3841" s="14"/>
      <c r="B3841" s="14"/>
      <c r="C3841" s="14"/>
      <c r="D3841" s="16"/>
      <c r="E3841" s="16"/>
      <c r="F3841" s="14"/>
      <c r="G3841" s="14"/>
      <c r="H3841" s="14"/>
      <c r="I3841" s="15"/>
      <c r="J3841" s="77"/>
      <c r="K3841" s="92"/>
    </row>
    <row r="3842" spans="1:11" ht="13">
      <c r="A3842" s="14"/>
      <c r="B3842" s="14"/>
      <c r="C3842" s="14"/>
      <c r="D3842" s="16"/>
      <c r="E3842" s="16"/>
      <c r="F3842" s="14"/>
      <c r="G3842" s="14"/>
      <c r="H3842" s="14"/>
      <c r="I3842" s="15"/>
      <c r="J3842" s="77"/>
      <c r="K3842" s="92"/>
    </row>
    <row r="3843" spans="1:11" ht="13">
      <c r="A3843" s="14"/>
      <c r="B3843" s="14"/>
      <c r="C3843" s="14"/>
      <c r="D3843" s="16"/>
      <c r="E3843" s="16"/>
      <c r="F3843" s="14"/>
      <c r="G3843" s="14"/>
      <c r="H3843" s="14"/>
      <c r="I3843" s="15"/>
      <c r="J3843" s="77"/>
      <c r="K3843" s="92"/>
    </row>
    <row r="3844" spans="1:11" ht="13">
      <c r="A3844" s="14"/>
      <c r="B3844" s="14"/>
      <c r="C3844" s="14"/>
      <c r="D3844" s="16"/>
      <c r="E3844" s="16"/>
      <c r="F3844" s="14"/>
      <c r="G3844" s="14"/>
      <c r="H3844" s="14"/>
      <c r="I3844" s="15"/>
      <c r="J3844" s="77"/>
      <c r="K3844" s="92"/>
    </row>
    <row r="3845" spans="1:11" ht="13">
      <c r="A3845" s="14"/>
      <c r="B3845" s="14"/>
      <c r="C3845" s="14"/>
      <c r="D3845" s="16"/>
      <c r="E3845" s="16"/>
      <c r="F3845" s="14"/>
      <c r="G3845" s="14"/>
      <c r="H3845" s="14"/>
      <c r="I3845" s="15"/>
      <c r="J3845" s="77"/>
      <c r="K3845" s="92"/>
    </row>
    <row r="3846" spans="1:11" ht="13">
      <c r="A3846" s="14"/>
      <c r="B3846" s="14"/>
      <c r="C3846" s="14"/>
      <c r="D3846" s="16"/>
      <c r="E3846" s="16"/>
      <c r="F3846" s="14"/>
      <c r="G3846" s="14"/>
      <c r="H3846" s="14"/>
      <c r="I3846" s="15"/>
      <c r="J3846" s="77"/>
      <c r="K3846" s="92"/>
    </row>
    <row r="3847" spans="1:11" ht="13">
      <c r="A3847" s="14"/>
      <c r="B3847" s="14"/>
      <c r="C3847" s="14"/>
      <c r="D3847" s="16"/>
      <c r="E3847" s="16"/>
      <c r="F3847" s="14"/>
      <c r="G3847" s="14"/>
      <c r="H3847" s="14"/>
      <c r="I3847" s="15"/>
      <c r="J3847" s="77"/>
      <c r="K3847" s="92"/>
    </row>
    <row r="3848" spans="1:11" ht="13">
      <c r="A3848" s="14"/>
      <c r="B3848" s="14"/>
      <c r="C3848" s="14"/>
      <c r="D3848" s="16"/>
      <c r="E3848" s="16"/>
      <c r="F3848" s="14"/>
      <c r="G3848" s="14"/>
      <c r="H3848" s="14"/>
      <c r="I3848" s="15"/>
      <c r="J3848" s="77"/>
      <c r="K3848" s="92"/>
    </row>
    <row r="3849" spans="1:11" ht="13">
      <c r="A3849" s="14"/>
      <c r="B3849" s="14"/>
      <c r="C3849" s="14"/>
      <c r="D3849" s="16"/>
      <c r="E3849" s="16"/>
      <c r="F3849" s="14"/>
      <c r="G3849" s="14"/>
      <c r="H3849" s="14"/>
      <c r="I3849" s="15"/>
      <c r="J3849" s="77"/>
      <c r="K3849" s="92"/>
    </row>
    <row r="3850" spans="1:11" ht="13">
      <c r="A3850" s="14"/>
      <c r="B3850" s="14"/>
      <c r="C3850" s="14"/>
      <c r="D3850" s="16"/>
      <c r="E3850" s="16"/>
      <c r="F3850" s="14"/>
      <c r="G3850" s="14"/>
      <c r="H3850" s="14"/>
      <c r="I3850" s="15"/>
      <c r="J3850" s="77"/>
      <c r="K3850" s="92"/>
    </row>
    <row r="3851" spans="1:11" ht="13">
      <c r="A3851" s="14"/>
      <c r="B3851" s="14"/>
      <c r="C3851" s="14"/>
      <c r="D3851" s="16"/>
      <c r="E3851" s="16"/>
      <c r="F3851" s="14"/>
      <c r="G3851" s="14"/>
      <c r="H3851" s="14"/>
      <c r="I3851" s="15"/>
      <c r="J3851" s="77"/>
      <c r="K3851" s="92"/>
    </row>
    <row r="3852" spans="1:11" ht="13">
      <c r="A3852" s="14"/>
      <c r="B3852" s="14"/>
      <c r="C3852" s="14"/>
      <c r="D3852" s="16"/>
      <c r="E3852" s="16"/>
      <c r="F3852" s="14"/>
      <c r="G3852" s="14"/>
      <c r="H3852" s="14"/>
      <c r="I3852" s="15"/>
      <c r="J3852" s="77"/>
      <c r="K3852" s="92"/>
    </row>
    <row r="3853" spans="1:11" ht="13">
      <c r="A3853" s="14"/>
      <c r="B3853" s="14"/>
      <c r="C3853" s="14"/>
      <c r="D3853" s="16"/>
      <c r="E3853" s="16"/>
      <c r="F3853" s="14"/>
      <c r="G3853" s="14"/>
      <c r="H3853" s="14"/>
      <c r="I3853" s="15"/>
      <c r="J3853" s="77"/>
      <c r="K3853" s="92"/>
    </row>
    <row r="3854" spans="1:11" ht="13">
      <c r="A3854" s="14"/>
      <c r="B3854" s="14"/>
      <c r="C3854" s="14"/>
      <c r="D3854" s="16"/>
      <c r="E3854" s="16"/>
      <c r="F3854" s="14"/>
      <c r="G3854" s="14"/>
      <c r="H3854" s="14"/>
      <c r="I3854" s="15"/>
      <c r="J3854" s="77"/>
      <c r="K3854" s="92"/>
    </row>
    <row r="3855" spans="1:11" ht="13">
      <c r="A3855" s="14"/>
      <c r="B3855" s="14"/>
      <c r="C3855" s="14"/>
      <c r="D3855" s="16"/>
      <c r="E3855" s="16"/>
      <c r="F3855" s="14"/>
      <c r="G3855" s="14"/>
      <c r="H3855" s="14"/>
      <c r="I3855" s="15"/>
      <c r="J3855" s="77"/>
      <c r="K3855" s="92"/>
    </row>
    <row r="3856" spans="1:11" ht="13">
      <c r="A3856" s="14"/>
      <c r="B3856" s="14"/>
      <c r="C3856" s="14"/>
      <c r="D3856" s="16"/>
      <c r="E3856" s="16"/>
      <c r="F3856" s="14"/>
      <c r="G3856" s="14"/>
      <c r="H3856" s="14"/>
      <c r="I3856" s="15"/>
      <c r="J3856" s="77"/>
      <c r="K3856" s="92"/>
    </row>
    <row r="3857" spans="1:11" ht="13">
      <c r="A3857" s="14"/>
      <c r="B3857" s="14"/>
      <c r="C3857" s="14"/>
      <c r="D3857" s="16"/>
      <c r="E3857" s="16"/>
      <c r="F3857" s="14"/>
      <c r="G3857" s="14"/>
      <c r="H3857" s="14"/>
      <c r="I3857" s="15"/>
      <c r="J3857" s="77"/>
      <c r="K3857" s="92"/>
    </row>
    <row r="3858" spans="1:11" ht="13">
      <c r="A3858" s="14"/>
      <c r="B3858" s="14"/>
      <c r="C3858" s="14"/>
      <c r="D3858" s="16"/>
      <c r="E3858" s="16"/>
      <c r="F3858" s="14"/>
      <c r="G3858" s="14"/>
      <c r="H3858" s="14"/>
      <c r="I3858" s="15"/>
      <c r="J3858" s="77"/>
      <c r="K3858" s="92"/>
    </row>
    <row r="3859" spans="1:11" ht="13">
      <c r="A3859" s="14"/>
      <c r="B3859" s="14"/>
      <c r="C3859" s="14"/>
      <c r="D3859" s="16"/>
      <c r="E3859" s="16"/>
      <c r="F3859" s="14"/>
      <c r="G3859" s="14"/>
      <c r="H3859" s="14"/>
      <c r="I3859" s="15"/>
      <c r="J3859" s="77"/>
      <c r="K3859" s="92"/>
    </row>
    <row r="3860" spans="1:11" ht="13">
      <c r="A3860" s="14"/>
      <c r="B3860" s="14"/>
      <c r="C3860" s="14"/>
      <c r="D3860" s="16"/>
      <c r="E3860" s="16"/>
      <c r="F3860" s="14"/>
      <c r="G3860" s="14"/>
      <c r="H3860" s="14"/>
      <c r="I3860" s="15"/>
      <c r="J3860" s="77"/>
      <c r="K3860" s="92"/>
    </row>
    <row r="3861" spans="1:11" ht="13">
      <c r="A3861" s="14"/>
      <c r="B3861" s="14"/>
      <c r="C3861" s="14"/>
      <c r="D3861" s="16"/>
      <c r="E3861" s="16"/>
      <c r="F3861" s="14"/>
      <c r="G3861" s="14"/>
      <c r="H3861" s="14"/>
      <c r="I3861" s="15"/>
      <c r="J3861" s="77"/>
      <c r="K3861" s="92"/>
    </row>
    <row r="3862" spans="1:11" ht="13">
      <c r="A3862" s="14"/>
      <c r="B3862" s="14"/>
      <c r="C3862" s="14"/>
      <c r="D3862" s="16"/>
      <c r="E3862" s="16"/>
      <c r="F3862" s="14"/>
      <c r="G3862" s="14"/>
      <c r="H3862" s="14"/>
      <c r="I3862" s="15"/>
      <c r="J3862" s="77"/>
      <c r="K3862" s="92"/>
    </row>
    <row r="3863" spans="1:11" ht="13">
      <c r="A3863" s="14"/>
      <c r="B3863" s="14"/>
      <c r="C3863" s="14"/>
      <c r="D3863" s="16"/>
      <c r="E3863" s="16"/>
      <c r="F3863" s="14"/>
      <c r="G3863" s="14"/>
      <c r="H3863" s="14"/>
      <c r="I3863" s="15"/>
      <c r="J3863" s="77"/>
      <c r="K3863" s="92"/>
    </row>
    <row r="3864" spans="1:11" ht="13">
      <c r="A3864" s="14"/>
      <c r="B3864" s="14"/>
      <c r="C3864" s="14"/>
      <c r="D3864" s="16"/>
      <c r="E3864" s="16"/>
      <c r="F3864" s="14"/>
      <c r="G3864" s="14"/>
      <c r="H3864" s="14"/>
      <c r="I3864" s="15"/>
      <c r="J3864" s="77"/>
      <c r="K3864" s="92"/>
    </row>
    <row r="3865" spans="1:11" ht="13">
      <c r="A3865" s="14"/>
      <c r="B3865" s="14"/>
      <c r="C3865" s="14"/>
      <c r="D3865" s="16"/>
      <c r="E3865" s="16"/>
      <c r="F3865" s="14"/>
      <c r="G3865" s="14"/>
      <c r="H3865" s="14"/>
      <c r="I3865" s="15"/>
      <c r="J3865" s="77"/>
      <c r="K3865" s="92"/>
    </row>
    <row r="3866" spans="1:11" ht="13">
      <c r="A3866" s="14"/>
      <c r="B3866" s="14"/>
      <c r="C3866" s="14"/>
      <c r="D3866" s="16"/>
      <c r="E3866" s="16"/>
      <c r="F3866" s="14"/>
      <c r="G3866" s="14"/>
      <c r="H3866" s="14"/>
      <c r="I3866" s="15"/>
      <c r="J3866" s="77"/>
      <c r="K3866" s="92"/>
    </row>
    <row r="3867" spans="1:11" ht="13">
      <c r="A3867" s="14"/>
      <c r="B3867" s="14"/>
      <c r="C3867" s="14"/>
      <c r="D3867" s="16"/>
      <c r="E3867" s="16"/>
      <c r="F3867" s="14"/>
      <c r="G3867" s="14"/>
      <c r="H3867" s="14"/>
      <c r="I3867" s="15"/>
      <c r="J3867" s="77"/>
      <c r="K3867" s="92"/>
    </row>
    <row r="3868" spans="1:11" ht="13">
      <c r="A3868" s="14"/>
      <c r="B3868" s="14"/>
      <c r="C3868" s="14"/>
      <c r="D3868" s="16"/>
      <c r="E3868" s="16"/>
      <c r="F3868" s="14"/>
      <c r="G3868" s="14"/>
      <c r="H3868" s="14"/>
      <c r="I3868" s="15"/>
      <c r="J3868" s="77"/>
      <c r="K3868" s="92"/>
    </row>
    <row r="3869" spans="1:11" ht="13">
      <c r="A3869" s="14"/>
      <c r="B3869" s="14"/>
      <c r="C3869" s="14"/>
      <c r="D3869" s="16"/>
      <c r="E3869" s="16"/>
      <c r="F3869" s="14"/>
      <c r="G3869" s="14"/>
      <c r="H3869" s="14"/>
      <c r="I3869" s="15"/>
      <c r="J3869" s="77"/>
      <c r="K3869" s="92"/>
    </row>
    <row r="3870" spans="1:11" ht="13">
      <c r="A3870" s="14"/>
      <c r="B3870" s="14"/>
      <c r="C3870" s="14"/>
      <c r="D3870" s="16"/>
      <c r="E3870" s="16"/>
      <c r="F3870" s="14"/>
      <c r="G3870" s="14"/>
      <c r="H3870" s="14"/>
      <c r="I3870" s="15"/>
      <c r="J3870" s="77"/>
      <c r="K3870" s="92"/>
    </row>
    <row r="3871" spans="1:11" ht="13">
      <c r="A3871" s="14"/>
      <c r="B3871" s="14"/>
      <c r="C3871" s="14"/>
      <c r="D3871" s="16"/>
      <c r="E3871" s="16"/>
      <c r="F3871" s="14"/>
      <c r="G3871" s="14"/>
      <c r="H3871" s="14"/>
      <c r="I3871" s="15"/>
      <c r="J3871" s="77"/>
      <c r="K3871" s="92"/>
    </row>
    <row r="3872" spans="1:11" ht="13">
      <c r="A3872" s="14"/>
      <c r="B3872" s="14"/>
      <c r="C3872" s="14"/>
      <c r="D3872" s="16"/>
      <c r="E3872" s="16"/>
      <c r="F3872" s="14"/>
      <c r="G3872" s="14"/>
      <c r="H3872" s="14"/>
      <c r="I3872" s="15"/>
      <c r="J3872" s="77"/>
      <c r="K3872" s="92"/>
    </row>
    <row r="3873" spans="1:11" ht="13">
      <c r="A3873" s="14"/>
      <c r="B3873" s="14"/>
      <c r="C3873" s="14"/>
      <c r="D3873" s="16"/>
      <c r="E3873" s="16"/>
      <c r="F3873" s="14"/>
      <c r="G3873" s="14"/>
      <c r="H3873" s="14"/>
      <c r="I3873" s="15"/>
      <c r="J3873" s="77"/>
      <c r="K3873" s="92"/>
    </row>
    <row r="3874" spans="1:11" ht="13">
      <c r="A3874" s="14"/>
      <c r="B3874" s="14"/>
      <c r="C3874" s="14"/>
      <c r="D3874" s="16"/>
      <c r="E3874" s="16"/>
      <c r="F3874" s="14"/>
      <c r="G3874" s="14"/>
      <c r="H3874" s="14"/>
      <c r="I3874" s="15"/>
      <c r="J3874" s="77"/>
      <c r="K3874" s="92"/>
    </row>
    <row r="3875" spans="1:11" ht="13">
      <c r="A3875" s="14"/>
      <c r="B3875" s="14"/>
      <c r="C3875" s="14"/>
      <c r="D3875" s="16"/>
      <c r="E3875" s="16"/>
      <c r="F3875" s="14"/>
      <c r="G3875" s="14"/>
      <c r="H3875" s="14"/>
      <c r="I3875" s="15"/>
      <c r="J3875" s="77"/>
      <c r="K3875" s="92"/>
    </row>
    <row r="3876" spans="1:11" ht="13">
      <c r="A3876" s="14"/>
      <c r="B3876" s="14"/>
      <c r="C3876" s="14"/>
      <c r="D3876" s="16"/>
      <c r="E3876" s="16"/>
      <c r="F3876" s="14"/>
      <c r="G3876" s="14"/>
      <c r="H3876" s="14"/>
      <c r="I3876" s="15"/>
      <c r="J3876" s="77"/>
      <c r="K3876" s="92"/>
    </row>
    <row r="3877" spans="1:11" ht="13">
      <c r="A3877" s="14"/>
      <c r="B3877" s="14"/>
      <c r="C3877" s="14"/>
      <c r="D3877" s="16"/>
      <c r="E3877" s="16"/>
      <c r="F3877" s="14"/>
      <c r="G3877" s="14"/>
      <c r="H3877" s="14"/>
      <c r="I3877" s="15"/>
      <c r="J3877" s="77"/>
      <c r="K3877" s="92"/>
    </row>
    <row r="3878" spans="1:11" ht="13">
      <c r="A3878" s="14"/>
      <c r="B3878" s="14"/>
      <c r="C3878" s="14"/>
      <c r="D3878" s="16"/>
      <c r="E3878" s="16"/>
      <c r="F3878" s="14"/>
      <c r="G3878" s="14"/>
      <c r="H3878" s="14"/>
      <c r="I3878" s="15"/>
      <c r="J3878" s="77"/>
      <c r="K3878" s="92"/>
    </row>
    <row r="3879" spans="1:11" ht="13">
      <c r="A3879" s="14"/>
      <c r="B3879" s="14"/>
      <c r="C3879" s="14"/>
      <c r="D3879" s="16"/>
      <c r="E3879" s="16"/>
      <c r="F3879" s="14"/>
      <c r="G3879" s="14"/>
      <c r="H3879" s="14"/>
      <c r="I3879" s="15"/>
      <c r="J3879" s="77"/>
      <c r="K3879" s="92"/>
    </row>
    <row r="3880" spans="1:11" ht="13">
      <c r="A3880" s="14"/>
      <c r="B3880" s="14"/>
      <c r="C3880" s="14"/>
      <c r="D3880" s="16"/>
      <c r="E3880" s="16"/>
      <c r="F3880" s="14"/>
      <c r="G3880" s="14"/>
      <c r="H3880" s="14"/>
      <c r="I3880" s="15"/>
      <c r="J3880" s="77"/>
      <c r="K3880" s="92"/>
    </row>
    <row r="3881" spans="1:11" ht="13">
      <c r="A3881" s="14"/>
      <c r="B3881" s="14"/>
      <c r="C3881" s="14"/>
      <c r="D3881" s="16"/>
      <c r="E3881" s="16"/>
      <c r="F3881" s="14"/>
      <c r="G3881" s="14"/>
      <c r="H3881" s="14"/>
      <c r="I3881" s="15"/>
      <c r="J3881" s="77"/>
      <c r="K3881" s="92"/>
    </row>
    <row r="3882" spans="1:11" ht="13">
      <c r="A3882" s="14"/>
      <c r="B3882" s="14"/>
      <c r="C3882" s="14"/>
      <c r="D3882" s="16"/>
      <c r="E3882" s="16"/>
      <c r="F3882" s="14"/>
      <c r="G3882" s="14"/>
      <c r="H3882" s="14"/>
      <c r="I3882" s="15"/>
      <c r="J3882" s="77"/>
      <c r="K3882" s="92"/>
    </row>
    <row r="3883" spans="1:11" ht="13">
      <c r="A3883" s="14"/>
      <c r="B3883" s="14"/>
      <c r="C3883" s="14"/>
      <c r="D3883" s="16"/>
      <c r="E3883" s="16"/>
      <c r="F3883" s="14"/>
      <c r="G3883" s="14"/>
      <c r="H3883" s="14"/>
      <c r="I3883" s="15"/>
      <c r="J3883" s="77"/>
      <c r="K3883" s="92"/>
    </row>
    <row r="3884" spans="1:11" ht="13">
      <c r="A3884" s="14"/>
      <c r="B3884" s="14"/>
      <c r="C3884" s="14"/>
      <c r="D3884" s="16"/>
      <c r="E3884" s="16"/>
      <c r="F3884" s="14"/>
      <c r="G3884" s="14"/>
      <c r="H3884" s="14"/>
      <c r="I3884" s="15"/>
      <c r="J3884" s="77"/>
      <c r="K3884" s="92"/>
    </row>
    <row r="3885" spans="1:11" ht="13">
      <c r="A3885" s="14"/>
      <c r="B3885" s="14"/>
      <c r="C3885" s="14"/>
      <c r="D3885" s="16"/>
      <c r="E3885" s="16"/>
      <c r="F3885" s="14"/>
      <c r="G3885" s="14"/>
      <c r="H3885" s="14"/>
      <c r="I3885" s="15"/>
      <c r="J3885" s="77"/>
      <c r="K3885" s="92"/>
    </row>
    <row r="3886" spans="1:11" ht="13">
      <c r="A3886" s="14"/>
      <c r="B3886" s="14"/>
      <c r="C3886" s="14"/>
      <c r="D3886" s="16"/>
      <c r="E3886" s="16"/>
      <c r="F3886" s="14"/>
      <c r="G3886" s="14"/>
      <c r="H3886" s="14"/>
      <c r="I3886" s="15"/>
      <c r="J3886" s="77"/>
      <c r="K3886" s="92"/>
    </row>
    <row r="3887" spans="1:11" ht="13">
      <c r="A3887" s="14"/>
      <c r="B3887" s="14"/>
      <c r="C3887" s="14"/>
      <c r="D3887" s="16"/>
      <c r="E3887" s="16"/>
      <c r="F3887" s="14"/>
      <c r="G3887" s="14"/>
      <c r="H3887" s="14"/>
      <c r="I3887" s="15"/>
      <c r="J3887" s="77"/>
      <c r="K3887" s="92"/>
    </row>
    <row r="3888" spans="1:11" ht="13">
      <c r="A3888" s="14"/>
      <c r="B3888" s="14"/>
      <c r="C3888" s="14"/>
      <c r="D3888" s="16"/>
      <c r="E3888" s="16"/>
      <c r="F3888" s="14"/>
      <c r="G3888" s="14"/>
      <c r="H3888" s="14"/>
      <c r="I3888" s="15"/>
      <c r="J3888" s="77"/>
      <c r="K3888" s="92"/>
    </row>
    <row r="3889" spans="1:11" ht="13">
      <c r="A3889" s="14"/>
      <c r="B3889" s="14"/>
      <c r="C3889" s="14"/>
      <c r="D3889" s="16"/>
      <c r="E3889" s="16"/>
      <c r="F3889" s="14"/>
      <c r="G3889" s="14"/>
      <c r="H3889" s="14"/>
      <c r="I3889" s="15"/>
      <c r="J3889" s="77"/>
      <c r="K3889" s="92"/>
    </row>
    <row r="3890" spans="1:11" ht="13">
      <c r="A3890" s="14"/>
      <c r="B3890" s="14"/>
      <c r="C3890" s="14"/>
      <c r="D3890" s="16"/>
      <c r="E3890" s="16"/>
      <c r="F3890" s="14"/>
      <c r="G3890" s="14"/>
      <c r="H3890" s="14"/>
      <c r="I3890" s="15"/>
      <c r="J3890" s="77"/>
      <c r="K3890" s="92"/>
    </row>
    <row r="3891" spans="1:11" ht="13">
      <c r="A3891" s="14"/>
      <c r="B3891" s="14"/>
      <c r="C3891" s="14"/>
      <c r="D3891" s="16"/>
      <c r="E3891" s="16"/>
      <c r="F3891" s="14"/>
      <c r="G3891" s="14"/>
      <c r="H3891" s="14"/>
      <c r="I3891" s="15"/>
      <c r="J3891" s="77"/>
      <c r="K3891" s="92"/>
    </row>
    <row r="3892" spans="1:11" ht="13">
      <c r="A3892" s="14"/>
      <c r="B3892" s="14"/>
      <c r="C3892" s="14"/>
      <c r="D3892" s="16"/>
      <c r="E3892" s="16"/>
      <c r="F3892" s="14"/>
      <c r="G3892" s="14"/>
      <c r="H3892" s="14"/>
      <c r="I3892" s="15"/>
      <c r="J3892" s="77"/>
      <c r="K3892" s="92"/>
    </row>
    <row r="3893" spans="1:11" ht="13">
      <c r="A3893" s="14"/>
      <c r="B3893" s="14"/>
      <c r="C3893" s="14"/>
      <c r="D3893" s="16"/>
      <c r="E3893" s="16"/>
      <c r="F3893" s="14"/>
      <c r="G3893" s="14"/>
      <c r="H3893" s="14"/>
      <c r="I3893" s="15"/>
      <c r="J3893" s="77"/>
      <c r="K3893" s="92"/>
    </row>
    <row r="3894" spans="1:11" ht="13">
      <c r="A3894" s="14"/>
      <c r="B3894" s="14"/>
      <c r="C3894" s="14"/>
      <c r="D3894" s="16"/>
      <c r="E3894" s="16"/>
      <c r="F3894" s="14"/>
      <c r="G3894" s="14"/>
      <c r="H3894" s="14"/>
      <c r="I3894" s="15"/>
      <c r="J3894" s="77"/>
      <c r="K3894" s="92"/>
    </row>
    <row r="3895" spans="1:11" ht="13">
      <c r="A3895" s="14"/>
      <c r="B3895" s="14"/>
      <c r="C3895" s="14"/>
      <c r="D3895" s="16"/>
      <c r="E3895" s="16"/>
      <c r="F3895" s="14"/>
      <c r="G3895" s="14"/>
      <c r="H3895" s="14"/>
      <c r="I3895" s="15"/>
      <c r="J3895" s="77"/>
      <c r="K3895" s="92"/>
    </row>
    <row r="3896" spans="1:11" ht="13">
      <c r="A3896" s="14"/>
      <c r="B3896" s="14"/>
      <c r="C3896" s="14"/>
      <c r="D3896" s="16"/>
      <c r="E3896" s="16"/>
      <c r="F3896" s="14"/>
      <c r="G3896" s="14"/>
      <c r="H3896" s="14"/>
      <c r="I3896" s="15"/>
      <c r="J3896" s="77"/>
      <c r="K3896" s="92"/>
    </row>
    <row r="3897" spans="1:11" ht="13">
      <c r="A3897" s="14"/>
      <c r="B3897" s="14"/>
      <c r="C3897" s="14"/>
      <c r="D3897" s="16"/>
      <c r="E3897" s="16"/>
      <c r="F3897" s="14"/>
      <c r="G3897" s="14"/>
      <c r="H3897" s="14"/>
      <c r="I3897" s="15"/>
      <c r="J3897" s="77"/>
      <c r="K3897" s="92"/>
    </row>
    <row r="3898" spans="1:11" ht="13">
      <c r="A3898" s="14"/>
      <c r="B3898" s="14"/>
      <c r="C3898" s="14"/>
      <c r="D3898" s="16"/>
      <c r="E3898" s="16"/>
      <c r="F3898" s="14"/>
      <c r="G3898" s="14"/>
      <c r="H3898" s="14"/>
      <c r="I3898" s="15"/>
      <c r="J3898" s="77"/>
      <c r="K3898" s="92"/>
    </row>
    <row r="3899" spans="1:11" ht="13">
      <c r="A3899" s="14"/>
      <c r="B3899" s="14"/>
      <c r="C3899" s="14"/>
      <c r="D3899" s="16"/>
      <c r="E3899" s="16"/>
      <c r="F3899" s="14"/>
      <c r="G3899" s="14"/>
      <c r="H3899" s="14"/>
      <c r="I3899" s="15"/>
      <c r="J3899" s="77"/>
      <c r="K3899" s="92"/>
    </row>
    <row r="3900" spans="1:11" ht="13">
      <c r="A3900" s="14"/>
      <c r="B3900" s="14"/>
      <c r="C3900" s="14"/>
      <c r="D3900" s="16"/>
      <c r="E3900" s="16"/>
      <c r="F3900" s="14"/>
      <c r="G3900" s="14"/>
      <c r="H3900" s="14"/>
      <c r="I3900" s="15"/>
      <c r="J3900" s="77"/>
      <c r="K3900" s="92"/>
    </row>
    <row r="3901" spans="1:11" ht="13">
      <c r="A3901" s="14"/>
      <c r="B3901" s="14"/>
      <c r="C3901" s="14"/>
      <c r="D3901" s="16"/>
      <c r="E3901" s="16"/>
      <c r="F3901" s="14"/>
      <c r="G3901" s="14"/>
      <c r="H3901" s="14"/>
      <c r="I3901" s="15"/>
      <c r="J3901" s="77"/>
      <c r="K3901" s="92"/>
    </row>
    <row r="3902" spans="1:11" ht="13">
      <c r="A3902" s="14"/>
      <c r="B3902" s="14"/>
      <c r="C3902" s="14"/>
      <c r="D3902" s="16"/>
      <c r="E3902" s="16"/>
      <c r="F3902" s="14"/>
      <c r="G3902" s="14"/>
      <c r="H3902" s="14"/>
      <c r="I3902" s="15"/>
      <c r="J3902" s="77"/>
      <c r="K3902" s="92"/>
    </row>
    <row r="3903" spans="1:11" ht="13">
      <c r="A3903" s="14"/>
      <c r="B3903" s="14"/>
      <c r="C3903" s="14"/>
      <c r="D3903" s="16"/>
      <c r="E3903" s="16"/>
      <c r="F3903" s="14"/>
      <c r="G3903" s="14"/>
      <c r="H3903" s="14"/>
      <c r="I3903" s="15"/>
      <c r="J3903" s="77"/>
      <c r="K3903" s="92"/>
    </row>
    <row r="3904" spans="1:11" ht="13">
      <c r="A3904" s="14"/>
      <c r="B3904" s="14"/>
      <c r="C3904" s="14"/>
      <c r="D3904" s="16"/>
      <c r="E3904" s="16"/>
      <c r="F3904" s="14"/>
      <c r="G3904" s="14"/>
      <c r="H3904" s="14"/>
      <c r="I3904" s="15"/>
      <c r="J3904" s="77"/>
      <c r="K3904" s="92"/>
    </row>
    <row r="3905" spans="1:11" ht="13">
      <c r="A3905" s="14"/>
      <c r="B3905" s="14"/>
      <c r="C3905" s="14"/>
      <c r="D3905" s="16"/>
      <c r="E3905" s="16"/>
      <c r="F3905" s="14"/>
      <c r="G3905" s="14"/>
      <c r="H3905" s="14"/>
      <c r="I3905" s="15"/>
      <c r="J3905" s="77"/>
      <c r="K3905" s="92"/>
    </row>
    <row r="3906" spans="1:11" ht="13">
      <c r="A3906" s="14"/>
      <c r="B3906" s="14"/>
      <c r="C3906" s="14"/>
      <c r="D3906" s="16"/>
      <c r="E3906" s="16"/>
      <c r="F3906" s="14"/>
      <c r="G3906" s="14"/>
      <c r="H3906" s="14"/>
      <c r="I3906" s="15"/>
      <c r="J3906" s="77"/>
      <c r="K3906" s="92"/>
    </row>
    <row r="3907" spans="1:11" ht="13">
      <c r="A3907" s="14"/>
      <c r="B3907" s="14"/>
      <c r="C3907" s="14"/>
      <c r="D3907" s="16"/>
      <c r="E3907" s="16"/>
      <c r="F3907" s="14"/>
      <c r="G3907" s="14"/>
      <c r="H3907" s="14"/>
      <c r="I3907" s="15"/>
      <c r="J3907" s="77"/>
      <c r="K3907" s="92"/>
    </row>
    <row r="3908" spans="1:11" ht="13">
      <c r="A3908" s="14"/>
      <c r="B3908" s="14"/>
      <c r="C3908" s="14"/>
      <c r="D3908" s="16"/>
      <c r="E3908" s="16"/>
      <c r="F3908" s="14"/>
      <c r="G3908" s="14"/>
      <c r="H3908" s="14"/>
      <c r="I3908" s="15"/>
      <c r="J3908" s="77"/>
      <c r="K3908" s="92"/>
    </row>
    <row r="3909" spans="1:11" ht="13">
      <c r="A3909" s="14"/>
      <c r="B3909" s="14"/>
      <c r="C3909" s="14"/>
      <c r="D3909" s="16"/>
      <c r="E3909" s="16"/>
      <c r="F3909" s="14"/>
      <c r="G3909" s="14"/>
      <c r="H3909" s="14"/>
      <c r="I3909" s="15"/>
      <c r="J3909" s="77"/>
      <c r="K3909" s="92"/>
    </row>
    <row r="3910" spans="1:11" ht="13">
      <c r="A3910" s="14"/>
      <c r="B3910" s="14"/>
      <c r="C3910" s="14"/>
      <c r="D3910" s="16"/>
      <c r="E3910" s="16"/>
      <c r="F3910" s="14"/>
      <c r="G3910" s="14"/>
      <c r="H3910" s="14"/>
      <c r="I3910" s="15"/>
      <c r="J3910" s="77"/>
      <c r="K3910" s="92"/>
    </row>
    <row r="3911" spans="1:11" ht="13">
      <c r="A3911" s="14"/>
      <c r="B3911" s="14"/>
      <c r="C3911" s="14"/>
      <c r="D3911" s="16"/>
      <c r="E3911" s="16"/>
      <c r="F3911" s="14"/>
      <c r="G3911" s="14"/>
      <c r="H3911" s="14"/>
      <c r="I3911" s="15"/>
      <c r="J3911" s="77"/>
      <c r="K3911" s="92"/>
    </row>
    <row r="3912" spans="1:11" ht="13">
      <c r="A3912" s="14"/>
      <c r="B3912" s="14"/>
      <c r="C3912" s="14"/>
      <c r="D3912" s="16"/>
      <c r="E3912" s="16"/>
      <c r="F3912" s="14"/>
      <c r="G3912" s="14"/>
      <c r="H3912" s="14"/>
      <c r="I3912" s="15"/>
      <c r="J3912" s="77"/>
      <c r="K3912" s="92"/>
    </row>
    <row r="3913" spans="1:11" ht="13">
      <c r="A3913" s="14"/>
      <c r="B3913" s="14"/>
      <c r="C3913" s="14"/>
      <c r="D3913" s="16"/>
      <c r="E3913" s="16"/>
      <c r="F3913" s="14"/>
      <c r="G3913" s="14"/>
      <c r="H3913" s="14"/>
      <c r="I3913" s="15"/>
      <c r="J3913" s="77"/>
      <c r="K3913" s="92"/>
    </row>
    <row r="3914" spans="1:11" ht="13">
      <c r="A3914" s="14"/>
      <c r="B3914" s="14"/>
      <c r="C3914" s="14"/>
      <c r="D3914" s="16"/>
      <c r="E3914" s="16"/>
      <c r="F3914" s="14"/>
      <c r="G3914" s="14"/>
      <c r="H3914" s="14"/>
      <c r="I3914" s="15"/>
      <c r="J3914" s="77"/>
      <c r="K3914" s="92"/>
    </row>
    <row r="3915" spans="1:11" ht="13">
      <c r="A3915" s="14"/>
      <c r="B3915" s="14"/>
      <c r="C3915" s="14"/>
      <c r="D3915" s="16"/>
      <c r="E3915" s="16"/>
      <c r="F3915" s="14"/>
      <c r="G3915" s="14"/>
      <c r="H3915" s="14"/>
      <c r="I3915" s="15"/>
      <c r="J3915" s="77"/>
      <c r="K3915" s="92"/>
    </row>
    <row r="3916" spans="1:11" ht="13">
      <c r="A3916" s="14"/>
      <c r="B3916" s="14"/>
      <c r="C3916" s="14"/>
      <c r="D3916" s="16"/>
      <c r="E3916" s="16"/>
      <c r="F3916" s="14"/>
      <c r="G3916" s="14"/>
      <c r="H3916" s="14"/>
      <c r="I3916" s="15"/>
      <c r="J3916" s="77"/>
      <c r="K3916" s="92"/>
    </row>
    <row r="3917" spans="1:11" ht="13">
      <c r="A3917" s="14"/>
      <c r="B3917" s="14"/>
      <c r="C3917" s="14"/>
      <c r="D3917" s="16"/>
      <c r="E3917" s="16"/>
      <c r="F3917" s="14"/>
      <c r="G3917" s="14"/>
      <c r="H3917" s="14"/>
      <c r="I3917" s="15"/>
      <c r="J3917" s="77"/>
      <c r="K3917" s="92"/>
    </row>
    <row r="3918" spans="1:11" ht="13">
      <c r="A3918" s="14"/>
      <c r="B3918" s="14"/>
      <c r="C3918" s="14"/>
      <c r="D3918" s="16"/>
      <c r="E3918" s="16"/>
      <c r="F3918" s="14"/>
      <c r="G3918" s="14"/>
      <c r="H3918" s="14"/>
      <c r="I3918" s="15"/>
      <c r="J3918" s="77"/>
      <c r="K3918" s="92"/>
    </row>
    <row r="3919" spans="1:11" ht="13">
      <c r="A3919" s="14"/>
      <c r="B3919" s="14"/>
      <c r="C3919" s="14"/>
      <c r="D3919" s="16"/>
      <c r="E3919" s="16"/>
      <c r="F3919" s="14"/>
      <c r="G3919" s="14"/>
      <c r="H3919" s="14"/>
      <c r="I3919" s="15"/>
      <c r="J3919" s="77"/>
      <c r="K3919" s="92"/>
    </row>
    <row r="3920" spans="1:11" ht="13">
      <c r="A3920" s="14"/>
      <c r="B3920" s="14"/>
      <c r="C3920" s="14"/>
      <c r="D3920" s="16"/>
      <c r="E3920" s="16"/>
      <c r="F3920" s="14"/>
      <c r="G3920" s="14"/>
      <c r="H3920" s="14"/>
      <c r="I3920" s="15"/>
      <c r="J3920" s="77"/>
      <c r="K3920" s="92"/>
    </row>
    <row r="3921" spans="1:11" ht="13">
      <c r="A3921" s="14"/>
      <c r="B3921" s="14"/>
      <c r="C3921" s="14"/>
      <c r="D3921" s="16"/>
      <c r="E3921" s="16"/>
      <c r="F3921" s="14"/>
      <c r="G3921" s="14"/>
      <c r="H3921" s="14"/>
      <c r="I3921" s="15"/>
      <c r="J3921" s="77"/>
      <c r="K3921" s="92"/>
    </row>
    <row r="3922" spans="1:11" ht="13">
      <c r="A3922" s="14"/>
      <c r="B3922" s="14"/>
      <c r="C3922" s="14"/>
      <c r="D3922" s="16"/>
      <c r="E3922" s="16"/>
      <c r="F3922" s="14"/>
      <c r="G3922" s="14"/>
      <c r="H3922" s="14"/>
      <c r="I3922" s="15"/>
      <c r="J3922" s="77"/>
      <c r="K3922" s="92"/>
    </row>
    <row r="3923" spans="1:11" ht="13">
      <c r="A3923" s="14"/>
      <c r="B3923" s="14"/>
      <c r="C3923" s="14"/>
      <c r="D3923" s="16"/>
      <c r="E3923" s="16"/>
      <c r="F3923" s="14"/>
      <c r="G3923" s="14"/>
      <c r="H3923" s="14"/>
      <c r="I3923" s="15"/>
      <c r="J3923" s="77"/>
      <c r="K3923" s="92"/>
    </row>
    <row r="3924" spans="1:11" ht="13">
      <c r="A3924" s="14"/>
      <c r="B3924" s="14"/>
      <c r="C3924" s="14"/>
      <c r="D3924" s="16"/>
      <c r="E3924" s="16"/>
      <c r="F3924" s="14"/>
      <c r="G3924" s="14"/>
      <c r="H3924" s="14"/>
      <c r="I3924" s="15"/>
      <c r="J3924" s="77"/>
      <c r="K3924" s="92"/>
    </row>
    <row r="3925" spans="1:11" ht="13">
      <c r="A3925" s="14"/>
      <c r="B3925" s="14"/>
      <c r="C3925" s="14"/>
      <c r="D3925" s="16"/>
      <c r="E3925" s="16"/>
      <c r="F3925" s="14"/>
      <c r="G3925" s="14"/>
      <c r="H3925" s="14"/>
      <c r="I3925" s="15"/>
      <c r="J3925" s="77"/>
      <c r="K3925" s="92"/>
    </row>
    <row r="3926" spans="1:11" ht="13">
      <c r="A3926" s="14"/>
      <c r="B3926" s="14"/>
      <c r="C3926" s="14"/>
      <c r="D3926" s="16"/>
      <c r="E3926" s="16"/>
      <c r="F3926" s="14"/>
      <c r="G3926" s="14"/>
      <c r="H3926" s="14"/>
      <c r="I3926" s="15"/>
      <c r="J3926" s="77"/>
      <c r="K3926" s="92"/>
    </row>
    <row r="3927" spans="1:11" ht="13">
      <c r="A3927" s="14"/>
      <c r="B3927" s="14"/>
      <c r="C3927" s="14"/>
      <c r="D3927" s="16"/>
      <c r="E3927" s="16"/>
      <c r="F3927" s="14"/>
      <c r="G3927" s="14"/>
      <c r="H3927" s="14"/>
      <c r="I3927" s="15"/>
      <c r="J3927" s="77"/>
      <c r="K3927" s="92"/>
    </row>
    <row r="3928" spans="1:11" ht="13">
      <c r="A3928" s="14"/>
      <c r="B3928" s="14"/>
      <c r="C3928" s="14"/>
      <c r="D3928" s="16"/>
      <c r="E3928" s="16"/>
      <c r="F3928" s="14"/>
      <c r="G3928" s="14"/>
      <c r="H3928" s="14"/>
      <c r="I3928" s="15"/>
      <c r="J3928" s="77"/>
      <c r="K3928" s="92"/>
    </row>
    <row r="3929" spans="1:11" ht="13">
      <c r="A3929" s="14"/>
      <c r="B3929" s="14"/>
      <c r="C3929" s="14"/>
      <c r="D3929" s="16"/>
      <c r="E3929" s="16"/>
      <c r="F3929" s="14"/>
      <c r="G3929" s="14"/>
      <c r="H3929" s="14"/>
      <c r="I3929" s="15"/>
      <c r="J3929" s="77"/>
      <c r="K3929" s="92"/>
    </row>
    <row r="3930" spans="1:11" ht="13">
      <c r="A3930" s="14"/>
      <c r="B3930" s="14"/>
      <c r="C3930" s="14"/>
      <c r="D3930" s="16"/>
      <c r="E3930" s="16"/>
      <c r="F3930" s="14"/>
      <c r="G3930" s="14"/>
      <c r="H3930" s="14"/>
      <c r="I3930" s="15"/>
      <c r="J3930" s="77"/>
      <c r="K3930" s="92"/>
    </row>
    <row r="3931" spans="1:11" ht="13">
      <c r="A3931" s="14"/>
      <c r="B3931" s="14"/>
      <c r="C3931" s="14"/>
      <c r="D3931" s="16"/>
      <c r="E3931" s="16"/>
      <c r="F3931" s="14"/>
      <c r="G3931" s="14"/>
      <c r="H3931" s="14"/>
      <c r="I3931" s="15"/>
      <c r="J3931" s="77"/>
      <c r="K3931" s="92"/>
    </row>
    <row r="3932" spans="1:11" ht="13">
      <c r="A3932" s="14"/>
      <c r="B3932" s="14"/>
      <c r="C3932" s="14"/>
      <c r="D3932" s="16"/>
      <c r="E3932" s="16"/>
      <c r="F3932" s="14"/>
      <c r="G3932" s="14"/>
      <c r="H3932" s="14"/>
      <c r="I3932" s="15"/>
      <c r="J3932" s="77"/>
      <c r="K3932" s="92"/>
    </row>
    <row r="3933" spans="1:11" ht="13">
      <c r="A3933" s="14"/>
      <c r="B3933" s="14"/>
      <c r="C3933" s="14"/>
      <c r="D3933" s="16"/>
      <c r="E3933" s="16"/>
      <c r="F3933" s="14"/>
      <c r="G3933" s="14"/>
      <c r="H3933" s="14"/>
      <c r="I3933" s="15"/>
      <c r="J3933" s="77"/>
      <c r="K3933" s="92"/>
    </row>
    <row r="3934" spans="1:11" ht="13">
      <c r="A3934" s="14"/>
      <c r="B3934" s="14"/>
      <c r="C3934" s="14"/>
      <c r="D3934" s="16"/>
      <c r="E3934" s="16"/>
      <c r="F3934" s="14"/>
      <c r="G3934" s="14"/>
      <c r="H3934" s="14"/>
      <c r="I3934" s="15"/>
      <c r="J3934" s="77"/>
      <c r="K3934" s="92"/>
    </row>
    <row r="3935" spans="1:11" ht="13">
      <c r="A3935" s="14"/>
      <c r="B3935" s="14"/>
      <c r="C3935" s="14"/>
      <c r="D3935" s="16"/>
      <c r="E3935" s="16"/>
      <c r="F3935" s="14"/>
      <c r="G3935" s="14"/>
      <c r="H3935" s="14"/>
      <c r="I3935" s="15"/>
      <c r="J3935" s="77"/>
      <c r="K3935" s="92"/>
    </row>
    <row r="3936" spans="1:11" ht="13">
      <c r="A3936" s="14"/>
      <c r="B3936" s="14"/>
      <c r="C3936" s="14"/>
      <c r="D3936" s="16"/>
      <c r="E3936" s="16"/>
      <c r="F3936" s="14"/>
      <c r="G3936" s="14"/>
      <c r="H3936" s="14"/>
      <c r="I3936" s="15"/>
      <c r="J3936" s="77"/>
      <c r="K3936" s="92"/>
    </row>
    <row r="3937" spans="1:11" ht="13">
      <c r="A3937" s="14"/>
      <c r="B3937" s="14"/>
      <c r="C3937" s="14"/>
      <c r="D3937" s="16"/>
      <c r="E3937" s="16"/>
      <c r="F3937" s="14"/>
      <c r="G3937" s="14"/>
      <c r="H3937" s="14"/>
      <c r="I3937" s="15"/>
      <c r="J3937" s="77"/>
      <c r="K3937" s="92"/>
    </row>
    <row r="3938" spans="1:11" ht="13">
      <c r="A3938" s="14"/>
      <c r="B3938" s="14"/>
      <c r="C3938" s="14"/>
      <c r="D3938" s="16"/>
      <c r="E3938" s="16"/>
      <c r="F3938" s="14"/>
      <c r="G3938" s="14"/>
      <c r="H3938" s="14"/>
      <c r="I3938" s="15"/>
      <c r="J3938" s="77"/>
      <c r="K3938" s="92"/>
    </row>
    <row r="3939" spans="1:11" ht="13">
      <c r="A3939" s="14"/>
      <c r="B3939" s="14"/>
      <c r="C3939" s="14"/>
      <c r="D3939" s="16"/>
      <c r="E3939" s="16"/>
      <c r="F3939" s="14"/>
      <c r="G3939" s="14"/>
      <c r="H3939" s="14"/>
      <c r="I3939" s="15"/>
      <c r="J3939" s="77"/>
      <c r="K3939" s="92"/>
    </row>
    <row r="3940" spans="1:11" ht="13">
      <c r="A3940" s="14"/>
      <c r="B3940" s="14"/>
      <c r="C3940" s="14"/>
      <c r="D3940" s="16"/>
      <c r="E3940" s="16"/>
      <c r="F3940" s="14"/>
      <c r="G3940" s="14"/>
      <c r="H3940" s="14"/>
      <c r="I3940" s="15"/>
      <c r="J3940" s="77"/>
      <c r="K3940" s="92"/>
    </row>
    <row r="3941" spans="1:11" ht="13">
      <c r="A3941" s="14"/>
      <c r="B3941" s="14"/>
      <c r="C3941" s="14"/>
      <c r="D3941" s="16"/>
      <c r="E3941" s="16"/>
      <c r="F3941" s="14"/>
      <c r="G3941" s="14"/>
      <c r="H3941" s="14"/>
      <c r="I3941" s="15"/>
      <c r="J3941" s="77"/>
      <c r="K3941" s="92"/>
    </row>
    <row r="3942" spans="1:11" ht="13">
      <c r="A3942" s="14"/>
      <c r="B3942" s="14"/>
      <c r="C3942" s="14"/>
      <c r="D3942" s="16"/>
      <c r="E3942" s="16"/>
      <c r="F3942" s="14"/>
      <c r="G3942" s="14"/>
      <c r="H3942" s="14"/>
      <c r="I3942" s="15"/>
      <c r="J3942" s="77"/>
      <c r="K3942" s="92"/>
    </row>
    <row r="3943" spans="1:11" ht="13">
      <c r="A3943" s="14"/>
      <c r="B3943" s="14"/>
      <c r="C3943" s="14"/>
      <c r="D3943" s="16"/>
      <c r="E3943" s="16"/>
      <c r="F3943" s="14"/>
      <c r="G3943" s="14"/>
      <c r="H3943" s="14"/>
      <c r="I3943" s="15"/>
      <c r="J3943" s="77"/>
      <c r="K3943" s="92"/>
    </row>
    <row r="3944" spans="1:11" ht="13">
      <c r="A3944" s="14"/>
      <c r="B3944" s="14"/>
      <c r="C3944" s="14"/>
      <c r="D3944" s="16"/>
      <c r="E3944" s="16"/>
      <c r="F3944" s="14"/>
      <c r="G3944" s="14"/>
      <c r="H3944" s="14"/>
      <c r="I3944" s="15"/>
      <c r="J3944" s="77"/>
      <c r="K3944" s="92"/>
    </row>
    <row r="3945" spans="1:11" ht="13">
      <c r="A3945" s="14"/>
      <c r="B3945" s="14"/>
      <c r="C3945" s="14"/>
      <c r="D3945" s="16"/>
      <c r="E3945" s="16"/>
      <c r="F3945" s="14"/>
      <c r="G3945" s="14"/>
      <c r="H3945" s="14"/>
      <c r="I3945" s="15"/>
      <c r="J3945" s="77"/>
      <c r="K3945" s="92"/>
    </row>
    <row r="3946" spans="1:11" ht="13">
      <c r="A3946" s="14"/>
      <c r="B3946" s="14"/>
      <c r="C3946" s="14"/>
      <c r="D3946" s="16"/>
      <c r="E3946" s="16"/>
      <c r="F3946" s="14"/>
      <c r="G3946" s="14"/>
      <c r="H3946" s="14"/>
      <c r="I3946" s="15"/>
      <c r="J3946" s="77"/>
      <c r="K3946" s="92"/>
    </row>
    <row r="3947" spans="1:11" ht="13">
      <c r="A3947" s="14"/>
      <c r="B3947" s="14"/>
      <c r="C3947" s="14"/>
      <c r="D3947" s="16"/>
      <c r="E3947" s="16"/>
      <c r="F3947" s="14"/>
      <c r="G3947" s="14"/>
      <c r="H3947" s="14"/>
      <c r="I3947" s="15"/>
      <c r="J3947" s="77"/>
      <c r="K3947" s="92"/>
    </row>
    <row r="3948" spans="1:11" ht="13">
      <c r="A3948" s="14"/>
      <c r="B3948" s="14"/>
      <c r="C3948" s="14"/>
      <c r="D3948" s="16"/>
      <c r="E3948" s="16"/>
      <c r="F3948" s="14"/>
      <c r="G3948" s="14"/>
      <c r="H3948" s="14"/>
      <c r="I3948" s="15"/>
      <c r="J3948" s="77"/>
      <c r="K3948" s="92"/>
    </row>
    <row r="3949" spans="1:11" ht="13">
      <c r="A3949" s="14"/>
      <c r="B3949" s="14"/>
      <c r="C3949" s="14"/>
      <c r="D3949" s="16"/>
      <c r="E3949" s="16"/>
      <c r="F3949" s="14"/>
      <c r="G3949" s="14"/>
      <c r="H3949" s="14"/>
      <c r="I3949" s="15"/>
      <c r="J3949" s="77"/>
      <c r="K3949" s="92"/>
    </row>
    <row r="3950" spans="1:11" ht="13">
      <c r="A3950" s="14"/>
      <c r="B3950" s="14"/>
      <c r="C3950" s="14"/>
      <c r="D3950" s="16"/>
      <c r="E3950" s="16"/>
      <c r="F3950" s="14"/>
      <c r="G3950" s="14"/>
      <c r="H3950" s="14"/>
      <c r="I3950" s="15"/>
      <c r="J3950" s="77"/>
      <c r="K3950" s="92"/>
    </row>
    <row r="3951" spans="1:11" ht="13">
      <c r="A3951" s="14"/>
      <c r="B3951" s="14"/>
      <c r="C3951" s="14"/>
      <c r="D3951" s="16"/>
      <c r="E3951" s="16"/>
      <c r="F3951" s="14"/>
      <c r="G3951" s="14"/>
      <c r="H3951" s="14"/>
      <c r="I3951" s="15"/>
      <c r="J3951" s="77"/>
      <c r="K3951" s="92"/>
    </row>
    <row r="3952" spans="1:11" ht="13">
      <c r="A3952" s="14"/>
      <c r="B3952" s="14"/>
      <c r="C3952" s="14"/>
      <c r="D3952" s="16"/>
      <c r="E3952" s="16"/>
      <c r="F3952" s="14"/>
      <c r="G3952" s="14"/>
      <c r="H3952" s="14"/>
      <c r="I3952" s="15"/>
      <c r="J3952" s="77"/>
      <c r="K3952" s="92"/>
    </row>
    <row r="3953" spans="1:11" ht="13">
      <c r="A3953" s="14"/>
      <c r="B3953" s="14"/>
      <c r="C3953" s="14"/>
      <c r="D3953" s="16"/>
      <c r="E3953" s="16"/>
      <c r="F3953" s="14"/>
      <c r="G3953" s="14"/>
      <c r="H3953" s="14"/>
      <c r="I3953" s="15"/>
      <c r="J3953" s="77"/>
      <c r="K3953" s="92"/>
    </row>
    <row r="3954" spans="1:11" ht="13">
      <c r="A3954" s="14"/>
      <c r="B3954" s="14"/>
      <c r="C3954" s="14"/>
      <c r="D3954" s="16"/>
      <c r="E3954" s="16"/>
      <c r="F3954" s="14"/>
      <c r="G3954" s="14"/>
      <c r="H3954" s="14"/>
      <c r="I3954" s="15"/>
      <c r="J3954" s="77"/>
      <c r="K3954" s="92"/>
    </row>
    <row r="3955" spans="1:11" ht="13">
      <c r="A3955" s="14"/>
      <c r="B3955" s="14"/>
      <c r="C3955" s="14"/>
      <c r="D3955" s="16"/>
      <c r="E3955" s="16"/>
      <c r="F3955" s="14"/>
      <c r="G3955" s="14"/>
      <c r="H3955" s="14"/>
      <c r="I3955" s="15"/>
      <c r="J3955" s="77"/>
      <c r="K3955" s="92"/>
    </row>
    <row r="3956" spans="1:11" ht="13">
      <c r="A3956" s="14"/>
      <c r="B3956" s="14"/>
      <c r="C3956" s="14"/>
      <c r="D3956" s="16"/>
      <c r="E3956" s="16"/>
      <c r="F3956" s="14"/>
      <c r="G3956" s="14"/>
      <c r="H3956" s="14"/>
      <c r="I3956" s="15"/>
      <c r="J3956" s="77"/>
      <c r="K3956" s="92"/>
    </row>
    <row r="3957" spans="1:11" ht="13">
      <c r="A3957" s="14"/>
      <c r="B3957" s="14"/>
      <c r="C3957" s="14"/>
      <c r="D3957" s="16"/>
      <c r="E3957" s="16"/>
      <c r="F3957" s="14"/>
      <c r="G3957" s="14"/>
      <c r="H3957" s="14"/>
      <c r="I3957" s="15"/>
      <c r="J3957" s="77"/>
      <c r="K3957" s="92"/>
    </row>
    <row r="3958" spans="1:11" ht="13">
      <c r="A3958" s="14"/>
      <c r="B3958" s="14"/>
      <c r="C3958" s="14"/>
      <c r="D3958" s="16"/>
      <c r="E3958" s="16"/>
      <c r="F3958" s="14"/>
      <c r="G3958" s="14"/>
      <c r="H3958" s="14"/>
      <c r="I3958" s="15"/>
      <c r="J3958" s="77"/>
      <c r="K3958" s="92"/>
    </row>
    <row r="3959" spans="1:11" ht="13">
      <c r="A3959" s="14"/>
      <c r="B3959" s="14"/>
      <c r="C3959" s="14"/>
      <c r="D3959" s="16"/>
      <c r="E3959" s="16"/>
      <c r="F3959" s="14"/>
      <c r="G3959" s="14"/>
      <c r="H3959" s="14"/>
      <c r="I3959" s="15"/>
      <c r="J3959" s="77"/>
      <c r="K3959" s="92"/>
    </row>
    <row r="3960" spans="1:11" ht="13">
      <c r="A3960" s="14"/>
      <c r="B3960" s="14"/>
      <c r="C3960" s="14"/>
      <c r="D3960" s="16"/>
      <c r="E3960" s="16"/>
      <c r="F3960" s="14"/>
      <c r="G3960" s="14"/>
      <c r="H3960" s="14"/>
      <c r="I3960" s="15"/>
      <c r="J3960" s="77"/>
      <c r="K3960" s="92"/>
    </row>
    <row r="3961" spans="1:11" ht="13">
      <c r="A3961" s="14"/>
      <c r="B3961" s="14"/>
      <c r="C3961" s="14"/>
      <c r="D3961" s="16"/>
      <c r="E3961" s="16"/>
      <c r="F3961" s="14"/>
      <c r="G3961" s="14"/>
      <c r="H3961" s="14"/>
      <c r="I3961" s="15"/>
      <c r="J3961" s="77"/>
      <c r="K3961" s="92"/>
    </row>
    <row r="3962" spans="1:11" ht="13">
      <c r="A3962" s="14"/>
      <c r="B3962" s="14"/>
      <c r="C3962" s="14"/>
      <c r="D3962" s="16"/>
      <c r="E3962" s="16"/>
      <c r="F3962" s="14"/>
      <c r="G3962" s="14"/>
      <c r="H3962" s="14"/>
      <c r="I3962" s="15"/>
      <c r="J3962" s="77"/>
      <c r="K3962" s="92"/>
    </row>
    <row r="3963" spans="1:11" ht="13">
      <c r="A3963" s="14"/>
      <c r="B3963" s="14"/>
      <c r="C3963" s="14"/>
      <c r="D3963" s="16"/>
      <c r="E3963" s="16"/>
      <c r="F3963" s="14"/>
      <c r="G3963" s="14"/>
      <c r="H3963" s="14"/>
      <c r="I3963" s="15"/>
      <c r="J3963" s="77"/>
      <c r="K3963" s="92"/>
    </row>
    <row r="3964" spans="1:11" ht="13">
      <c r="A3964" s="14"/>
      <c r="B3964" s="14"/>
      <c r="C3964" s="14"/>
      <c r="D3964" s="16"/>
      <c r="E3964" s="16"/>
      <c r="F3964" s="14"/>
      <c r="G3964" s="14"/>
      <c r="H3964" s="14"/>
      <c r="I3964" s="15"/>
      <c r="J3964" s="77"/>
      <c r="K3964" s="92"/>
    </row>
    <row r="3965" spans="1:11" ht="13">
      <c r="A3965" s="14"/>
      <c r="B3965" s="14"/>
      <c r="C3965" s="14"/>
      <c r="D3965" s="16"/>
      <c r="E3965" s="16"/>
      <c r="F3965" s="14"/>
      <c r="G3965" s="14"/>
      <c r="H3965" s="14"/>
      <c r="I3965" s="15"/>
      <c r="J3965" s="77"/>
      <c r="K3965" s="92"/>
    </row>
    <row r="3966" spans="1:11" ht="13">
      <c r="A3966" s="14"/>
      <c r="B3966" s="14"/>
      <c r="C3966" s="14"/>
      <c r="D3966" s="16"/>
      <c r="E3966" s="16"/>
      <c r="F3966" s="14"/>
      <c r="G3966" s="14"/>
      <c r="H3966" s="14"/>
      <c r="I3966" s="15"/>
      <c r="J3966" s="77"/>
      <c r="K3966" s="92"/>
    </row>
    <row r="3967" spans="1:11" ht="13">
      <c r="A3967" s="14"/>
      <c r="B3967" s="14"/>
      <c r="C3967" s="14"/>
      <c r="D3967" s="16"/>
      <c r="E3967" s="16"/>
      <c r="F3967" s="14"/>
      <c r="G3967" s="14"/>
      <c r="H3967" s="14"/>
      <c r="I3967" s="15"/>
      <c r="J3967" s="77"/>
      <c r="K3967" s="92"/>
    </row>
    <row r="3968" spans="1:11" ht="13">
      <c r="A3968" s="14"/>
      <c r="B3968" s="14"/>
      <c r="C3968" s="14"/>
      <c r="D3968" s="16"/>
      <c r="E3968" s="16"/>
      <c r="F3968" s="14"/>
      <c r="G3968" s="14"/>
      <c r="H3968" s="14"/>
      <c r="I3968" s="15"/>
      <c r="J3968" s="77"/>
      <c r="K3968" s="92"/>
    </row>
    <row r="3969" spans="1:11" ht="13">
      <c r="A3969" s="14"/>
      <c r="B3969" s="14"/>
      <c r="C3969" s="14"/>
      <c r="D3969" s="16"/>
      <c r="E3969" s="16"/>
      <c r="F3969" s="14"/>
      <c r="G3969" s="14"/>
      <c r="H3969" s="14"/>
      <c r="I3969" s="15"/>
      <c r="J3969" s="77"/>
      <c r="K3969" s="92"/>
    </row>
    <row r="3970" spans="1:11" ht="13">
      <c r="A3970" s="14"/>
      <c r="B3970" s="14"/>
      <c r="C3970" s="14"/>
      <c r="D3970" s="16"/>
      <c r="E3970" s="16"/>
      <c r="F3970" s="14"/>
      <c r="G3970" s="14"/>
      <c r="H3970" s="14"/>
      <c r="I3970" s="15"/>
      <c r="J3970" s="77"/>
      <c r="K3970" s="92"/>
    </row>
    <row r="3971" spans="1:11" ht="13">
      <c r="A3971" s="14"/>
      <c r="B3971" s="14"/>
      <c r="C3971" s="14"/>
      <c r="D3971" s="16"/>
      <c r="E3971" s="16"/>
      <c r="F3971" s="14"/>
      <c r="G3971" s="14"/>
      <c r="H3971" s="14"/>
      <c r="I3971" s="15"/>
      <c r="J3971" s="77"/>
      <c r="K3971" s="92"/>
    </row>
    <row r="3972" spans="1:11" ht="13">
      <c r="A3972" s="14"/>
      <c r="B3972" s="14"/>
      <c r="C3972" s="14"/>
      <c r="D3972" s="16"/>
      <c r="E3972" s="16"/>
      <c r="F3972" s="14"/>
      <c r="G3972" s="14"/>
      <c r="H3972" s="14"/>
      <c r="I3972" s="15"/>
      <c r="J3972" s="77"/>
      <c r="K3972" s="92"/>
    </row>
    <row r="3973" spans="1:11" ht="13">
      <c r="A3973" s="14"/>
      <c r="B3973" s="14"/>
      <c r="C3973" s="14"/>
      <c r="D3973" s="16"/>
      <c r="E3973" s="16"/>
      <c r="F3973" s="14"/>
      <c r="G3973" s="14"/>
      <c r="H3973" s="14"/>
      <c r="I3973" s="15"/>
      <c r="J3973" s="77"/>
      <c r="K3973" s="92"/>
    </row>
    <row r="3974" spans="1:11" ht="13">
      <c r="A3974" s="14"/>
      <c r="B3974" s="14"/>
      <c r="C3974" s="14"/>
      <c r="D3974" s="16"/>
      <c r="E3974" s="16"/>
      <c r="F3974" s="14"/>
      <c r="G3974" s="14"/>
      <c r="H3974" s="14"/>
      <c r="I3974" s="15"/>
      <c r="J3974" s="77"/>
      <c r="K3974" s="92"/>
    </row>
    <row r="3975" spans="1:11" ht="13">
      <c r="A3975" s="14"/>
      <c r="B3975" s="14"/>
      <c r="C3975" s="14"/>
      <c r="D3975" s="16"/>
      <c r="E3975" s="16"/>
      <c r="F3975" s="14"/>
      <c r="G3975" s="14"/>
      <c r="H3975" s="14"/>
      <c r="I3975" s="15"/>
      <c r="J3975" s="77"/>
      <c r="K3975" s="92"/>
    </row>
    <row r="3976" spans="1:11" ht="13">
      <c r="A3976" s="14"/>
      <c r="B3976" s="14"/>
      <c r="C3976" s="14"/>
      <c r="D3976" s="16"/>
      <c r="E3976" s="16"/>
      <c r="F3976" s="14"/>
      <c r="G3976" s="14"/>
      <c r="H3976" s="14"/>
      <c r="I3976" s="15"/>
      <c r="J3976" s="77"/>
      <c r="K3976" s="92"/>
    </row>
    <row r="3977" spans="1:11" ht="13">
      <c r="A3977" s="14"/>
      <c r="B3977" s="14"/>
      <c r="C3977" s="14"/>
      <c r="D3977" s="16"/>
      <c r="E3977" s="16"/>
      <c r="F3977" s="14"/>
      <c r="G3977" s="14"/>
      <c r="H3977" s="14"/>
      <c r="I3977" s="15"/>
      <c r="J3977" s="77"/>
      <c r="K3977" s="92"/>
    </row>
    <row r="3978" spans="1:11" ht="13">
      <c r="A3978" s="14"/>
      <c r="B3978" s="14"/>
      <c r="C3978" s="14"/>
      <c r="D3978" s="16"/>
      <c r="E3978" s="16"/>
      <c r="F3978" s="14"/>
      <c r="G3978" s="14"/>
      <c r="H3978" s="14"/>
      <c r="I3978" s="15"/>
      <c r="J3978" s="77"/>
      <c r="K3978" s="92"/>
    </row>
    <row r="3979" spans="1:11" ht="13">
      <c r="A3979" s="14"/>
      <c r="B3979" s="14"/>
      <c r="C3979" s="14"/>
      <c r="D3979" s="16"/>
      <c r="E3979" s="16"/>
      <c r="F3979" s="14"/>
      <c r="G3979" s="14"/>
      <c r="H3979" s="14"/>
      <c r="I3979" s="15"/>
      <c r="J3979" s="77"/>
      <c r="K3979" s="92"/>
    </row>
    <row r="3980" spans="1:11" ht="13">
      <c r="A3980" s="14"/>
      <c r="B3980" s="14"/>
      <c r="C3980" s="14"/>
      <c r="D3980" s="16"/>
      <c r="E3980" s="16"/>
      <c r="F3980" s="14"/>
      <c r="G3980" s="14"/>
      <c r="H3980" s="14"/>
      <c r="I3980" s="15"/>
      <c r="J3980" s="77"/>
      <c r="K3980" s="92"/>
    </row>
    <row r="3981" spans="1:11" ht="13">
      <c r="A3981" s="14"/>
      <c r="B3981" s="14"/>
      <c r="C3981" s="14"/>
      <c r="D3981" s="16"/>
      <c r="E3981" s="16"/>
      <c r="F3981" s="14"/>
      <c r="G3981" s="14"/>
      <c r="H3981" s="14"/>
      <c r="I3981" s="15"/>
      <c r="J3981" s="77"/>
      <c r="K3981" s="92"/>
    </row>
    <row r="3982" spans="1:11" ht="13">
      <c r="A3982" s="14"/>
      <c r="B3982" s="14"/>
      <c r="C3982" s="14"/>
      <c r="D3982" s="16"/>
      <c r="E3982" s="16"/>
      <c r="F3982" s="14"/>
      <c r="G3982" s="14"/>
      <c r="H3982" s="14"/>
      <c r="I3982" s="15"/>
      <c r="J3982" s="77"/>
      <c r="K3982" s="92"/>
    </row>
    <row r="3983" spans="1:11" ht="13">
      <c r="A3983" s="14"/>
      <c r="B3983" s="14"/>
      <c r="C3983" s="14"/>
      <c r="D3983" s="16"/>
      <c r="E3983" s="16"/>
      <c r="F3983" s="14"/>
      <c r="G3983" s="14"/>
      <c r="H3983" s="14"/>
      <c r="I3983" s="15"/>
      <c r="J3983" s="77"/>
      <c r="K3983" s="92"/>
    </row>
    <row r="3984" spans="1:11" ht="13">
      <c r="A3984" s="14"/>
      <c r="B3984" s="14"/>
      <c r="C3984" s="14"/>
      <c r="D3984" s="16"/>
      <c r="E3984" s="16"/>
      <c r="F3984" s="14"/>
      <c r="G3984" s="14"/>
      <c r="H3984" s="14"/>
      <c r="I3984" s="15"/>
      <c r="J3984" s="77"/>
      <c r="K3984" s="92"/>
    </row>
    <row r="3985" spans="1:11" ht="13">
      <c r="A3985" s="14"/>
      <c r="B3985" s="14"/>
      <c r="C3985" s="14"/>
      <c r="D3985" s="16"/>
      <c r="E3985" s="16"/>
      <c r="F3985" s="14"/>
      <c r="G3985" s="14"/>
      <c r="H3985" s="14"/>
      <c r="I3985" s="15"/>
      <c r="J3985" s="77"/>
      <c r="K3985" s="92"/>
    </row>
    <row r="3986" spans="1:11" ht="13">
      <c r="A3986" s="14"/>
      <c r="B3986" s="14"/>
      <c r="C3986" s="14"/>
      <c r="D3986" s="16"/>
      <c r="E3986" s="16"/>
      <c r="F3986" s="14"/>
      <c r="G3986" s="14"/>
      <c r="H3986" s="14"/>
      <c r="I3986" s="15"/>
      <c r="J3986" s="77"/>
      <c r="K3986" s="92"/>
    </row>
    <row r="3987" spans="1:11" ht="13">
      <c r="A3987" s="14"/>
      <c r="B3987" s="14"/>
      <c r="C3987" s="14"/>
      <c r="D3987" s="16"/>
      <c r="E3987" s="16"/>
      <c r="F3987" s="14"/>
      <c r="G3987" s="14"/>
      <c r="H3987" s="14"/>
      <c r="I3987" s="15"/>
      <c r="J3987" s="77"/>
      <c r="K3987" s="92"/>
    </row>
    <row r="3988" spans="1:11" ht="13">
      <c r="A3988" s="14"/>
      <c r="B3988" s="14"/>
      <c r="C3988" s="14"/>
      <c r="D3988" s="16"/>
      <c r="E3988" s="16"/>
      <c r="F3988" s="14"/>
      <c r="G3988" s="14"/>
      <c r="H3988" s="14"/>
      <c r="I3988" s="15"/>
      <c r="J3988" s="77"/>
      <c r="K3988" s="92"/>
    </row>
    <row r="3989" spans="1:11" ht="13">
      <c r="A3989" s="14"/>
      <c r="B3989" s="14"/>
      <c r="C3989" s="14"/>
      <c r="D3989" s="16"/>
      <c r="E3989" s="16"/>
      <c r="F3989" s="14"/>
      <c r="G3989" s="14"/>
      <c r="H3989" s="14"/>
      <c r="I3989" s="15"/>
      <c r="J3989" s="77"/>
      <c r="K3989" s="92"/>
    </row>
    <row r="3990" spans="1:11" ht="13">
      <c r="A3990" s="14"/>
      <c r="B3990" s="14"/>
      <c r="C3990" s="14"/>
      <c r="D3990" s="16"/>
      <c r="E3990" s="16"/>
      <c r="F3990" s="14"/>
      <c r="G3990" s="14"/>
      <c r="H3990" s="14"/>
      <c r="I3990" s="15"/>
      <c r="J3990" s="77"/>
      <c r="K3990" s="92"/>
    </row>
    <row r="3991" spans="1:11" ht="13">
      <c r="A3991" s="14"/>
      <c r="B3991" s="14"/>
      <c r="C3991" s="14"/>
      <c r="D3991" s="16"/>
      <c r="E3991" s="16"/>
      <c r="F3991" s="14"/>
      <c r="G3991" s="14"/>
      <c r="H3991" s="14"/>
      <c r="I3991" s="15"/>
      <c r="J3991" s="77"/>
      <c r="K3991" s="92"/>
    </row>
    <row r="3992" spans="1:11" ht="13">
      <c r="A3992" s="14"/>
      <c r="B3992" s="14"/>
      <c r="C3992" s="14"/>
      <c r="D3992" s="16"/>
      <c r="E3992" s="16"/>
      <c r="F3992" s="14"/>
      <c r="G3992" s="14"/>
      <c r="H3992" s="14"/>
      <c r="I3992" s="15"/>
      <c r="J3992" s="77"/>
      <c r="K3992" s="92"/>
    </row>
    <row r="3993" spans="1:11" ht="13">
      <c r="A3993" s="14"/>
      <c r="B3993" s="14"/>
      <c r="C3993" s="14"/>
      <c r="D3993" s="16"/>
      <c r="E3993" s="16"/>
      <c r="F3993" s="14"/>
      <c r="G3993" s="14"/>
      <c r="H3993" s="14"/>
      <c r="I3993" s="15"/>
      <c r="J3993" s="77"/>
      <c r="K3993" s="92"/>
    </row>
    <row r="3994" spans="1:11" ht="13">
      <c r="A3994" s="14"/>
      <c r="B3994" s="14"/>
      <c r="C3994" s="14"/>
      <c r="D3994" s="16"/>
      <c r="E3994" s="16"/>
      <c r="F3994" s="14"/>
      <c r="G3994" s="14"/>
      <c r="H3994" s="14"/>
      <c r="I3994" s="15"/>
      <c r="J3994" s="77"/>
      <c r="K3994" s="92"/>
    </row>
    <row r="3995" spans="1:11" ht="13">
      <c r="A3995" s="14"/>
      <c r="B3995" s="14"/>
      <c r="C3995" s="14"/>
      <c r="D3995" s="16"/>
      <c r="E3995" s="16"/>
      <c r="F3995" s="14"/>
      <c r="G3995" s="14"/>
      <c r="H3995" s="14"/>
      <c r="I3995" s="15"/>
      <c r="J3995" s="77"/>
      <c r="K3995" s="92"/>
    </row>
    <row r="3996" spans="1:11" ht="13">
      <c r="A3996" s="14"/>
      <c r="B3996" s="14"/>
      <c r="C3996" s="14"/>
      <c r="D3996" s="16"/>
      <c r="E3996" s="16"/>
      <c r="F3996" s="14"/>
      <c r="G3996" s="14"/>
      <c r="H3996" s="14"/>
      <c r="I3996" s="15"/>
      <c r="J3996" s="77"/>
      <c r="K3996" s="92"/>
    </row>
    <row r="3997" spans="1:11" ht="13">
      <c r="A3997" s="14"/>
      <c r="B3997" s="14"/>
      <c r="C3997" s="14"/>
      <c r="D3997" s="16"/>
      <c r="E3997" s="16"/>
      <c r="F3997" s="14"/>
      <c r="G3997" s="14"/>
      <c r="H3997" s="14"/>
      <c r="I3997" s="15"/>
      <c r="J3997" s="77"/>
      <c r="K3997" s="92"/>
    </row>
    <row r="3998" spans="1:11" ht="13">
      <c r="A3998" s="14"/>
      <c r="B3998" s="14"/>
      <c r="C3998" s="14"/>
      <c r="D3998" s="16"/>
      <c r="E3998" s="16"/>
      <c r="F3998" s="14"/>
      <c r="G3998" s="14"/>
      <c r="H3998" s="14"/>
      <c r="I3998" s="15"/>
      <c r="J3998" s="77"/>
      <c r="K3998" s="92"/>
    </row>
    <row r="3999" spans="1:11" ht="13">
      <c r="A3999" s="14"/>
      <c r="B3999" s="14"/>
      <c r="C3999" s="14"/>
      <c r="D3999" s="16"/>
      <c r="E3999" s="16"/>
      <c r="F3999" s="14"/>
      <c r="G3999" s="14"/>
      <c r="H3999" s="14"/>
      <c r="I3999" s="15"/>
      <c r="J3999" s="77"/>
      <c r="K3999" s="92"/>
    </row>
    <row r="4000" spans="1:11" ht="13">
      <c r="A4000" s="14"/>
      <c r="B4000" s="14"/>
      <c r="C4000" s="14"/>
      <c r="D4000" s="16"/>
      <c r="E4000" s="16"/>
      <c r="F4000" s="14"/>
      <c r="G4000" s="14"/>
      <c r="H4000" s="14"/>
      <c r="I4000" s="15"/>
      <c r="J4000" s="77"/>
      <c r="K4000" s="92"/>
    </row>
    <row r="4001" spans="1:11" ht="13">
      <c r="A4001" s="14"/>
      <c r="B4001" s="14"/>
      <c r="C4001" s="14"/>
      <c r="D4001" s="16"/>
      <c r="E4001" s="16"/>
      <c r="F4001" s="14"/>
      <c r="G4001" s="14"/>
      <c r="H4001" s="14"/>
      <c r="I4001" s="15"/>
      <c r="J4001" s="77"/>
      <c r="K4001" s="92"/>
    </row>
    <row r="4002" spans="1:11" ht="13">
      <c r="A4002" s="14"/>
      <c r="B4002" s="14"/>
      <c r="C4002" s="14"/>
      <c r="D4002" s="16"/>
      <c r="E4002" s="16"/>
      <c r="F4002" s="14"/>
      <c r="G4002" s="14"/>
      <c r="H4002" s="14"/>
      <c r="I4002" s="15"/>
      <c r="J4002" s="77"/>
      <c r="K4002" s="92"/>
    </row>
    <row r="4003" spans="1:11" ht="13">
      <c r="A4003" s="14"/>
      <c r="B4003" s="14"/>
      <c r="C4003" s="14"/>
      <c r="D4003" s="16"/>
      <c r="E4003" s="16"/>
      <c r="F4003" s="14"/>
      <c r="G4003" s="14"/>
      <c r="H4003" s="14"/>
      <c r="I4003" s="15"/>
      <c r="J4003" s="77"/>
      <c r="K4003" s="92"/>
    </row>
    <row r="4004" spans="1:11" ht="13">
      <c r="A4004" s="14"/>
      <c r="B4004" s="14"/>
      <c r="C4004" s="14"/>
      <c r="D4004" s="16"/>
      <c r="E4004" s="16"/>
      <c r="F4004" s="14"/>
      <c r="G4004" s="14"/>
      <c r="H4004" s="14"/>
      <c r="I4004" s="15"/>
      <c r="J4004" s="77"/>
      <c r="K4004" s="92"/>
    </row>
    <row r="4005" spans="1:11" ht="13">
      <c r="A4005" s="14"/>
      <c r="B4005" s="14"/>
      <c r="C4005" s="14"/>
      <c r="D4005" s="16"/>
      <c r="E4005" s="16"/>
      <c r="F4005" s="14"/>
      <c r="G4005" s="14"/>
      <c r="H4005" s="14"/>
      <c r="I4005" s="15"/>
      <c r="J4005" s="77"/>
      <c r="K4005" s="92"/>
    </row>
    <row r="4006" spans="1:11" ht="13">
      <c r="A4006" s="14"/>
      <c r="B4006" s="14"/>
      <c r="C4006" s="14"/>
      <c r="D4006" s="16"/>
      <c r="E4006" s="16"/>
      <c r="F4006" s="14"/>
      <c r="G4006" s="14"/>
      <c r="H4006" s="14"/>
      <c r="I4006" s="15"/>
      <c r="J4006" s="77"/>
      <c r="K4006" s="92"/>
    </row>
    <row r="4007" spans="1:11" ht="13">
      <c r="A4007" s="14"/>
      <c r="B4007" s="14"/>
      <c r="C4007" s="14"/>
      <c r="D4007" s="16"/>
      <c r="E4007" s="16"/>
      <c r="F4007" s="14"/>
      <c r="G4007" s="14"/>
      <c r="H4007" s="14"/>
      <c r="I4007" s="15"/>
      <c r="J4007" s="77"/>
      <c r="K4007" s="92"/>
    </row>
    <row r="4008" spans="1:11" ht="13">
      <c r="A4008" s="14"/>
      <c r="B4008" s="14"/>
      <c r="C4008" s="14"/>
      <c r="D4008" s="16"/>
      <c r="E4008" s="16"/>
      <c r="F4008" s="14"/>
      <c r="G4008" s="14"/>
      <c r="H4008" s="14"/>
      <c r="I4008" s="15"/>
      <c r="J4008" s="77"/>
      <c r="K4008" s="92"/>
    </row>
    <row r="4009" spans="1:11" ht="13">
      <c r="A4009" s="14"/>
      <c r="B4009" s="14"/>
      <c r="C4009" s="14"/>
      <c r="D4009" s="16"/>
      <c r="E4009" s="16"/>
      <c r="F4009" s="14"/>
      <c r="G4009" s="14"/>
      <c r="H4009" s="14"/>
      <c r="I4009" s="15"/>
      <c r="J4009" s="77"/>
      <c r="K4009" s="92"/>
    </row>
    <row r="4010" spans="1:11" ht="13">
      <c r="A4010" s="14"/>
      <c r="B4010" s="14"/>
      <c r="C4010" s="14"/>
      <c r="D4010" s="16"/>
      <c r="E4010" s="16"/>
      <c r="F4010" s="14"/>
      <c r="G4010" s="14"/>
      <c r="H4010" s="14"/>
      <c r="I4010" s="15"/>
      <c r="J4010" s="77"/>
      <c r="K4010" s="92"/>
    </row>
    <row r="4011" spans="1:11" ht="13">
      <c r="A4011" s="14"/>
      <c r="B4011" s="14"/>
      <c r="C4011" s="14"/>
      <c r="D4011" s="16"/>
      <c r="E4011" s="16"/>
      <c r="F4011" s="14"/>
      <c r="G4011" s="14"/>
      <c r="H4011" s="14"/>
      <c r="I4011" s="15"/>
      <c r="J4011" s="77"/>
      <c r="K4011" s="92"/>
    </row>
    <row r="4012" spans="1:11" ht="13">
      <c r="A4012" s="14"/>
      <c r="B4012" s="14"/>
      <c r="C4012" s="14"/>
      <c r="D4012" s="16"/>
      <c r="E4012" s="16"/>
      <c r="F4012" s="14"/>
      <c r="G4012" s="14"/>
      <c r="H4012" s="14"/>
      <c r="I4012" s="15"/>
      <c r="J4012" s="77"/>
      <c r="K4012" s="92"/>
    </row>
    <row r="4013" spans="1:11" ht="13">
      <c r="A4013" s="14"/>
      <c r="B4013" s="14"/>
      <c r="C4013" s="14"/>
      <c r="D4013" s="16"/>
      <c r="E4013" s="16"/>
      <c r="F4013" s="14"/>
      <c r="G4013" s="14"/>
      <c r="H4013" s="14"/>
      <c r="I4013" s="15"/>
      <c r="J4013" s="77"/>
      <c r="K4013" s="92"/>
    </row>
    <row r="4014" spans="1:11" ht="13">
      <c r="A4014" s="14"/>
      <c r="B4014" s="14"/>
      <c r="C4014" s="14"/>
      <c r="D4014" s="16"/>
      <c r="E4014" s="16"/>
      <c r="F4014" s="14"/>
      <c r="G4014" s="14"/>
      <c r="H4014" s="14"/>
      <c r="I4014" s="15"/>
      <c r="J4014" s="77"/>
      <c r="K4014" s="92"/>
    </row>
    <row r="4015" spans="1:11" ht="13">
      <c r="A4015" s="14"/>
      <c r="B4015" s="14"/>
      <c r="C4015" s="14"/>
      <c r="D4015" s="16"/>
      <c r="E4015" s="16"/>
      <c r="F4015" s="14"/>
      <c r="G4015" s="14"/>
      <c r="H4015" s="14"/>
      <c r="I4015" s="15"/>
      <c r="J4015" s="77"/>
      <c r="K4015" s="92"/>
    </row>
    <row r="4016" spans="1:11" ht="13">
      <c r="A4016" s="14"/>
      <c r="B4016" s="14"/>
      <c r="C4016" s="14"/>
      <c r="D4016" s="16"/>
      <c r="E4016" s="16"/>
      <c r="F4016" s="14"/>
      <c r="G4016" s="14"/>
      <c r="H4016" s="14"/>
      <c r="I4016" s="15"/>
      <c r="J4016" s="77"/>
      <c r="K4016" s="92"/>
    </row>
    <row r="4017" spans="1:11" ht="13">
      <c r="A4017" s="14"/>
      <c r="B4017" s="14"/>
      <c r="C4017" s="14"/>
      <c r="D4017" s="16"/>
      <c r="E4017" s="16"/>
      <c r="F4017" s="14"/>
      <c r="G4017" s="14"/>
      <c r="H4017" s="14"/>
      <c r="I4017" s="15"/>
      <c r="J4017" s="77"/>
      <c r="K4017" s="92"/>
    </row>
    <row r="4018" spans="1:11" ht="13">
      <c r="A4018" s="14"/>
      <c r="B4018" s="14"/>
      <c r="C4018" s="14"/>
      <c r="D4018" s="16"/>
      <c r="E4018" s="16"/>
      <c r="F4018" s="14"/>
      <c r="G4018" s="14"/>
      <c r="H4018" s="14"/>
      <c r="I4018" s="15"/>
      <c r="J4018" s="77"/>
      <c r="K4018" s="92"/>
    </row>
    <row r="4019" spans="1:11" ht="13">
      <c r="A4019" s="14"/>
      <c r="B4019" s="14"/>
      <c r="C4019" s="14"/>
      <c r="D4019" s="16"/>
      <c r="E4019" s="16"/>
      <c r="F4019" s="14"/>
      <c r="G4019" s="14"/>
      <c r="H4019" s="14"/>
      <c r="I4019" s="15"/>
      <c r="J4019" s="77"/>
      <c r="K4019" s="92"/>
    </row>
    <row r="4020" spans="1:11" ht="13">
      <c r="A4020" s="14"/>
      <c r="B4020" s="14"/>
      <c r="C4020" s="14"/>
      <c r="D4020" s="16"/>
      <c r="E4020" s="16"/>
      <c r="F4020" s="14"/>
      <c r="G4020" s="14"/>
      <c r="H4020" s="14"/>
      <c r="I4020" s="15"/>
      <c r="J4020" s="77"/>
      <c r="K4020" s="92"/>
    </row>
    <row r="4021" spans="1:11" ht="13">
      <c r="A4021" s="14"/>
      <c r="B4021" s="14"/>
      <c r="C4021" s="14"/>
      <c r="D4021" s="16"/>
      <c r="E4021" s="16"/>
      <c r="F4021" s="14"/>
      <c r="G4021" s="14"/>
      <c r="H4021" s="14"/>
      <c r="I4021" s="15"/>
      <c r="J4021" s="77"/>
      <c r="K4021" s="92"/>
    </row>
    <row r="4022" spans="1:11" ht="13">
      <c r="A4022" s="14"/>
      <c r="B4022" s="14"/>
      <c r="C4022" s="14"/>
      <c r="D4022" s="16"/>
      <c r="E4022" s="16"/>
      <c r="F4022" s="14"/>
      <c r="G4022" s="14"/>
      <c r="H4022" s="14"/>
      <c r="I4022" s="15"/>
      <c r="J4022" s="77"/>
      <c r="K4022" s="92"/>
    </row>
    <row r="4023" spans="1:11" ht="13">
      <c r="A4023" s="14"/>
      <c r="B4023" s="14"/>
      <c r="C4023" s="14"/>
      <c r="D4023" s="16"/>
      <c r="E4023" s="16"/>
      <c r="F4023" s="14"/>
      <c r="G4023" s="14"/>
      <c r="H4023" s="14"/>
      <c r="I4023" s="15"/>
      <c r="J4023" s="77"/>
      <c r="K4023" s="92"/>
    </row>
    <row r="4024" spans="1:11" ht="13">
      <c r="A4024" s="14"/>
      <c r="B4024" s="14"/>
      <c r="C4024" s="14"/>
      <c r="D4024" s="16"/>
      <c r="E4024" s="16"/>
      <c r="F4024" s="14"/>
      <c r="G4024" s="14"/>
      <c r="H4024" s="14"/>
      <c r="I4024" s="15"/>
      <c r="J4024" s="77"/>
      <c r="K4024" s="92"/>
    </row>
    <row r="4025" spans="1:11" ht="13">
      <c r="A4025" s="14"/>
      <c r="B4025" s="14"/>
      <c r="C4025" s="14"/>
      <c r="D4025" s="16"/>
      <c r="E4025" s="16"/>
      <c r="F4025" s="14"/>
      <c r="G4025" s="14"/>
      <c r="H4025" s="14"/>
      <c r="I4025" s="15"/>
      <c r="J4025" s="77"/>
      <c r="K4025" s="92"/>
    </row>
    <row r="4026" spans="1:11" ht="13">
      <c r="A4026" s="14"/>
      <c r="B4026" s="14"/>
      <c r="C4026" s="14"/>
      <c r="D4026" s="16"/>
      <c r="E4026" s="16"/>
      <c r="F4026" s="14"/>
      <c r="G4026" s="14"/>
      <c r="H4026" s="14"/>
      <c r="I4026" s="15"/>
      <c r="J4026" s="77"/>
      <c r="K4026" s="92"/>
    </row>
    <row r="4027" spans="1:11" ht="13">
      <c r="A4027" s="14"/>
      <c r="B4027" s="14"/>
      <c r="C4027" s="14"/>
      <c r="D4027" s="16"/>
      <c r="E4027" s="16"/>
      <c r="F4027" s="14"/>
      <c r="G4027" s="14"/>
      <c r="H4027" s="14"/>
      <c r="I4027" s="15"/>
      <c r="J4027" s="77"/>
      <c r="K4027" s="92"/>
    </row>
    <row r="4028" spans="1:11" ht="13">
      <c r="A4028" s="14"/>
      <c r="B4028" s="14"/>
      <c r="C4028" s="14"/>
      <c r="D4028" s="16"/>
      <c r="E4028" s="16"/>
      <c r="F4028" s="14"/>
      <c r="G4028" s="14"/>
      <c r="H4028" s="14"/>
      <c r="I4028" s="15"/>
      <c r="J4028" s="77"/>
      <c r="K4028" s="92"/>
    </row>
    <row r="4029" spans="1:11" ht="13">
      <c r="A4029" s="14"/>
      <c r="B4029" s="14"/>
      <c r="C4029" s="14"/>
      <c r="D4029" s="16"/>
      <c r="E4029" s="16"/>
      <c r="F4029" s="14"/>
      <c r="G4029" s="14"/>
      <c r="H4029" s="14"/>
      <c r="I4029" s="15"/>
      <c r="J4029" s="77"/>
      <c r="K4029" s="92"/>
    </row>
    <row r="4030" spans="1:11" ht="13">
      <c r="A4030" s="14"/>
      <c r="B4030" s="14"/>
      <c r="C4030" s="14"/>
      <c r="D4030" s="16"/>
      <c r="E4030" s="16"/>
      <c r="F4030" s="14"/>
      <c r="G4030" s="14"/>
      <c r="H4030" s="14"/>
      <c r="I4030" s="15"/>
      <c r="J4030" s="77"/>
      <c r="K4030" s="92"/>
    </row>
    <row r="4031" spans="1:11" ht="13">
      <c r="A4031" s="14"/>
      <c r="B4031" s="14"/>
      <c r="C4031" s="14"/>
      <c r="D4031" s="16"/>
      <c r="E4031" s="16"/>
      <c r="F4031" s="14"/>
      <c r="G4031" s="14"/>
      <c r="H4031" s="14"/>
      <c r="I4031" s="15"/>
      <c r="J4031" s="77"/>
      <c r="K4031" s="92"/>
    </row>
    <row r="4032" spans="1:11" ht="13">
      <c r="A4032" s="14"/>
      <c r="B4032" s="14"/>
      <c r="C4032" s="14"/>
      <c r="D4032" s="16"/>
      <c r="E4032" s="16"/>
      <c r="F4032" s="14"/>
      <c r="G4032" s="14"/>
      <c r="H4032" s="14"/>
      <c r="I4032" s="15"/>
      <c r="J4032" s="77"/>
      <c r="K4032" s="92"/>
    </row>
    <row r="4033" spans="1:11" ht="13">
      <c r="A4033" s="14"/>
      <c r="B4033" s="14"/>
      <c r="C4033" s="14"/>
      <c r="D4033" s="16"/>
      <c r="E4033" s="16"/>
      <c r="F4033" s="14"/>
      <c r="G4033" s="14"/>
      <c r="H4033" s="14"/>
      <c r="I4033" s="15"/>
      <c r="J4033" s="77"/>
      <c r="K4033" s="92"/>
    </row>
    <row r="4034" spans="1:11" ht="13">
      <c r="A4034" s="14"/>
      <c r="B4034" s="14"/>
      <c r="C4034" s="14"/>
      <c r="D4034" s="16"/>
      <c r="E4034" s="16"/>
      <c r="F4034" s="14"/>
      <c r="G4034" s="14"/>
      <c r="H4034" s="14"/>
      <c r="I4034" s="15"/>
      <c r="J4034" s="77"/>
      <c r="K4034" s="92"/>
    </row>
    <row r="4035" spans="1:11" ht="13">
      <c r="A4035" s="14"/>
      <c r="B4035" s="14"/>
      <c r="C4035" s="14"/>
      <c r="D4035" s="16"/>
      <c r="E4035" s="16"/>
      <c r="F4035" s="14"/>
      <c r="G4035" s="14"/>
      <c r="H4035" s="14"/>
      <c r="I4035" s="15"/>
      <c r="J4035" s="77"/>
      <c r="K4035" s="92"/>
    </row>
    <row r="4036" spans="1:11" ht="13">
      <c r="A4036" s="14"/>
      <c r="B4036" s="14"/>
      <c r="C4036" s="14"/>
      <c r="D4036" s="16"/>
      <c r="E4036" s="16"/>
      <c r="F4036" s="14"/>
      <c r="G4036" s="14"/>
      <c r="H4036" s="14"/>
      <c r="I4036" s="15"/>
      <c r="J4036" s="77"/>
      <c r="K4036" s="92"/>
    </row>
    <row r="4037" spans="1:11" ht="13">
      <c r="A4037" s="14"/>
      <c r="B4037" s="14"/>
      <c r="C4037" s="14"/>
      <c r="D4037" s="16"/>
      <c r="E4037" s="16"/>
      <c r="F4037" s="14"/>
      <c r="G4037" s="14"/>
      <c r="H4037" s="14"/>
      <c r="I4037" s="15"/>
      <c r="J4037" s="77"/>
      <c r="K4037" s="92"/>
    </row>
    <row r="4038" spans="1:11" ht="13">
      <c r="A4038" s="14"/>
      <c r="B4038" s="14"/>
      <c r="C4038" s="14"/>
      <c r="D4038" s="16"/>
      <c r="E4038" s="16"/>
      <c r="F4038" s="14"/>
      <c r="G4038" s="14"/>
      <c r="H4038" s="14"/>
      <c r="I4038" s="15"/>
      <c r="J4038" s="77"/>
      <c r="K4038" s="92"/>
    </row>
    <row r="4039" spans="1:11" ht="13">
      <c r="A4039" s="14"/>
      <c r="B4039" s="14"/>
      <c r="C4039" s="14"/>
      <c r="D4039" s="16"/>
      <c r="E4039" s="16"/>
      <c r="F4039" s="14"/>
      <c r="G4039" s="14"/>
      <c r="H4039" s="14"/>
      <c r="I4039" s="15"/>
      <c r="J4039" s="77"/>
      <c r="K4039" s="92"/>
    </row>
    <row r="4040" spans="1:11" ht="13">
      <c r="A4040" s="14"/>
      <c r="B4040" s="14"/>
      <c r="C4040" s="14"/>
      <c r="D4040" s="16"/>
      <c r="E4040" s="16"/>
      <c r="F4040" s="14"/>
      <c r="G4040" s="14"/>
      <c r="H4040" s="14"/>
      <c r="I4040" s="15"/>
      <c r="J4040" s="77"/>
      <c r="K4040" s="92"/>
    </row>
    <row r="4041" spans="1:11" ht="13">
      <c r="A4041" s="14"/>
      <c r="B4041" s="14"/>
      <c r="C4041" s="14"/>
      <c r="D4041" s="16"/>
      <c r="E4041" s="16"/>
      <c r="F4041" s="14"/>
      <c r="G4041" s="14"/>
      <c r="H4041" s="14"/>
      <c r="I4041" s="15"/>
      <c r="J4041" s="77"/>
      <c r="K4041" s="92"/>
    </row>
    <row r="4042" spans="1:11" ht="13">
      <c r="A4042" s="14"/>
      <c r="B4042" s="14"/>
      <c r="C4042" s="14"/>
      <c r="D4042" s="16"/>
      <c r="E4042" s="16"/>
      <c r="F4042" s="14"/>
      <c r="G4042" s="14"/>
      <c r="H4042" s="14"/>
      <c r="I4042" s="15"/>
      <c r="J4042" s="77"/>
      <c r="K4042" s="92"/>
    </row>
    <row r="4043" spans="1:11" ht="13">
      <c r="A4043" s="14"/>
      <c r="B4043" s="14"/>
      <c r="C4043" s="14"/>
      <c r="D4043" s="16"/>
      <c r="E4043" s="16"/>
      <c r="F4043" s="14"/>
      <c r="G4043" s="14"/>
      <c r="H4043" s="14"/>
      <c r="I4043" s="15"/>
      <c r="J4043" s="77"/>
      <c r="K4043" s="92"/>
    </row>
    <row r="4044" spans="1:11" ht="13">
      <c r="A4044" s="14"/>
      <c r="B4044" s="14"/>
      <c r="C4044" s="14"/>
      <c r="D4044" s="16"/>
      <c r="E4044" s="16"/>
      <c r="F4044" s="14"/>
      <c r="G4044" s="14"/>
      <c r="H4044" s="14"/>
      <c r="I4044" s="15"/>
      <c r="J4044" s="77"/>
      <c r="K4044" s="92"/>
    </row>
    <row r="4045" spans="1:11" ht="13">
      <c r="A4045" s="14"/>
      <c r="B4045" s="14"/>
      <c r="C4045" s="14"/>
      <c r="D4045" s="16"/>
      <c r="E4045" s="16"/>
      <c r="F4045" s="14"/>
      <c r="G4045" s="14"/>
      <c r="H4045" s="14"/>
      <c r="I4045" s="15"/>
      <c r="J4045" s="77"/>
      <c r="K4045" s="92"/>
    </row>
    <row r="4046" spans="1:11" ht="13">
      <c r="A4046" s="14"/>
      <c r="B4046" s="14"/>
      <c r="C4046" s="14"/>
      <c r="D4046" s="16"/>
      <c r="E4046" s="16"/>
      <c r="F4046" s="14"/>
      <c r="G4046" s="14"/>
      <c r="H4046" s="14"/>
      <c r="I4046" s="15"/>
      <c r="J4046" s="77"/>
      <c r="K4046" s="92"/>
    </row>
    <row r="4047" spans="1:11" ht="13">
      <c r="A4047" s="14"/>
      <c r="B4047" s="14"/>
      <c r="C4047" s="14"/>
      <c r="D4047" s="16"/>
      <c r="E4047" s="16"/>
      <c r="F4047" s="14"/>
      <c r="G4047" s="14"/>
      <c r="H4047" s="14"/>
      <c r="I4047" s="15"/>
      <c r="J4047" s="77"/>
      <c r="K4047" s="92"/>
    </row>
    <row r="4048" spans="1:11" ht="13">
      <c r="A4048" s="14"/>
      <c r="B4048" s="14"/>
      <c r="C4048" s="14"/>
      <c r="D4048" s="16"/>
      <c r="E4048" s="16"/>
      <c r="F4048" s="14"/>
      <c r="G4048" s="14"/>
      <c r="H4048" s="14"/>
      <c r="I4048" s="15"/>
      <c r="J4048" s="77"/>
      <c r="K4048" s="92"/>
    </row>
    <row r="4049" spans="1:11" ht="13">
      <c r="A4049" s="14"/>
      <c r="B4049" s="14"/>
      <c r="C4049" s="14"/>
      <c r="D4049" s="16"/>
      <c r="E4049" s="16"/>
      <c r="F4049" s="14"/>
      <c r="G4049" s="14"/>
      <c r="H4049" s="14"/>
      <c r="I4049" s="15"/>
      <c r="J4049" s="77"/>
      <c r="K4049" s="92"/>
    </row>
    <row r="4050" spans="1:11" ht="13">
      <c r="A4050" s="14"/>
      <c r="B4050" s="14"/>
      <c r="C4050" s="14"/>
      <c r="D4050" s="16"/>
      <c r="E4050" s="16"/>
      <c r="F4050" s="14"/>
      <c r="G4050" s="14"/>
      <c r="H4050" s="14"/>
      <c r="I4050" s="15"/>
      <c r="J4050" s="77"/>
      <c r="K4050" s="92"/>
    </row>
    <row r="4051" spans="1:11" ht="13">
      <c r="A4051" s="14"/>
      <c r="B4051" s="14"/>
      <c r="C4051" s="14"/>
      <c r="D4051" s="16"/>
      <c r="E4051" s="16"/>
      <c r="F4051" s="14"/>
      <c r="G4051" s="14"/>
      <c r="H4051" s="14"/>
      <c r="I4051" s="15"/>
      <c r="J4051" s="77"/>
      <c r="K4051" s="92"/>
    </row>
    <row r="4052" spans="1:11" ht="13">
      <c r="A4052" s="14"/>
      <c r="B4052" s="14"/>
      <c r="C4052" s="14"/>
      <c r="D4052" s="16"/>
      <c r="E4052" s="16"/>
      <c r="F4052" s="14"/>
      <c r="G4052" s="14"/>
      <c r="H4052" s="14"/>
      <c r="I4052" s="15"/>
      <c r="J4052" s="77"/>
      <c r="K4052" s="92"/>
    </row>
    <row r="4053" spans="1:11" ht="13">
      <c r="A4053" s="14"/>
      <c r="B4053" s="14"/>
      <c r="C4053" s="14"/>
      <c r="D4053" s="16"/>
      <c r="E4053" s="16"/>
      <c r="F4053" s="14"/>
      <c r="G4053" s="14"/>
      <c r="H4053" s="14"/>
      <c r="I4053" s="15"/>
      <c r="J4053" s="77"/>
      <c r="K4053" s="92"/>
    </row>
    <row r="4054" spans="1:11" ht="13">
      <c r="A4054" s="14"/>
      <c r="B4054" s="14"/>
      <c r="C4054" s="14"/>
      <c r="D4054" s="16"/>
      <c r="E4054" s="16"/>
      <c r="F4054" s="14"/>
      <c r="G4054" s="14"/>
      <c r="H4054" s="14"/>
      <c r="I4054" s="15"/>
      <c r="J4054" s="77"/>
      <c r="K4054" s="92"/>
    </row>
    <row r="4055" spans="1:11" ht="13">
      <c r="A4055" s="14"/>
      <c r="B4055" s="14"/>
      <c r="C4055" s="14"/>
      <c r="D4055" s="16"/>
      <c r="E4055" s="16"/>
      <c r="F4055" s="14"/>
      <c r="G4055" s="14"/>
      <c r="H4055" s="14"/>
      <c r="I4055" s="15"/>
      <c r="J4055" s="77"/>
      <c r="K4055" s="92"/>
    </row>
    <row r="4056" spans="1:11" ht="13">
      <c r="A4056" s="14"/>
      <c r="B4056" s="14"/>
      <c r="C4056" s="14"/>
      <c r="D4056" s="16"/>
      <c r="E4056" s="16"/>
      <c r="F4056" s="14"/>
      <c r="G4056" s="14"/>
      <c r="H4056" s="14"/>
      <c r="I4056" s="15"/>
      <c r="J4056" s="77"/>
      <c r="K4056" s="92"/>
    </row>
    <row r="4057" spans="1:11" ht="13">
      <c r="A4057" s="14"/>
      <c r="B4057" s="14"/>
      <c r="C4057" s="14"/>
      <c r="D4057" s="16"/>
      <c r="E4057" s="16"/>
      <c r="F4057" s="14"/>
      <c r="G4057" s="14"/>
      <c r="H4057" s="14"/>
      <c r="I4057" s="15"/>
      <c r="J4057" s="77"/>
      <c r="K4057" s="92"/>
    </row>
    <row r="4058" spans="1:11" ht="13">
      <c r="A4058" s="14"/>
      <c r="B4058" s="14"/>
      <c r="C4058" s="14"/>
      <c r="D4058" s="16"/>
      <c r="E4058" s="16"/>
      <c r="F4058" s="14"/>
      <c r="G4058" s="14"/>
      <c r="H4058" s="14"/>
      <c r="I4058" s="15"/>
      <c r="J4058" s="77"/>
      <c r="K4058" s="92"/>
    </row>
    <row r="4059" spans="1:11" ht="13">
      <c r="A4059" s="14"/>
      <c r="B4059" s="14"/>
      <c r="C4059" s="14"/>
      <c r="D4059" s="16"/>
      <c r="E4059" s="16"/>
      <c r="F4059" s="14"/>
      <c r="G4059" s="14"/>
      <c r="H4059" s="14"/>
      <c r="I4059" s="15"/>
      <c r="J4059" s="77"/>
      <c r="K4059" s="92"/>
    </row>
    <row r="4060" spans="1:11" ht="13">
      <c r="A4060" s="14"/>
      <c r="B4060" s="14"/>
      <c r="C4060" s="14"/>
      <c r="D4060" s="16"/>
      <c r="E4060" s="16"/>
      <c r="F4060" s="14"/>
      <c r="G4060" s="14"/>
      <c r="H4060" s="14"/>
      <c r="I4060" s="15"/>
      <c r="J4060" s="77"/>
      <c r="K4060" s="92"/>
    </row>
    <row r="4061" spans="1:11" ht="13">
      <c r="A4061" s="14"/>
      <c r="B4061" s="14"/>
      <c r="C4061" s="14"/>
      <c r="D4061" s="16"/>
      <c r="E4061" s="16"/>
      <c r="F4061" s="14"/>
      <c r="G4061" s="14"/>
      <c r="H4061" s="14"/>
      <c r="I4061" s="15"/>
      <c r="J4061" s="77"/>
      <c r="K4061" s="92"/>
    </row>
    <row r="4062" spans="1:11" ht="13">
      <c r="A4062" s="14"/>
      <c r="B4062" s="14"/>
      <c r="C4062" s="14"/>
      <c r="D4062" s="16"/>
      <c r="E4062" s="16"/>
      <c r="F4062" s="14"/>
      <c r="G4062" s="14"/>
      <c r="H4062" s="14"/>
      <c r="I4062" s="15"/>
      <c r="J4062" s="77"/>
      <c r="K4062" s="92"/>
    </row>
    <row r="4063" spans="1:11" ht="13">
      <c r="A4063" s="14"/>
      <c r="B4063" s="14"/>
      <c r="C4063" s="14"/>
      <c r="D4063" s="16"/>
      <c r="E4063" s="16"/>
      <c r="F4063" s="14"/>
      <c r="G4063" s="14"/>
      <c r="H4063" s="14"/>
      <c r="I4063" s="15"/>
      <c r="J4063" s="77"/>
      <c r="K4063" s="92"/>
    </row>
    <row r="4064" spans="1:11" ht="13">
      <c r="A4064" s="14"/>
      <c r="B4064" s="14"/>
      <c r="C4064" s="14"/>
      <c r="D4064" s="16"/>
      <c r="E4064" s="16"/>
      <c r="F4064" s="14"/>
      <c r="G4064" s="14"/>
      <c r="H4064" s="14"/>
      <c r="I4064" s="15"/>
      <c r="J4064" s="77"/>
      <c r="K4064" s="92"/>
    </row>
    <row r="4065" spans="1:11" ht="13">
      <c r="A4065" s="14"/>
      <c r="B4065" s="14"/>
      <c r="C4065" s="14"/>
      <c r="D4065" s="16"/>
      <c r="E4065" s="16"/>
      <c r="F4065" s="14"/>
      <c r="G4065" s="14"/>
      <c r="H4065" s="14"/>
      <c r="I4065" s="15"/>
      <c r="J4065" s="77"/>
      <c r="K4065" s="92"/>
    </row>
    <row r="4066" spans="1:11" ht="13">
      <c r="A4066" s="14"/>
      <c r="B4066" s="14"/>
      <c r="C4066" s="14"/>
      <c r="D4066" s="16"/>
      <c r="E4066" s="16"/>
      <c r="F4066" s="14"/>
      <c r="G4066" s="14"/>
      <c r="H4066" s="14"/>
      <c r="I4066" s="15"/>
      <c r="J4066" s="77"/>
      <c r="K4066" s="92"/>
    </row>
    <row r="4067" spans="1:11" ht="13">
      <c r="A4067" s="14"/>
      <c r="B4067" s="14"/>
      <c r="C4067" s="14"/>
      <c r="D4067" s="16"/>
      <c r="E4067" s="16"/>
      <c r="F4067" s="14"/>
      <c r="G4067" s="14"/>
      <c r="H4067" s="14"/>
      <c r="I4067" s="15"/>
      <c r="J4067" s="77"/>
      <c r="K4067" s="92"/>
    </row>
    <row r="4068" spans="1:11" ht="13">
      <c r="A4068" s="14"/>
      <c r="B4068" s="14"/>
      <c r="C4068" s="14"/>
      <c r="D4068" s="16"/>
      <c r="E4068" s="16"/>
      <c r="F4068" s="14"/>
      <c r="G4068" s="14"/>
      <c r="H4068" s="14"/>
      <c r="I4068" s="15"/>
      <c r="J4068" s="77"/>
      <c r="K4068" s="92"/>
    </row>
    <row r="4069" spans="1:11" ht="13">
      <c r="A4069" s="14"/>
      <c r="B4069" s="14"/>
      <c r="C4069" s="14"/>
      <c r="D4069" s="16"/>
      <c r="E4069" s="16"/>
      <c r="F4069" s="14"/>
      <c r="G4069" s="14"/>
      <c r="H4069" s="14"/>
      <c r="I4069" s="15"/>
      <c r="J4069" s="77"/>
      <c r="K4069" s="92"/>
    </row>
    <row r="4070" spans="1:11" ht="13">
      <c r="A4070" s="14"/>
      <c r="B4070" s="14"/>
      <c r="C4070" s="14"/>
      <c r="D4070" s="16"/>
      <c r="E4070" s="16"/>
      <c r="F4070" s="14"/>
      <c r="G4070" s="14"/>
      <c r="H4070" s="14"/>
      <c r="I4070" s="15"/>
      <c r="J4070" s="77"/>
      <c r="K4070" s="92"/>
    </row>
    <row r="4071" spans="1:11" ht="13">
      <c r="A4071" s="14"/>
      <c r="B4071" s="14"/>
      <c r="C4071" s="14"/>
      <c r="D4071" s="16"/>
      <c r="E4071" s="16"/>
      <c r="F4071" s="14"/>
      <c r="G4071" s="14"/>
      <c r="H4071" s="14"/>
      <c r="I4071" s="15"/>
      <c r="J4071" s="77"/>
      <c r="K4071" s="92"/>
    </row>
    <row r="4072" spans="1:11" ht="13">
      <c r="A4072" s="14"/>
      <c r="B4072" s="14"/>
      <c r="C4072" s="14"/>
      <c r="D4072" s="16"/>
      <c r="E4072" s="16"/>
      <c r="F4072" s="14"/>
      <c r="G4072" s="14"/>
      <c r="H4072" s="14"/>
      <c r="I4072" s="15"/>
      <c r="J4072" s="77"/>
      <c r="K4072" s="92"/>
    </row>
    <row r="4073" spans="1:11" ht="13">
      <c r="A4073" s="14"/>
      <c r="B4073" s="14"/>
      <c r="C4073" s="14"/>
      <c r="D4073" s="16"/>
      <c r="E4073" s="16"/>
      <c r="F4073" s="14"/>
      <c r="G4073" s="14"/>
      <c r="H4073" s="14"/>
      <c r="I4073" s="15"/>
      <c r="J4073" s="77"/>
      <c r="K4073" s="92"/>
    </row>
    <row r="4074" spans="1:11" ht="13">
      <c r="A4074" s="14"/>
      <c r="B4074" s="14"/>
      <c r="C4074" s="14"/>
      <c r="D4074" s="16"/>
      <c r="E4074" s="16"/>
      <c r="F4074" s="14"/>
      <c r="G4074" s="14"/>
      <c r="H4074" s="14"/>
      <c r="I4074" s="15"/>
      <c r="J4074" s="77"/>
      <c r="K4074" s="92"/>
    </row>
    <row r="4075" spans="1:11" ht="13">
      <c r="A4075" s="14"/>
      <c r="B4075" s="14"/>
      <c r="C4075" s="14"/>
      <c r="D4075" s="16"/>
      <c r="E4075" s="16"/>
      <c r="F4075" s="14"/>
      <c r="G4075" s="14"/>
      <c r="H4075" s="14"/>
      <c r="I4075" s="15"/>
      <c r="J4075" s="77"/>
      <c r="K4075" s="92"/>
    </row>
    <row r="4076" spans="1:11" ht="13">
      <c r="A4076" s="14"/>
      <c r="B4076" s="14"/>
      <c r="C4076" s="14"/>
      <c r="D4076" s="16"/>
      <c r="E4076" s="16"/>
      <c r="F4076" s="14"/>
      <c r="G4076" s="14"/>
      <c r="H4076" s="14"/>
      <c r="I4076" s="15"/>
      <c r="J4076" s="77"/>
      <c r="K4076" s="92"/>
    </row>
    <row r="4077" spans="1:11" ht="13">
      <c r="A4077" s="14"/>
      <c r="B4077" s="14"/>
      <c r="C4077" s="14"/>
      <c r="D4077" s="16"/>
      <c r="E4077" s="16"/>
      <c r="F4077" s="14"/>
      <c r="G4077" s="14"/>
      <c r="H4077" s="14"/>
      <c r="I4077" s="15"/>
      <c r="J4077" s="77"/>
      <c r="K4077" s="92"/>
    </row>
    <row r="4078" spans="1:11" ht="13">
      <c r="A4078" s="14"/>
      <c r="B4078" s="14"/>
      <c r="C4078" s="14"/>
      <c r="D4078" s="16"/>
      <c r="E4078" s="16"/>
      <c r="F4078" s="14"/>
      <c r="G4078" s="14"/>
      <c r="H4078" s="14"/>
      <c r="I4078" s="15"/>
      <c r="J4078" s="77"/>
      <c r="K4078" s="92"/>
    </row>
    <row r="4079" spans="1:11" ht="13">
      <c r="A4079" s="14"/>
      <c r="B4079" s="14"/>
      <c r="C4079" s="14"/>
      <c r="D4079" s="16"/>
      <c r="E4079" s="16"/>
      <c r="F4079" s="14"/>
      <c r="G4079" s="14"/>
      <c r="H4079" s="14"/>
      <c r="I4079" s="15"/>
      <c r="J4079" s="77"/>
      <c r="K4079" s="92"/>
    </row>
    <row r="4080" spans="1:11" ht="13">
      <c r="A4080" s="14"/>
      <c r="B4080" s="14"/>
      <c r="C4080" s="14"/>
      <c r="D4080" s="16"/>
      <c r="E4080" s="16"/>
      <c r="F4080" s="14"/>
      <c r="G4080" s="14"/>
      <c r="H4080" s="14"/>
      <c r="I4080" s="15"/>
      <c r="J4080" s="77"/>
      <c r="K4080" s="92"/>
    </row>
    <row r="4081" spans="1:11" ht="13">
      <c r="A4081" s="14"/>
      <c r="B4081" s="14"/>
      <c r="C4081" s="14"/>
      <c r="D4081" s="16"/>
      <c r="E4081" s="16"/>
      <c r="F4081" s="14"/>
      <c r="G4081" s="14"/>
      <c r="H4081" s="14"/>
      <c r="I4081" s="15"/>
      <c r="J4081" s="77"/>
      <c r="K4081" s="92"/>
    </row>
    <row r="4082" spans="1:11" ht="13">
      <c r="A4082" s="14"/>
      <c r="B4082" s="14"/>
      <c r="C4082" s="14"/>
      <c r="D4082" s="16"/>
      <c r="E4082" s="16"/>
      <c r="F4082" s="14"/>
      <c r="G4082" s="14"/>
      <c r="H4082" s="14"/>
      <c r="I4082" s="15"/>
      <c r="J4082" s="77"/>
      <c r="K4082" s="92"/>
    </row>
    <row r="4083" spans="1:11" ht="13">
      <c r="A4083" s="14"/>
      <c r="B4083" s="14"/>
      <c r="C4083" s="14"/>
      <c r="D4083" s="16"/>
      <c r="E4083" s="16"/>
      <c r="F4083" s="14"/>
      <c r="G4083" s="14"/>
      <c r="H4083" s="14"/>
      <c r="I4083" s="15"/>
      <c r="J4083" s="77"/>
      <c r="K4083" s="92"/>
    </row>
    <row r="4084" spans="1:11" ht="13">
      <c r="A4084" s="14"/>
      <c r="B4084" s="14"/>
      <c r="C4084" s="14"/>
      <c r="D4084" s="16"/>
      <c r="E4084" s="16"/>
      <c r="F4084" s="14"/>
      <c r="G4084" s="14"/>
      <c r="H4084" s="14"/>
      <c r="I4084" s="15"/>
      <c r="J4084" s="77"/>
      <c r="K4084" s="92"/>
    </row>
    <row r="4085" spans="1:11" ht="13">
      <c r="A4085" s="14"/>
      <c r="B4085" s="14"/>
      <c r="C4085" s="14"/>
      <c r="D4085" s="16"/>
      <c r="E4085" s="16"/>
      <c r="F4085" s="14"/>
      <c r="G4085" s="14"/>
      <c r="H4085" s="14"/>
      <c r="I4085" s="15"/>
      <c r="J4085" s="77"/>
      <c r="K4085" s="92"/>
    </row>
    <row r="4086" spans="1:11" ht="13">
      <c r="A4086" s="14"/>
      <c r="B4086" s="14"/>
      <c r="C4086" s="14"/>
      <c r="D4086" s="16"/>
      <c r="E4086" s="16"/>
      <c r="F4086" s="14"/>
      <c r="G4086" s="14"/>
      <c r="H4086" s="14"/>
      <c r="I4086" s="15"/>
      <c r="J4086" s="77"/>
      <c r="K4086" s="92"/>
    </row>
    <row r="4087" spans="1:11" ht="13">
      <c r="A4087" s="14"/>
      <c r="B4087" s="14"/>
      <c r="C4087" s="14"/>
      <c r="D4087" s="16"/>
      <c r="E4087" s="16"/>
      <c r="F4087" s="14"/>
      <c r="G4087" s="14"/>
      <c r="H4087" s="14"/>
      <c r="I4087" s="15"/>
      <c r="J4087" s="77"/>
      <c r="K4087" s="92"/>
    </row>
    <row r="4088" spans="1:11" ht="13">
      <c r="A4088" s="14"/>
      <c r="B4088" s="14"/>
      <c r="C4088" s="14"/>
      <c r="D4088" s="16"/>
      <c r="E4088" s="16"/>
      <c r="F4088" s="14"/>
      <c r="G4088" s="14"/>
      <c r="H4088" s="14"/>
      <c r="I4088" s="15"/>
      <c r="J4088" s="77"/>
      <c r="K4088" s="92"/>
    </row>
    <row r="4089" spans="1:11" ht="13">
      <c r="A4089" s="14"/>
      <c r="B4089" s="14"/>
      <c r="C4089" s="14"/>
      <c r="D4089" s="16"/>
      <c r="E4089" s="16"/>
      <c r="F4089" s="14"/>
      <c r="G4089" s="14"/>
      <c r="H4089" s="14"/>
      <c r="I4089" s="15"/>
      <c r="J4089" s="77"/>
      <c r="K4089" s="92"/>
    </row>
    <row r="4090" spans="1:11" ht="13">
      <c r="A4090" s="14"/>
      <c r="B4090" s="14"/>
      <c r="C4090" s="14"/>
      <c r="D4090" s="16"/>
      <c r="E4090" s="16"/>
      <c r="F4090" s="14"/>
      <c r="G4090" s="14"/>
      <c r="H4090" s="14"/>
      <c r="I4090" s="15"/>
      <c r="J4090" s="77"/>
      <c r="K4090" s="92"/>
    </row>
    <row r="4091" spans="1:11" ht="13">
      <c r="A4091" s="14"/>
      <c r="B4091" s="14"/>
      <c r="C4091" s="14"/>
      <c r="D4091" s="16"/>
      <c r="E4091" s="16"/>
      <c r="F4091" s="14"/>
      <c r="G4091" s="14"/>
      <c r="H4091" s="14"/>
      <c r="I4091" s="15"/>
      <c r="J4091" s="77"/>
      <c r="K4091" s="92"/>
    </row>
    <row r="4092" spans="1:11" ht="13">
      <c r="A4092" s="14"/>
      <c r="B4092" s="14"/>
      <c r="C4092" s="14"/>
      <c r="D4092" s="16"/>
      <c r="E4092" s="16"/>
      <c r="F4092" s="14"/>
      <c r="G4092" s="14"/>
      <c r="H4092" s="14"/>
      <c r="I4092" s="15"/>
      <c r="J4092" s="77"/>
      <c r="K4092" s="92"/>
    </row>
    <row r="4093" spans="1:11" ht="13">
      <c r="A4093" s="14"/>
      <c r="B4093" s="14"/>
      <c r="C4093" s="14"/>
      <c r="D4093" s="16"/>
      <c r="E4093" s="16"/>
      <c r="F4093" s="14"/>
      <c r="G4093" s="14"/>
      <c r="H4093" s="14"/>
      <c r="I4093" s="15"/>
      <c r="J4093" s="77"/>
      <c r="K4093" s="92"/>
    </row>
    <row r="4094" spans="1:11" ht="13">
      <c r="A4094" s="14"/>
      <c r="B4094" s="14"/>
      <c r="C4094" s="14"/>
      <c r="D4094" s="16"/>
      <c r="E4094" s="16"/>
      <c r="F4094" s="14"/>
      <c r="G4094" s="14"/>
      <c r="H4094" s="14"/>
      <c r="I4094" s="15"/>
      <c r="J4094" s="77"/>
      <c r="K4094" s="92"/>
    </row>
    <row r="4095" spans="1:11" ht="13">
      <c r="A4095" s="14"/>
      <c r="B4095" s="14"/>
      <c r="C4095" s="14"/>
      <c r="D4095" s="16"/>
      <c r="E4095" s="16"/>
      <c r="F4095" s="14"/>
      <c r="G4095" s="14"/>
      <c r="H4095" s="14"/>
      <c r="I4095" s="15"/>
      <c r="J4095" s="77"/>
      <c r="K4095" s="92"/>
    </row>
    <row r="4096" spans="1:11" ht="13">
      <c r="A4096" s="14"/>
      <c r="B4096" s="14"/>
      <c r="C4096" s="14"/>
      <c r="D4096" s="16"/>
      <c r="E4096" s="16"/>
      <c r="F4096" s="14"/>
      <c r="G4096" s="14"/>
      <c r="H4096" s="14"/>
      <c r="I4096" s="15"/>
      <c r="J4096" s="77"/>
      <c r="K4096" s="92"/>
    </row>
    <row r="4097" spans="1:11" ht="13">
      <c r="A4097" s="14"/>
      <c r="B4097" s="14"/>
      <c r="C4097" s="14"/>
      <c r="D4097" s="16"/>
      <c r="E4097" s="16"/>
      <c r="F4097" s="14"/>
      <c r="G4097" s="14"/>
      <c r="H4097" s="14"/>
      <c r="I4097" s="15"/>
      <c r="J4097" s="77"/>
      <c r="K4097" s="92"/>
    </row>
    <row r="4098" spans="1:11" ht="13">
      <c r="A4098" s="14"/>
      <c r="B4098" s="14"/>
      <c r="C4098" s="14"/>
      <c r="D4098" s="16"/>
      <c r="E4098" s="16"/>
      <c r="F4098" s="14"/>
      <c r="G4098" s="14"/>
      <c r="H4098" s="14"/>
      <c r="I4098" s="15"/>
      <c r="J4098" s="77"/>
      <c r="K4098" s="92"/>
    </row>
    <row r="4099" spans="1:11" ht="13">
      <c r="A4099" s="14"/>
      <c r="B4099" s="14"/>
      <c r="C4099" s="14"/>
      <c r="D4099" s="16"/>
      <c r="E4099" s="16"/>
      <c r="F4099" s="14"/>
      <c r="G4099" s="14"/>
      <c r="H4099" s="14"/>
      <c r="I4099" s="15"/>
      <c r="J4099" s="77"/>
      <c r="K4099" s="92"/>
    </row>
    <row r="4100" spans="1:11" ht="13">
      <c r="A4100" s="14"/>
      <c r="B4100" s="14"/>
      <c r="C4100" s="14"/>
      <c r="D4100" s="16"/>
      <c r="E4100" s="16"/>
      <c r="F4100" s="14"/>
      <c r="G4100" s="14"/>
      <c r="H4100" s="14"/>
      <c r="I4100" s="15"/>
      <c r="J4100" s="77"/>
      <c r="K4100" s="92"/>
    </row>
    <row r="4101" spans="1:11" ht="13">
      <c r="A4101" s="14"/>
      <c r="B4101" s="14"/>
      <c r="C4101" s="14"/>
      <c r="D4101" s="16"/>
      <c r="E4101" s="16"/>
      <c r="F4101" s="14"/>
      <c r="G4101" s="14"/>
      <c r="H4101" s="14"/>
      <c r="I4101" s="15"/>
      <c r="J4101" s="77"/>
      <c r="K4101" s="92"/>
    </row>
    <row r="4102" spans="1:11" ht="13">
      <c r="A4102" s="14"/>
      <c r="B4102" s="14"/>
      <c r="C4102" s="14"/>
      <c r="D4102" s="16"/>
      <c r="E4102" s="16"/>
      <c r="F4102" s="14"/>
      <c r="G4102" s="14"/>
      <c r="H4102" s="14"/>
      <c r="I4102" s="15"/>
      <c r="J4102" s="77"/>
      <c r="K4102" s="92"/>
    </row>
    <row r="4103" spans="1:11" ht="13">
      <c r="A4103" s="14"/>
      <c r="B4103" s="14"/>
      <c r="C4103" s="14"/>
      <c r="D4103" s="16"/>
      <c r="E4103" s="16"/>
      <c r="F4103" s="14"/>
      <c r="G4103" s="14"/>
      <c r="H4103" s="14"/>
      <c r="I4103" s="15"/>
      <c r="J4103" s="77"/>
      <c r="K4103" s="92"/>
    </row>
    <row r="4104" spans="1:11" ht="13">
      <c r="A4104" s="14"/>
      <c r="B4104" s="14"/>
      <c r="C4104" s="14"/>
      <c r="D4104" s="16"/>
      <c r="E4104" s="16"/>
      <c r="F4104" s="14"/>
      <c r="G4104" s="14"/>
      <c r="H4104" s="14"/>
      <c r="I4104" s="15"/>
      <c r="J4104" s="77"/>
      <c r="K4104" s="92"/>
    </row>
    <row r="4105" spans="1:11" ht="13">
      <c r="A4105" s="14"/>
      <c r="B4105" s="14"/>
      <c r="C4105" s="14"/>
      <c r="D4105" s="16"/>
      <c r="E4105" s="16"/>
      <c r="F4105" s="14"/>
      <c r="G4105" s="14"/>
      <c r="H4105" s="14"/>
      <c r="I4105" s="15"/>
      <c r="J4105" s="77"/>
      <c r="K4105" s="92"/>
    </row>
    <row r="4106" spans="1:11" ht="13">
      <c r="A4106" s="14"/>
      <c r="B4106" s="14"/>
      <c r="C4106" s="14"/>
      <c r="D4106" s="16"/>
      <c r="E4106" s="16"/>
      <c r="F4106" s="14"/>
      <c r="G4106" s="14"/>
      <c r="H4106" s="14"/>
      <c r="I4106" s="15"/>
      <c r="J4106" s="77"/>
      <c r="K4106" s="92"/>
    </row>
    <row r="4107" spans="1:11" ht="13">
      <c r="A4107" s="14"/>
      <c r="B4107" s="14"/>
      <c r="C4107" s="14"/>
      <c r="D4107" s="16"/>
      <c r="E4107" s="16"/>
      <c r="F4107" s="14"/>
      <c r="G4107" s="14"/>
      <c r="H4107" s="14"/>
      <c r="I4107" s="15"/>
      <c r="J4107" s="77"/>
      <c r="K4107" s="92"/>
    </row>
    <row r="4108" spans="1:11" ht="13">
      <c r="A4108" s="14"/>
      <c r="B4108" s="14"/>
      <c r="C4108" s="14"/>
      <c r="D4108" s="16"/>
      <c r="E4108" s="16"/>
      <c r="F4108" s="14"/>
      <c r="G4108" s="14"/>
      <c r="H4108" s="14"/>
      <c r="I4108" s="15"/>
      <c r="J4108" s="77"/>
      <c r="K4108" s="92"/>
    </row>
    <row r="4109" spans="1:11" ht="13">
      <c r="A4109" s="14"/>
      <c r="B4109" s="14"/>
      <c r="C4109" s="14"/>
      <c r="D4109" s="16"/>
      <c r="E4109" s="16"/>
      <c r="F4109" s="14"/>
      <c r="G4109" s="14"/>
      <c r="H4109" s="14"/>
      <c r="I4109" s="15"/>
      <c r="J4109" s="77"/>
      <c r="K4109" s="92"/>
    </row>
    <row r="4110" spans="1:11" ht="13">
      <c r="A4110" s="14"/>
      <c r="B4110" s="14"/>
      <c r="C4110" s="14"/>
      <c r="D4110" s="16"/>
      <c r="E4110" s="16"/>
      <c r="F4110" s="14"/>
      <c r="G4110" s="14"/>
      <c r="H4110" s="14"/>
      <c r="I4110" s="15"/>
      <c r="J4110" s="77"/>
      <c r="K4110" s="92"/>
    </row>
    <row r="4111" spans="1:11" ht="13">
      <c r="A4111" s="14"/>
      <c r="B4111" s="14"/>
      <c r="C4111" s="14"/>
      <c r="D4111" s="16"/>
      <c r="E4111" s="16"/>
      <c r="F4111" s="14"/>
      <c r="G4111" s="14"/>
      <c r="H4111" s="14"/>
      <c r="I4111" s="15"/>
      <c r="J4111" s="77"/>
      <c r="K4111" s="92"/>
    </row>
    <row r="4112" spans="1:11" ht="13">
      <c r="A4112" s="14"/>
      <c r="B4112" s="14"/>
      <c r="C4112" s="14"/>
      <c r="D4112" s="16"/>
      <c r="E4112" s="16"/>
      <c r="F4112" s="14"/>
      <c r="G4112" s="14"/>
      <c r="H4112" s="14"/>
      <c r="I4112" s="15"/>
      <c r="J4112" s="77"/>
      <c r="K4112" s="92"/>
    </row>
    <row r="4113" spans="1:11" ht="13">
      <c r="A4113" s="14"/>
      <c r="B4113" s="14"/>
      <c r="C4113" s="14"/>
      <c r="D4113" s="16"/>
      <c r="E4113" s="16"/>
      <c r="F4113" s="14"/>
      <c r="G4113" s="14"/>
      <c r="H4113" s="14"/>
      <c r="I4113" s="15"/>
      <c r="J4113" s="77"/>
      <c r="K4113" s="92"/>
    </row>
    <row r="4114" spans="1:11" ht="13">
      <c r="A4114" s="14"/>
      <c r="B4114" s="14"/>
      <c r="C4114" s="14"/>
      <c r="D4114" s="16"/>
      <c r="E4114" s="16"/>
      <c r="F4114" s="14"/>
      <c r="G4114" s="14"/>
      <c r="H4114" s="14"/>
      <c r="I4114" s="15"/>
      <c r="J4114" s="77"/>
      <c r="K4114" s="92"/>
    </row>
    <row r="4115" spans="1:11" ht="13">
      <c r="A4115" s="14"/>
      <c r="B4115" s="14"/>
      <c r="C4115" s="14"/>
      <c r="D4115" s="16"/>
      <c r="E4115" s="16"/>
      <c r="F4115" s="14"/>
      <c r="G4115" s="14"/>
      <c r="H4115" s="14"/>
      <c r="I4115" s="15"/>
      <c r="J4115" s="77"/>
      <c r="K4115" s="92"/>
    </row>
    <row r="4116" spans="1:11" ht="13">
      <c r="A4116" s="14"/>
      <c r="B4116" s="14"/>
      <c r="C4116" s="14"/>
      <c r="D4116" s="16"/>
      <c r="E4116" s="16"/>
      <c r="F4116" s="14"/>
      <c r="G4116" s="14"/>
      <c r="H4116" s="14"/>
      <c r="I4116" s="15"/>
      <c r="J4116" s="77"/>
      <c r="K4116" s="92"/>
    </row>
    <row r="4117" spans="1:11" ht="13">
      <c r="A4117" s="14"/>
      <c r="B4117" s="14"/>
      <c r="C4117" s="14"/>
      <c r="D4117" s="16"/>
      <c r="E4117" s="16"/>
      <c r="F4117" s="14"/>
      <c r="G4117" s="14"/>
      <c r="H4117" s="14"/>
      <c r="I4117" s="15"/>
      <c r="J4117" s="77"/>
      <c r="K4117" s="92"/>
    </row>
    <row r="4118" spans="1:11" ht="13">
      <c r="A4118" s="14"/>
      <c r="B4118" s="14"/>
      <c r="C4118" s="14"/>
      <c r="D4118" s="16"/>
      <c r="E4118" s="16"/>
      <c r="F4118" s="14"/>
      <c r="G4118" s="14"/>
      <c r="H4118" s="14"/>
      <c r="I4118" s="15"/>
      <c r="J4118" s="77"/>
      <c r="K4118" s="92"/>
    </row>
    <row r="4119" spans="1:11" ht="13">
      <c r="A4119" s="14"/>
      <c r="B4119" s="14"/>
      <c r="C4119" s="14"/>
      <c r="D4119" s="16"/>
      <c r="E4119" s="16"/>
      <c r="F4119" s="14"/>
      <c r="G4119" s="14"/>
      <c r="H4119" s="14"/>
      <c r="I4119" s="15"/>
      <c r="J4119" s="77"/>
      <c r="K4119" s="92"/>
    </row>
    <row r="4120" spans="1:11" ht="13">
      <c r="A4120" s="14"/>
      <c r="B4120" s="14"/>
      <c r="C4120" s="14"/>
      <c r="D4120" s="16"/>
      <c r="E4120" s="16"/>
      <c r="F4120" s="14"/>
      <c r="G4120" s="14"/>
      <c r="H4120" s="14"/>
      <c r="I4120" s="15"/>
      <c r="J4120" s="77"/>
      <c r="K4120" s="92"/>
    </row>
    <row r="4121" spans="1:11" ht="13">
      <c r="A4121" s="14"/>
      <c r="B4121" s="14"/>
      <c r="C4121" s="14"/>
      <c r="D4121" s="16"/>
      <c r="E4121" s="16"/>
      <c r="F4121" s="14"/>
      <c r="G4121" s="14"/>
      <c r="H4121" s="14"/>
      <c r="I4121" s="15"/>
      <c r="J4121" s="77"/>
      <c r="K4121" s="92"/>
    </row>
    <row r="4122" spans="1:11" ht="13">
      <c r="A4122" s="14"/>
      <c r="B4122" s="14"/>
      <c r="C4122" s="14"/>
      <c r="D4122" s="16"/>
      <c r="E4122" s="16"/>
      <c r="F4122" s="14"/>
      <c r="G4122" s="14"/>
      <c r="H4122" s="14"/>
      <c r="I4122" s="15"/>
      <c r="J4122" s="77"/>
      <c r="K4122" s="92"/>
    </row>
    <row r="4123" spans="1:11" ht="13">
      <c r="A4123" s="14"/>
      <c r="B4123" s="14"/>
      <c r="C4123" s="14"/>
      <c r="D4123" s="16"/>
      <c r="E4123" s="16"/>
      <c r="F4123" s="14"/>
      <c r="G4123" s="14"/>
      <c r="H4123" s="14"/>
      <c r="I4123" s="15"/>
      <c r="J4123" s="77"/>
      <c r="K4123" s="92"/>
    </row>
    <row r="4124" spans="1:11" ht="13">
      <c r="A4124" s="14"/>
      <c r="B4124" s="14"/>
      <c r="C4124" s="14"/>
      <c r="D4124" s="16"/>
      <c r="E4124" s="16"/>
      <c r="F4124" s="14"/>
      <c r="G4124" s="14"/>
      <c r="H4124" s="14"/>
      <c r="I4124" s="15"/>
      <c r="J4124" s="77"/>
      <c r="K4124" s="92"/>
    </row>
    <row r="4125" spans="1:11" ht="13">
      <c r="A4125" s="14"/>
      <c r="B4125" s="14"/>
      <c r="C4125" s="14"/>
      <c r="D4125" s="16"/>
      <c r="E4125" s="16"/>
      <c r="F4125" s="14"/>
      <c r="G4125" s="14"/>
      <c r="H4125" s="14"/>
      <c r="I4125" s="15"/>
      <c r="J4125" s="77"/>
      <c r="K4125" s="92"/>
    </row>
    <row r="4126" spans="1:11" ht="13">
      <c r="A4126" s="14"/>
      <c r="B4126" s="14"/>
      <c r="C4126" s="14"/>
      <c r="D4126" s="16"/>
      <c r="E4126" s="16"/>
      <c r="F4126" s="14"/>
      <c r="G4126" s="14"/>
      <c r="H4126" s="14"/>
      <c r="I4126" s="15"/>
      <c r="J4126" s="77"/>
      <c r="K4126" s="92"/>
    </row>
    <row r="4127" spans="1:11" ht="13">
      <c r="A4127" s="14"/>
      <c r="B4127" s="14"/>
      <c r="C4127" s="14"/>
      <c r="D4127" s="16"/>
      <c r="E4127" s="16"/>
      <c r="F4127" s="14"/>
      <c r="G4127" s="14"/>
      <c r="H4127" s="14"/>
      <c r="I4127" s="15"/>
      <c r="J4127" s="77"/>
      <c r="K4127" s="92"/>
    </row>
    <row r="4128" spans="1:11" ht="13">
      <c r="A4128" s="14"/>
      <c r="B4128" s="14"/>
      <c r="C4128" s="14"/>
      <c r="D4128" s="16"/>
      <c r="E4128" s="16"/>
      <c r="F4128" s="14"/>
      <c r="G4128" s="14"/>
      <c r="H4128" s="14"/>
      <c r="I4128" s="15"/>
      <c r="J4128" s="77"/>
      <c r="K4128" s="92"/>
    </row>
    <row r="4129" spans="1:11" ht="13">
      <c r="A4129" s="14"/>
      <c r="B4129" s="14"/>
      <c r="C4129" s="14"/>
      <c r="D4129" s="16"/>
      <c r="E4129" s="16"/>
      <c r="F4129" s="14"/>
      <c r="G4129" s="14"/>
      <c r="H4129" s="14"/>
      <c r="I4129" s="15"/>
      <c r="J4129" s="77"/>
      <c r="K4129" s="92"/>
    </row>
    <row r="4130" spans="1:11" ht="13">
      <c r="A4130" s="14"/>
      <c r="B4130" s="14"/>
      <c r="C4130" s="14"/>
      <c r="D4130" s="16"/>
      <c r="E4130" s="16"/>
      <c r="F4130" s="14"/>
      <c r="G4130" s="14"/>
      <c r="H4130" s="14"/>
      <c r="I4130" s="15"/>
      <c r="J4130" s="77"/>
      <c r="K4130" s="92"/>
    </row>
    <row r="4131" spans="1:11" ht="13">
      <c r="A4131" s="14"/>
      <c r="B4131" s="14"/>
      <c r="C4131" s="14"/>
      <c r="D4131" s="16"/>
      <c r="E4131" s="16"/>
      <c r="F4131" s="14"/>
      <c r="G4131" s="14"/>
      <c r="H4131" s="14"/>
      <c r="I4131" s="15"/>
      <c r="J4131" s="77"/>
      <c r="K4131" s="92"/>
    </row>
    <row r="4132" spans="1:11" ht="13">
      <c r="A4132" s="14"/>
      <c r="B4132" s="14"/>
      <c r="C4132" s="14"/>
      <c r="D4132" s="16"/>
      <c r="E4132" s="16"/>
      <c r="F4132" s="14"/>
      <c r="G4132" s="14"/>
      <c r="H4132" s="14"/>
      <c r="I4132" s="15"/>
      <c r="J4132" s="77"/>
      <c r="K4132" s="92"/>
    </row>
    <row r="4133" spans="1:11" ht="13">
      <c r="A4133" s="14"/>
      <c r="B4133" s="14"/>
      <c r="C4133" s="14"/>
      <c r="D4133" s="16"/>
      <c r="E4133" s="16"/>
      <c r="F4133" s="14"/>
      <c r="G4133" s="14"/>
      <c r="H4133" s="14"/>
      <c r="I4133" s="15"/>
      <c r="J4133" s="77"/>
      <c r="K4133" s="92"/>
    </row>
    <row r="4134" spans="1:11" ht="13">
      <c r="A4134" s="14"/>
      <c r="B4134" s="14"/>
      <c r="C4134" s="14"/>
      <c r="D4134" s="16"/>
      <c r="E4134" s="16"/>
      <c r="F4134" s="14"/>
      <c r="G4134" s="14"/>
      <c r="H4134" s="14"/>
      <c r="I4134" s="15"/>
      <c r="J4134" s="77"/>
      <c r="K4134" s="92"/>
    </row>
    <row r="4135" spans="1:11" ht="13">
      <c r="A4135" s="14"/>
      <c r="B4135" s="14"/>
      <c r="C4135" s="14"/>
      <c r="D4135" s="16"/>
      <c r="E4135" s="16"/>
      <c r="F4135" s="14"/>
      <c r="G4135" s="14"/>
      <c r="H4135" s="14"/>
      <c r="I4135" s="15"/>
      <c r="J4135" s="77"/>
      <c r="K4135" s="92"/>
    </row>
    <row r="4136" spans="1:11" ht="13">
      <c r="A4136" s="14"/>
      <c r="B4136" s="14"/>
      <c r="C4136" s="14"/>
      <c r="D4136" s="16"/>
      <c r="E4136" s="16"/>
      <c r="F4136" s="14"/>
      <c r="G4136" s="14"/>
      <c r="H4136" s="14"/>
      <c r="I4136" s="15"/>
      <c r="J4136" s="77"/>
      <c r="K4136" s="92"/>
    </row>
    <row r="4137" spans="1:11" ht="13">
      <c r="A4137" s="14"/>
      <c r="B4137" s="14"/>
      <c r="C4137" s="14"/>
      <c r="D4137" s="16"/>
      <c r="E4137" s="16"/>
      <c r="F4137" s="14"/>
      <c r="G4137" s="14"/>
      <c r="H4137" s="14"/>
      <c r="I4137" s="15"/>
      <c r="J4137" s="77"/>
      <c r="K4137" s="92"/>
    </row>
    <row r="4138" spans="1:11" ht="13">
      <c r="A4138" s="14"/>
      <c r="B4138" s="14"/>
      <c r="C4138" s="14"/>
      <c r="D4138" s="16"/>
      <c r="E4138" s="16"/>
      <c r="F4138" s="14"/>
      <c r="G4138" s="14"/>
      <c r="H4138" s="14"/>
      <c r="I4138" s="15"/>
      <c r="J4138" s="77"/>
      <c r="K4138" s="92"/>
    </row>
    <row r="4139" spans="1:11" ht="13">
      <c r="A4139" s="14"/>
      <c r="B4139" s="14"/>
      <c r="C4139" s="14"/>
      <c r="D4139" s="16"/>
      <c r="E4139" s="16"/>
      <c r="F4139" s="14"/>
      <c r="G4139" s="14"/>
      <c r="H4139" s="14"/>
      <c r="I4139" s="15"/>
      <c r="J4139" s="77"/>
      <c r="K4139" s="92"/>
    </row>
    <row r="4140" spans="1:11" ht="13">
      <c r="A4140" s="14"/>
      <c r="B4140" s="14"/>
      <c r="C4140" s="14"/>
      <c r="D4140" s="16"/>
      <c r="E4140" s="16"/>
      <c r="F4140" s="14"/>
      <c r="G4140" s="14"/>
      <c r="H4140" s="14"/>
      <c r="I4140" s="15"/>
      <c r="J4140" s="77"/>
      <c r="K4140" s="92"/>
    </row>
    <row r="4141" spans="1:11" ht="13">
      <c r="A4141" s="14"/>
      <c r="B4141" s="14"/>
      <c r="C4141" s="14"/>
      <c r="D4141" s="16"/>
      <c r="E4141" s="16"/>
      <c r="F4141" s="14"/>
      <c r="G4141" s="14"/>
      <c r="H4141" s="14"/>
      <c r="I4141" s="15"/>
      <c r="J4141" s="77"/>
      <c r="K4141" s="92"/>
    </row>
    <row r="4142" spans="1:11" ht="13">
      <c r="A4142" s="14"/>
      <c r="B4142" s="14"/>
      <c r="C4142" s="14"/>
      <c r="D4142" s="16"/>
      <c r="E4142" s="16"/>
      <c r="F4142" s="14"/>
      <c r="G4142" s="14"/>
      <c r="H4142" s="14"/>
      <c r="I4142" s="15"/>
      <c r="J4142" s="77"/>
      <c r="K4142" s="92"/>
    </row>
    <row r="4143" spans="1:11" ht="13">
      <c r="A4143" s="14"/>
      <c r="B4143" s="14"/>
      <c r="C4143" s="14"/>
      <c r="D4143" s="16"/>
      <c r="E4143" s="16"/>
      <c r="F4143" s="14"/>
      <c r="G4143" s="14"/>
      <c r="H4143" s="14"/>
      <c r="I4143" s="15"/>
      <c r="J4143" s="77"/>
      <c r="K4143" s="92"/>
    </row>
    <row r="4144" spans="1:11" ht="13">
      <c r="A4144" s="14"/>
      <c r="B4144" s="14"/>
      <c r="C4144" s="14"/>
      <c r="D4144" s="16"/>
      <c r="E4144" s="16"/>
      <c r="F4144" s="14"/>
      <c r="G4144" s="14"/>
      <c r="H4144" s="14"/>
      <c r="I4144" s="15"/>
      <c r="J4144" s="77"/>
      <c r="K4144" s="92"/>
    </row>
    <row r="4145" spans="1:11" ht="13">
      <c r="A4145" s="14"/>
      <c r="B4145" s="14"/>
      <c r="C4145" s="14"/>
      <c r="D4145" s="16"/>
      <c r="E4145" s="16"/>
      <c r="F4145" s="14"/>
      <c r="G4145" s="14"/>
      <c r="H4145" s="14"/>
      <c r="I4145" s="15"/>
      <c r="J4145" s="77"/>
      <c r="K4145" s="92"/>
    </row>
    <row r="4146" spans="1:11" ht="13">
      <c r="A4146" s="14"/>
      <c r="B4146" s="14"/>
      <c r="C4146" s="14"/>
      <c r="D4146" s="16"/>
      <c r="E4146" s="16"/>
      <c r="F4146" s="14"/>
      <c r="G4146" s="14"/>
      <c r="H4146" s="14"/>
      <c r="I4146" s="15"/>
      <c r="J4146" s="77"/>
      <c r="K4146" s="92"/>
    </row>
    <row r="4147" spans="1:11" ht="13">
      <c r="A4147" s="14"/>
      <c r="B4147" s="14"/>
      <c r="C4147" s="14"/>
      <c r="D4147" s="16"/>
      <c r="E4147" s="16"/>
      <c r="F4147" s="14"/>
      <c r="G4147" s="14"/>
      <c r="H4147" s="14"/>
      <c r="I4147" s="15"/>
      <c r="J4147" s="77"/>
      <c r="K4147" s="92"/>
    </row>
    <row r="4148" spans="1:11" ht="13">
      <c r="A4148" s="14"/>
      <c r="B4148" s="14"/>
      <c r="C4148" s="14"/>
      <c r="D4148" s="16"/>
      <c r="E4148" s="16"/>
      <c r="F4148" s="14"/>
      <c r="G4148" s="14"/>
      <c r="H4148" s="14"/>
      <c r="I4148" s="15"/>
      <c r="J4148" s="77"/>
      <c r="K4148" s="92"/>
    </row>
    <row r="4149" spans="1:11" ht="13">
      <c r="A4149" s="14"/>
      <c r="B4149" s="14"/>
      <c r="C4149" s="14"/>
      <c r="D4149" s="16"/>
      <c r="E4149" s="16"/>
      <c r="F4149" s="14"/>
      <c r="G4149" s="14"/>
      <c r="H4149" s="14"/>
      <c r="I4149" s="15"/>
      <c r="J4149" s="77"/>
      <c r="K4149" s="92"/>
    </row>
    <row r="4150" spans="1:11" ht="13">
      <c r="A4150" s="14"/>
      <c r="B4150" s="14"/>
      <c r="C4150" s="14"/>
      <c r="D4150" s="16"/>
      <c r="E4150" s="16"/>
      <c r="F4150" s="14"/>
      <c r="G4150" s="14"/>
      <c r="H4150" s="14"/>
      <c r="I4150" s="15"/>
      <c r="J4150" s="77"/>
      <c r="K4150" s="92"/>
    </row>
    <row r="4151" spans="1:11" ht="13">
      <c r="A4151" s="14"/>
      <c r="B4151" s="14"/>
      <c r="C4151" s="14"/>
      <c r="D4151" s="16"/>
      <c r="E4151" s="16"/>
      <c r="F4151" s="14"/>
      <c r="G4151" s="14"/>
      <c r="H4151" s="14"/>
      <c r="I4151" s="15"/>
      <c r="J4151" s="77"/>
      <c r="K4151" s="92"/>
    </row>
    <row r="4152" spans="1:11" ht="13">
      <c r="A4152" s="14"/>
      <c r="B4152" s="14"/>
      <c r="C4152" s="14"/>
      <c r="D4152" s="16"/>
      <c r="E4152" s="16"/>
      <c r="F4152" s="14"/>
      <c r="G4152" s="14"/>
      <c r="H4152" s="14"/>
      <c r="I4152" s="15"/>
      <c r="J4152" s="77"/>
      <c r="K4152" s="92"/>
    </row>
    <row r="4153" spans="1:11" ht="13">
      <c r="A4153" s="14"/>
      <c r="B4153" s="14"/>
      <c r="C4153" s="14"/>
      <c r="D4153" s="16"/>
      <c r="E4153" s="16"/>
      <c r="F4153" s="14"/>
      <c r="G4153" s="14"/>
      <c r="H4153" s="14"/>
      <c r="I4153" s="15"/>
      <c r="J4153" s="77"/>
      <c r="K4153" s="92"/>
    </row>
    <row r="4154" spans="1:11" ht="13">
      <c r="A4154" s="14"/>
      <c r="B4154" s="14"/>
      <c r="C4154" s="14"/>
      <c r="D4154" s="16"/>
      <c r="E4154" s="16"/>
      <c r="F4154" s="14"/>
      <c r="G4154" s="14"/>
      <c r="H4154" s="14"/>
      <c r="I4154" s="15"/>
      <c r="J4154" s="77"/>
      <c r="K4154" s="92"/>
    </row>
    <row r="4155" spans="1:11" ht="13">
      <c r="A4155" s="14"/>
      <c r="B4155" s="14"/>
      <c r="C4155" s="14"/>
      <c r="D4155" s="16"/>
      <c r="E4155" s="16"/>
      <c r="F4155" s="14"/>
      <c r="G4155" s="14"/>
      <c r="H4155" s="14"/>
      <c r="I4155" s="15"/>
      <c r="J4155" s="77"/>
      <c r="K4155" s="92"/>
    </row>
    <row r="4156" spans="1:11" ht="13">
      <c r="A4156" s="14"/>
      <c r="B4156" s="14"/>
      <c r="C4156" s="14"/>
      <c r="D4156" s="16"/>
      <c r="E4156" s="16"/>
      <c r="F4156" s="14"/>
      <c r="G4156" s="14"/>
      <c r="H4156" s="14"/>
      <c r="I4156" s="15"/>
      <c r="J4156" s="77"/>
      <c r="K4156" s="92"/>
    </row>
    <row r="4157" spans="1:11" ht="13">
      <c r="A4157" s="14"/>
      <c r="B4157" s="14"/>
      <c r="C4157" s="14"/>
      <c r="D4157" s="16"/>
      <c r="E4157" s="16"/>
      <c r="F4157" s="14"/>
      <c r="G4157" s="14"/>
      <c r="H4157" s="14"/>
      <c r="I4157" s="15"/>
      <c r="J4157" s="77"/>
      <c r="K4157" s="92"/>
    </row>
    <row r="4158" spans="1:11" ht="13">
      <c r="A4158" s="14"/>
      <c r="B4158" s="14"/>
      <c r="C4158" s="14"/>
      <c r="D4158" s="16"/>
      <c r="E4158" s="16"/>
      <c r="F4158" s="14"/>
      <c r="G4158" s="14"/>
      <c r="H4158" s="14"/>
      <c r="I4158" s="15"/>
      <c r="J4158" s="77"/>
      <c r="K4158" s="92"/>
    </row>
    <row r="4159" spans="1:11" ht="13">
      <c r="A4159" s="14"/>
      <c r="B4159" s="14"/>
      <c r="C4159" s="14"/>
      <c r="D4159" s="16"/>
      <c r="E4159" s="16"/>
      <c r="F4159" s="14"/>
      <c r="G4159" s="14"/>
      <c r="H4159" s="14"/>
      <c r="I4159" s="15"/>
      <c r="J4159" s="77"/>
      <c r="K4159" s="92"/>
    </row>
    <row r="4160" spans="1:11" ht="13">
      <c r="A4160" s="14"/>
      <c r="B4160" s="14"/>
      <c r="C4160" s="14"/>
      <c r="D4160" s="16"/>
      <c r="E4160" s="16"/>
      <c r="F4160" s="14"/>
      <c r="G4160" s="14"/>
      <c r="H4160" s="14"/>
      <c r="I4160" s="15"/>
      <c r="J4160" s="77"/>
      <c r="K4160" s="92"/>
    </row>
    <row r="4161" spans="1:11" ht="13">
      <c r="A4161" s="14"/>
      <c r="B4161" s="14"/>
      <c r="C4161" s="14"/>
      <c r="D4161" s="16"/>
      <c r="E4161" s="16"/>
      <c r="F4161" s="14"/>
      <c r="G4161" s="14"/>
      <c r="H4161" s="14"/>
      <c r="I4161" s="15"/>
      <c r="J4161" s="77"/>
      <c r="K4161" s="92"/>
    </row>
    <row r="4162" spans="1:11" ht="13">
      <c r="A4162" s="14"/>
      <c r="B4162" s="14"/>
      <c r="C4162" s="14"/>
      <c r="D4162" s="16"/>
      <c r="E4162" s="16"/>
      <c r="F4162" s="14"/>
      <c r="G4162" s="14"/>
      <c r="H4162" s="14"/>
      <c r="I4162" s="15"/>
      <c r="J4162" s="77"/>
      <c r="K4162" s="92"/>
    </row>
    <row r="4163" spans="1:11" ht="13">
      <c r="A4163" s="14"/>
      <c r="B4163" s="14"/>
      <c r="C4163" s="14"/>
      <c r="D4163" s="16"/>
      <c r="E4163" s="16"/>
      <c r="F4163" s="14"/>
      <c r="G4163" s="14"/>
      <c r="H4163" s="14"/>
      <c r="I4163" s="15"/>
      <c r="J4163" s="77"/>
      <c r="K4163" s="92"/>
    </row>
    <row r="4164" spans="1:11" ht="13">
      <c r="A4164" s="14"/>
      <c r="B4164" s="14"/>
      <c r="C4164" s="14"/>
      <c r="D4164" s="16"/>
      <c r="E4164" s="16"/>
      <c r="F4164" s="14"/>
      <c r="G4164" s="14"/>
      <c r="H4164" s="14"/>
      <c r="I4164" s="15"/>
      <c r="J4164" s="77"/>
      <c r="K4164" s="92"/>
    </row>
    <row r="4165" spans="1:11" ht="13">
      <c r="A4165" s="14"/>
      <c r="B4165" s="14"/>
      <c r="C4165" s="14"/>
      <c r="D4165" s="16"/>
      <c r="E4165" s="16"/>
      <c r="F4165" s="14"/>
      <c r="G4165" s="14"/>
      <c r="H4165" s="14"/>
      <c r="I4165" s="15"/>
      <c r="J4165" s="77"/>
      <c r="K4165" s="92"/>
    </row>
    <row r="4166" spans="1:11" ht="13">
      <c r="A4166" s="14"/>
      <c r="B4166" s="14"/>
      <c r="C4166" s="14"/>
      <c r="D4166" s="16"/>
      <c r="E4166" s="16"/>
      <c r="F4166" s="14"/>
      <c r="G4166" s="14"/>
      <c r="H4166" s="14"/>
      <c r="I4166" s="15"/>
      <c r="J4166" s="77"/>
      <c r="K4166" s="92"/>
    </row>
    <row r="4167" spans="1:11" ht="13">
      <c r="A4167" s="14"/>
      <c r="B4167" s="14"/>
      <c r="C4167" s="14"/>
      <c r="D4167" s="16"/>
      <c r="E4167" s="16"/>
      <c r="F4167" s="14"/>
      <c r="G4167" s="14"/>
      <c r="H4167" s="14"/>
      <c r="I4167" s="15"/>
      <c r="J4167" s="77"/>
      <c r="K4167" s="92"/>
    </row>
    <row r="4168" spans="1:11" ht="13">
      <c r="A4168" s="14"/>
      <c r="B4168" s="14"/>
      <c r="C4168" s="14"/>
      <c r="D4168" s="16"/>
      <c r="E4168" s="16"/>
      <c r="F4168" s="14"/>
      <c r="G4168" s="14"/>
      <c r="H4168" s="14"/>
      <c r="I4168" s="15"/>
      <c r="J4168" s="77"/>
      <c r="K4168" s="92"/>
    </row>
    <row r="4169" spans="1:11" ht="13">
      <c r="A4169" s="14"/>
      <c r="B4169" s="14"/>
      <c r="C4169" s="14"/>
      <c r="D4169" s="16"/>
      <c r="E4169" s="16"/>
      <c r="F4169" s="14"/>
      <c r="G4169" s="14"/>
      <c r="H4169" s="14"/>
      <c r="I4169" s="15"/>
      <c r="J4169" s="77"/>
      <c r="K4169" s="92"/>
    </row>
    <row r="4170" spans="1:11" ht="13">
      <c r="A4170" s="14"/>
      <c r="B4170" s="14"/>
      <c r="C4170" s="14"/>
      <c r="D4170" s="16"/>
      <c r="E4170" s="16"/>
      <c r="F4170" s="14"/>
      <c r="G4170" s="14"/>
      <c r="H4170" s="14"/>
      <c r="I4170" s="15"/>
      <c r="J4170" s="77"/>
      <c r="K4170" s="92"/>
    </row>
    <row r="4171" spans="1:11" ht="13">
      <c r="A4171" s="14"/>
      <c r="B4171" s="14"/>
      <c r="C4171" s="14"/>
      <c r="D4171" s="16"/>
      <c r="E4171" s="16"/>
      <c r="F4171" s="14"/>
      <c r="G4171" s="14"/>
      <c r="H4171" s="14"/>
      <c r="I4171" s="15"/>
      <c r="J4171" s="77"/>
      <c r="K4171" s="92"/>
    </row>
    <row r="4172" spans="1:11" ht="13">
      <c r="A4172" s="14"/>
      <c r="B4172" s="14"/>
      <c r="C4172" s="14"/>
      <c r="D4172" s="16"/>
      <c r="E4172" s="16"/>
      <c r="F4172" s="14"/>
      <c r="G4172" s="14"/>
      <c r="H4172" s="14"/>
      <c r="I4172" s="15"/>
      <c r="J4172" s="77"/>
      <c r="K4172" s="92"/>
    </row>
    <row r="4173" spans="1:11" ht="13">
      <c r="A4173" s="14"/>
      <c r="B4173" s="14"/>
      <c r="C4173" s="14"/>
      <c r="D4173" s="16"/>
      <c r="E4173" s="16"/>
      <c r="F4173" s="14"/>
      <c r="G4173" s="14"/>
      <c r="H4173" s="14"/>
      <c r="I4173" s="15"/>
      <c r="J4173" s="77"/>
      <c r="K4173" s="92"/>
    </row>
    <row r="4174" spans="1:11" ht="13">
      <c r="A4174" s="14"/>
      <c r="B4174" s="14"/>
      <c r="C4174" s="14"/>
      <c r="D4174" s="16"/>
      <c r="E4174" s="16"/>
      <c r="F4174" s="14"/>
      <c r="G4174" s="14"/>
      <c r="H4174" s="14"/>
      <c r="I4174" s="15"/>
      <c r="J4174" s="77"/>
      <c r="K4174" s="92"/>
    </row>
    <row r="4175" spans="1:11" ht="13">
      <c r="A4175" s="14"/>
      <c r="B4175" s="14"/>
      <c r="C4175" s="14"/>
      <c r="D4175" s="16"/>
      <c r="E4175" s="16"/>
      <c r="F4175" s="14"/>
      <c r="G4175" s="14"/>
      <c r="H4175" s="14"/>
      <c r="I4175" s="15"/>
      <c r="J4175" s="77"/>
      <c r="K4175" s="92"/>
    </row>
    <row r="4176" spans="1:11" ht="13">
      <c r="A4176" s="14"/>
      <c r="B4176" s="14"/>
      <c r="C4176" s="14"/>
      <c r="D4176" s="16"/>
      <c r="E4176" s="16"/>
      <c r="F4176" s="14"/>
      <c r="G4176" s="14"/>
      <c r="H4176" s="14"/>
      <c r="I4176" s="15"/>
      <c r="J4176" s="77"/>
      <c r="K4176" s="92"/>
    </row>
    <row r="4177" spans="1:11" ht="13">
      <c r="A4177" s="14"/>
      <c r="B4177" s="14"/>
      <c r="C4177" s="14"/>
      <c r="D4177" s="16"/>
      <c r="E4177" s="16"/>
      <c r="F4177" s="14"/>
      <c r="G4177" s="14"/>
      <c r="H4177" s="14"/>
      <c r="I4177" s="15"/>
      <c r="J4177" s="77"/>
      <c r="K4177" s="92"/>
    </row>
    <row r="4178" spans="1:11" ht="13">
      <c r="A4178" s="14"/>
      <c r="B4178" s="14"/>
      <c r="C4178" s="14"/>
      <c r="D4178" s="16"/>
      <c r="E4178" s="16"/>
      <c r="F4178" s="14"/>
      <c r="G4178" s="14"/>
      <c r="H4178" s="14"/>
      <c r="I4178" s="15"/>
      <c r="J4178" s="77"/>
      <c r="K4178" s="92"/>
    </row>
    <row r="4179" spans="1:11" ht="13">
      <c r="A4179" s="14"/>
      <c r="B4179" s="14"/>
      <c r="C4179" s="14"/>
      <c r="D4179" s="16"/>
      <c r="E4179" s="16"/>
      <c r="F4179" s="14"/>
      <c r="G4179" s="14"/>
      <c r="H4179" s="14"/>
      <c r="I4179" s="15"/>
      <c r="J4179" s="77"/>
      <c r="K4179" s="92"/>
    </row>
    <row r="4180" spans="1:11" ht="13">
      <c r="A4180" s="14"/>
      <c r="B4180" s="14"/>
      <c r="C4180" s="14"/>
      <c r="D4180" s="16"/>
      <c r="E4180" s="16"/>
      <c r="F4180" s="14"/>
      <c r="G4180" s="14"/>
      <c r="H4180" s="14"/>
      <c r="I4180" s="15"/>
      <c r="J4180" s="77"/>
      <c r="K4180" s="92"/>
    </row>
    <row r="4181" spans="1:11" ht="13">
      <c r="A4181" s="14"/>
      <c r="B4181" s="14"/>
      <c r="C4181" s="14"/>
      <c r="D4181" s="16"/>
      <c r="E4181" s="16"/>
      <c r="F4181" s="14"/>
      <c r="G4181" s="14"/>
      <c r="H4181" s="14"/>
      <c r="I4181" s="15"/>
      <c r="J4181" s="77"/>
      <c r="K4181" s="92"/>
    </row>
    <row r="4182" spans="1:11" ht="13">
      <c r="A4182" s="14"/>
      <c r="B4182" s="14"/>
      <c r="C4182" s="14"/>
      <c r="D4182" s="16"/>
      <c r="E4182" s="16"/>
      <c r="F4182" s="14"/>
      <c r="G4182" s="14"/>
      <c r="H4182" s="14"/>
      <c r="I4182" s="15"/>
      <c r="J4182" s="77"/>
      <c r="K4182" s="92"/>
    </row>
    <row r="4183" spans="1:11" ht="13">
      <c r="A4183" s="14"/>
      <c r="B4183" s="14"/>
      <c r="C4183" s="14"/>
      <c r="D4183" s="16"/>
      <c r="E4183" s="16"/>
      <c r="F4183" s="14"/>
      <c r="G4183" s="14"/>
      <c r="H4183" s="14"/>
      <c r="I4183" s="15"/>
      <c r="J4183" s="77"/>
      <c r="K4183" s="92"/>
    </row>
    <row r="4184" spans="1:11" ht="13">
      <c r="A4184" s="14"/>
      <c r="B4184" s="14"/>
      <c r="C4184" s="14"/>
      <c r="D4184" s="16"/>
      <c r="E4184" s="16"/>
      <c r="F4184" s="14"/>
      <c r="G4184" s="14"/>
      <c r="H4184" s="14"/>
      <c r="I4184" s="15"/>
      <c r="J4184" s="77"/>
      <c r="K4184" s="92"/>
    </row>
    <row r="4185" spans="1:11" ht="13">
      <c r="A4185" s="14"/>
      <c r="B4185" s="14"/>
      <c r="C4185" s="14"/>
      <c r="D4185" s="16"/>
      <c r="E4185" s="16"/>
      <c r="F4185" s="14"/>
      <c r="G4185" s="14"/>
      <c r="H4185" s="14"/>
      <c r="I4185" s="15"/>
      <c r="J4185" s="77"/>
      <c r="K4185" s="92"/>
    </row>
    <row r="4186" spans="1:11" ht="13">
      <c r="A4186" s="14"/>
      <c r="B4186" s="14"/>
      <c r="C4186" s="14"/>
      <c r="D4186" s="16"/>
      <c r="E4186" s="16"/>
      <c r="F4186" s="14"/>
      <c r="G4186" s="14"/>
      <c r="H4186" s="14"/>
      <c r="I4186" s="15"/>
      <c r="J4186" s="77"/>
      <c r="K4186" s="92"/>
    </row>
    <row r="4187" spans="1:11" ht="13">
      <c r="A4187" s="14"/>
      <c r="B4187" s="14"/>
      <c r="C4187" s="14"/>
      <c r="D4187" s="16"/>
      <c r="E4187" s="16"/>
      <c r="F4187" s="14"/>
      <c r="G4187" s="14"/>
      <c r="H4187" s="14"/>
      <c r="I4187" s="15"/>
      <c r="J4187" s="77"/>
      <c r="K4187" s="92"/>
    </row>
    <row r="4188" spans="1:11" ht="13">
      <c r="A4188" s="14"/>
      <c r="B4188" s="14"/>
      <c r="C4188" s="14"/>
      <c r="D4188" s="16"/>
      <c r="E4188" s="16"/>
      <c r="F4188" s="14"/>
      <c r="G4188" s="14"/>
      <c r="H4188" s="14"/>
      <c r="I4188" s="15"/>
      <c r="J4188" s="77"/>
      <c r="K4188" s="92"/>
    </row>
    <row r="4189" spans="1:11" ht="13">
      <c r="A4189" s="14"/>
      <c r="B4189" s="14"/>
      <c r="C4189" s="14"/>
      <c r="D4189" s="16"/>
      <c r="E4189" s="16"/>
      <c r="F4189" s="14"/>
      <c r="G4189" s="14"/>
      <c r="H4189" s="14"/>
      <c r="I4189" s="15"/>
      <c r="J4189" s="77"/>
      <c r="K4189" s="92"/>
    </row>
    <row r="4190" spans="1:11" ht="13">
      <c r="A4190" s="14"/>
      <c r="B4190" s="14"/>
      <c r="C4190" s="14"/>
      <c r="D4190" s="16"/>
      <c r="E4190" s="16"/>
      <c r="F4190" s="14"/>
      <c r="G4190" s="14"/>
      <c r="H4190" s="14"/>
      <c r="I4190" s="15"/>
      <c r="J4190" s="77"/>
      <c r="K4190" s="92"/>
    </row>
    <row r="4191" spans="1:11" ht="13">
      <c r="A4191" s="14"/>
      <c r="B4191" s="14"/>
      <c r="C4191" s="14"/>
      <c r="D4191" s="16"/>
      <c r="E4191" s="16"/>
      <c r="F4191" s="14"/>
      <c r="G4191" s="14"/>
      <c r="H4191" s="14"/>
      <c r="I4191" s="15"/>
      <c r="J4191" s="77"/>
      <c r="K4191" s="92"/>
    </row>
    <row r="4192" spans="1:11" ht="13">
      <c r="A4192" s="14"/>
      <c r="B4192" s="14"/>
      <c r="C4192" s="14"/>
      <c r="D4192" s="16"/>
      <c r="E4192" s="16"/>
      <c r="F4192" s="14"/>
      <c r="G4192" s="14"/>
      <c r="H4192" s="14"/>
      <c r="I4192" s="15"/>
      <c r="J4192" s="77"/>
      <c r="K4192" s="92"/>
    </row>
    <row r="4193" spans="1:11" ht="13">
      <c r="A4193" s="14"/>
      <c r="B4193" s="14"/>
      <c r="C4193" s="14"/>
      <c r="D4193" s="16"/>
      <c r="E4193" s="16"/>
      <c r="F4193" s="14"/>
      <c r="G4193" s="14"/>
      <c r="H4193" s="14"/>
      <c r="I4193" s="15"/>
      <c r="J4193" s="77"/>
      <c r="K4193" s="92"/>
    </row>
    <row r="4194" spans="1:11" ht="13">
      <c r="A4194" s="14"/>
      <c r="B4194" s="14"/>
      <c r="C4194" s="14"/>
      <c r="D4194" s="16"/>
      <c r="E4194" s="16"/>
      <c r="F4194" s="14"/>
      <c r="G4194" s="14"/>
      <c r="H4194" s="14"/>
      <c r="I4194" s="15"/>
      <c r="J4194" s="77"/>
      <c r="K4194" s="92"/>
    </row>
    <row r="4195" spans="1:11" ht="13">
      <c r="A4195" s="14"/>
      <c r="B4195" s="14"/>
      <c r="C4195" s="14"/>
      <c r="D4195" s="16"/>
      <c r="E4195" s="16"/>
      <c r="F4195" s="14"/>
      <c r="G4195" s="14"/>
      <c r="H4195" s="14"/>
      <c r="I4195" s="15"/>
      <c r="J4195" s="77"/>
      <c r="K4195" s="92"/>
    </row>
    <row r="4196" spans="1:11" ht="13">
      <c r="A4196" s="14"/>
      <c r="B4196" s="14"/>
      <c r="C4196" s="14"/>
      <c r="D4196" s="16"/>
      <c r="E4196" s="16"/>
      <c r="F4196" s="14"/>
      <c r="G4196" s="14"/>
      <c r="H4196" s="14"/>
      <c r="I4196" s="15"/>
      <c r="J4196" s="77"/>
      <c r="K4196" s="92"/>
    </row>
    <row r="4197" spans="1:11" ht="13">
      <c r="A4197" s="14"/>
      <c r="B4197" s="14"/>
      <c r="C4197" s="14"/>
      <c r="D4197" s="16"/>
      <c r="E4197" s="16"/>
      <c r="F4197" s="14"/>
      <c r="G4197" s="14"/>
      <c r="H4197" s="14"/>
      <c r="I4197" s="15"/>
      <c r="J4197" s="77"/>
      <c r="K4197" s="92"/>
    </row>
    <row r="4198" spans="1:11" ht="13">
      <c r="A4198" s="14"/>
      <c r="B4198" s="14"/>
      <c r="C4198" s="14"/>
      <c r="D4198" s="16"/>
      <c r="E4198" s="16"/>
      <c r="F4198" s="14"/>
      <c r="G4198" s="14"/>
      <c r="H4198" s="14"/>
      <c r="I4198" s="15"/>
      <c r="J4198" s="77"/>
      <c r="K4198" s="92"/>
    </row>
    <row r="4199" spans="1:11" ht="13">
      <c r="A4199" s="14"/>
      <c r="B4199" s="14"/>
      <c r="C4199" s="14"/>
      <c r="D4199" s="16"/>
      <c r="E4199" s="16"/>
      <c r="F4199" s="14"/>
      <c r="G4199" s="14"/>
      <c r="H4199" s="14"/>
      <c r="I4199" s="15"/>
      <c r="J4199" s="77"/>
      <c r="K4199" s="92"/>
    </row>
    <row r="4200" spans="1:11" ht="13">
      <c r="A4200" s="14"/>
      <c r="B4200" s="14"/>
      <c r="C4200" s="14"/>
      <c r="D4200" s="16"/>
      <c r="E4200" s="16"/>
      <c r="F4200" s="14"/>
      <c r="G4200" s="14"/>
      <c r="H4200" s="14"/>
      <c r="I4200" s="15"/>
      <c r="J4200" s="77"/>
      <c r="K4200" s="92"/>
    </row>
    <row r="4201" spans="1:11" ht="13">
      <c r="A4201" s="14"/>
      <c r="B4201" s="14"/>
      <c r="C4201" s="14"/>
      <c r="D4201" s="16"/>
      <c r="E4201" s="16"/>
      <c r="F4201" s="14"/>
      <c r="G4201" s="14"/>
      <c r="H4201" s="14"/>
      <c r="I4201" s="15"/>
      <c r="J4201" s="77"/>
      <c r="K4201" s="92"/>
    </row>
    <row r="4202" spans="1:11" ht="13">
      <c r="A4202" s="14"/>
      <c r="B4202" s="14"/>
      <c r="C4202" s="14"/>
      <c r="D4202" s="16"/>
      <c r="E4202" s="16"/>
      <c r="F4202" s="14"/>
      <c r="G4202" s="14"/>
      <c r="H4202" s="14"/>
      <c r="I4202" s="15"/>
      <c r="J4202" s="77"/>
      <c r="K4202" s="92"/>
    </row>
    <row r="4203" spans="1:11" ht="13">
      <c r="A4203" s="14"/>
      <c r="B4203" s="14"/>
      <c r="C4203" s="14"/>
      <c r="D4203" s="16"/>
      <c r="E4203" s="16"/>
      <c r="F4203" s="14"/>
      <c r="G4203" s="14"/>
      <c r="H4203" s="14"/>
      <c r="I4203" s="15"/>
      <c r="J4203" s="77"/>
      <c r="K4203" s="92"/>
    </row>
    <row r="4204" spans="1:11" ht="13">
      <c r="A4204" s="14"/>
      <c r="B4204" s="14"/>
      <c r="C4204" s="14"/>
      <c r="D4204" s="16"/>
      <c r="E4204" s="16"/>
      <c r="F4204" s="14"/>
      <c r="G4204" s="14"/>
      <c r="H4204" s="14"/>
      <c r="I4204" s="15"/>
      <c r="J4204" s="77"/>
      <c r="K4204" s="92"/>
    </row>
    <row r="4205" spans="1:11" ht="13">
      <c r="A4205" s="14"/>
      <c r="B4205" s="14"/>
      <c r="C4205" s="14"/>
      <c r="D4205" s="16"/>
      <c r="E4205" s="16"/>
      <c r="F4205" s="14"/>
      <c r="G4205" s="14"/>
      <c r="H4205" s="14"/>
      <c r="I4205" s="15"/>
      <c r="J4205" s="77"/>
      <c r="K4205" s="92"/>
    </row>
    <row r="4206" spans="1:11" ht="13">
      <c r="A4206" s="14"/>
      <c r="B4206" s="14"/>
      <c r="C4206" s="14"/>
      <c r="D4206" s="16"/>
      <c r="E4206" s="16"/>
      <c r="F4206" s="14"/>
      <c r="G4206" s="14"/>
      <c r="H4206" s="14"/>
      <c r="I4206" s="15"/>
      <c r="J4206" s="77"/>
      <c r="K4206" s="92"/>
    </row>
    <row r="4207" spans="1:11" ht="13">
      <c r="A4207" s="14"/>
      <c r="B4207" s="14"/>
      <c r="C4207" s="14"/>
      <c r="D4207" s="16"/>
      <c r="E4207" s="16"/>
      <c r="F4207" s="14"/>
      <c r="G4207" s="14"/>
      <c r="H4207" s="14"/>
      <c r="I4207" s="15"/>
      <c r="J4207" s="77"/>
      <c r="K4207" s="92"/>
    </row>
    <row r="4208" spans="1:11" ht="13">
      <c r="A4208" s="14"/>
      <c r="B4208" s="14"/>
      <c r="C4208" s="14"/>
      <c r="D4208" s="16"/>
      <c r="E4208" s="16"/>
      <c r="F4208" s="14"/>
      <c r="G4208" s="14"/>
      <c r="H4208" s="14"/>
      <c r="I4208" s="15"/>
      <c r="J4208" s="77"/>
      <c r="K4208" s="92"/>
    </row>
    <row r="4209" spans="1:11" ht="13">
      <c r="A4209" s="14"/>
      <c r="B4209" s="14"/>
      <c r="C4209" s="14"/>
      <c r="D4209" s="16"/>
      <c r="E4209" s="16"/>
      <c r="F4209" s="14"/>
      <c r="G4209" s="14"/>
      <c r="H4209" s="14"/>
      <c r="I4209" s="15"/>
      <c r="J4209" s="77"/>
      <c r="K4209" s="92"/>
    </row>
    <row r="4210" spans="1:11" ht="13">
      <c r="A4210" s="14"/>
      <c r="B4210" s="14"/>
      <c r="C4210" s="14"/>
      <c r="D4210" s="16"/>
      <c r="E4210" s="16"/>
      <c r="F4210" s="14"/>
      <c r="G4210" s="14"/>
      <c r="H4210" s="14"/>
      <c r="I4210" s="15"/>
      <c r="J4210" s="77"/>
      <c r="K4210" s="92"/>
    </row>
    <row r="4211" spans="1:11" ht="13">
      <c r="A4211" s="14"/>
      <c r="B4211" s="14"/>
      <c r="C4211" s="14"/>
      <c r="D4211" s="16"/>
      <c r="E4211" s="16"/>
      <c r="F4211" s="14"/>
      <c r="G4211" s="14"/>
      <c r="H4211" s="14"/>
      <c r="I4211" s="15"/>
      <c r="J4211" s="77"/>
      <c r="K4211" s="92"/>
    </row>
    <row r="4212" spans="1:11" ht="13">
      <c r="A4212" s="14"/>
      <c r="B4212" s="14"/>
      <c r="C4212" s="14"/>
      <c r="D4212" s="16"/>
      <c r="E4212" s="16"/>
      <c r="F4212" s="14"/>
      <c r="G4212" s="14"/>
      <c r="H4212" s="14"/>
      <c r="I4212" s="15"/>
      <c r="J4212" s="77"/>
      <c r="K4212" s="92"/>
    </row>
    <row r="4213" spans="1:11" ht="13">
      <c r="A4213" s="14"/>
      <c r="B4213" s="14"/>
      <c r="C4213" s="14"/>
      <c r="D4213" s="16"/>
      <c r="E4213" s="16"/>
      <c r="F4213" s="14"/>
      <c r="G4213" s="14"/>
      <c r="H4213" s="14"/>
      <c r="I4213" s="15"/>
      <c r="J4213" s="77"/>
      <c r="K4213" s="92"/>
    </row>
    <row r="4214" spans="1:11" ht="13">
      <c r="A4214" s="14"/>
      <c r="B4214" s="14"/>
      <c r="C4214" s="14"/>
      <c r="D4214" s="16"/>
      <c r="E4214" s="16"/>
      <c r="F4214" s="14"/>
      <c r="G4214" s="14"/>
      <c r="H4214" s="14"/>
      <c r="I4214" s="15"/>
      <c r="J4214" s="77"/>
      <c r="K4214" s="92"/>
    </row>
    <row r="4215" spans="1:11" ht="13">
      <c r="A4215" s="14"/>
      <c r="B4215" s="14"/>
      <c r="C4215" s="14"/>
      <c r="D4215" s="16"/>
      <c r="E4215" s="16"/>
      <c r="F4215" s="14"/>
      <c r="G4215" s="14"/>
      <c r="H4215" s="14"/>
      <c r="I4215" s="15"/>
      <c r="J4215" s="77"/>
      <c r="K4215" s="92"/>
    </row>
    <row r="4216" spans="1:11" ht="13">
      <c r="A4216" s="14"/>
      <c r="B4216" s="14"/>
      <c r="C4216" s="14"/>
      <c r="D4216" s="16"/>
      <c r="E4216" s="16"/>
      <c r="F4216" s="14"/>
      <c r="G4216" s="14"/>
      <c r="H4216" s="14"/>
      <c r="I4216" s="15"/>
      <c r="J4216" s="77"/>
      <c r="K4216" s="92"/>
    </row>
    <row r="4217" spans="1:11" ht="13">
      <c r="A4217" s="14"/>
      <c r="B4217" s="14"/>
      <c r="C4217" s="14"/>
      <c r="D4217" s="16"/>
      <c r="E4217" s="16"/>
      <c r="F4217" s="14"/>
      <c r="G4217" s="14"/>
      <c r="H4217" s="14"/>
      <c r="I4217" s="15"/>
      <c r="J4217" s="77"/>
      <c r="K4217" s="92"/>
    </row>
    <row r="4218" spans="1:11" ht="13">
      <c r="A4218" s="14"/>
      <c r="B4218" s="14"/>
      <c r="C4218" s="14"/>
      <c r="D4218" s="16"/>
      <c r="E4218" s="16"/>
      <c r="F4218" s="14"/>
      <c r="G4218" s="14"/>
      <c r="H4218" s="14"/>
      <c r="I4218" s="15"/>
      <c r="J4218" s="77"/>
      <c r="K4218" s="92"/>
    </row>
    <row r="4219" spans="1:11" ht="13">
      <c r="A4219" s="14"/>
      <c r="B4219" s="14"/>
      <c r="C4219" s="14"/>
      <c r="D4219" s="16"/>
      <c r="E4219" s="16"/>
      <c r="F4219" s="14"/>
      <c r="G4219" s="14"/>
      <c r="H4219" s="14"/>
      <c r="I4219" s="15"/>
      <c r="J4219" s="77"/>
      <c r="K4219" s="92"/>
    </row>
    <row r="4220" spans="1:11" ht="13">
      <c r="A4220" s="14"/>
      <c r="B4220" s="14"/>
      <c r="C4220" s="14"/>
      <c r="D4220" s="16"/>
      <c r="E4220" s="16"/>
      <c r="F4220" s="14"/>
      <c r="G4220" s="14"/>
      <c r="H4220" s="14"/>
      <c r="I4220" s="15"/>
      <c r="J4220" s="77"/>
      <c r="K4220" s="92"/>
    </row>
    <row r="4221" spans="1:11" ht="13">
      <c r="A4221" s="14"/>
      <c r="B4221" s="14"/>
      <c r="C4221" s="14"/>
      <c r="D4221" s="16"/>
      <c r="E4221" s="16"/>
      <c r="F4221" s="14"/>
      <c r="G4221" s="14"/>
      <c r="H4221" s="14"/>
      <c r="I4221" s="15"/>
      <c r="J4221" s="77"/>
      <c r="K4221" s="92"/>
    </row>
    <row r="4222" spans="1:11" ht="13">
      <c r="A4222" s="14"/>
      <c r="B4222" s="14"/>
      <c r="C4222" s="14"/>
      <c r="D4222" s="16"/>
      <c r="E4222" s="16"/>
      <c r="F4222" s="14"/>
      <c r="G4222" s="14"/>
      <c r="H4222" s="14"/>
      <c r="I4222" s="15"/>
      <c r="J4222" s="77"/>
      <c r="K4222" s="92"/>
    </row>
    <row r="4223" spans="1:11" ht="13">
      <c r="A4223" s="14"/>
      <c r="B4223" s="14"/>
      <c r="C4223" s="14"/>
      <c r="D4223" s="16"/>
      <c r="E4223" s="16"/>
      <c r="F4223" s="14"/>
      <c r="G4223" s="14"/>
      <c r="H4223" s="14"/>
      <c r="I4223" s="15"/>
      <c r="J4223" s="77"/>
      <c r="K4223" s="92"/>
    </row>
    <row r="4224" spans="1:11" ht="13">
      <c r="A4224" s="14"/>
      <c r="B4224" s="14"/>
      <c r="C4224" s="14"/>
      <c r="D4224" s="16"/>
      <c r="E4224" s="16"/>
      <c r="F4224" s="14"/>
      <c r="G4224" s="14"/>
      <c r="H4224" s="14"/>
      <c r="I4224" s="15"/>
      <c r="J4224" s="77"/>
      <c r="K4224" s="92"/>
    </row>
    <row r="4225" spans="1:11" ht="13">
      <c r="A4225" s="14"/>
      <c r="B4225" s="14"/>
      <c r="C4225" s="14"/>
      <c r="D4225" s="16"/>
      <c r="E4225" s="16"/>
      <c r="F4225" s="14"/>
      <c r="G4225" s="14"/>
      <c r="H4225" s="14"/>
      <c r="I4225" s="15"/>
      <c r="J4225" s="77"/>
      <c r="K4225" s="92"/>
    </row>
    <row r="4226" spans="1:11" ht="13">
      <c r="A4226" s="14"/>
      <c r="B4226" s="14"/>
      <c r="C4226" s="14"/>
      <c r="D4226" s="16"/>
      <c r="E4226" s="16"/>
      <c r="F4226" s="14"/>
      <c r="G4226" s="14"/>
      <c r="H4226" s="14"/>
      <c r="I4226" s="15"/>
      <c r="J4226" s="77"/>
      <c r="K4226" s="92"/>
    </row>
    <row r="4227" spans="1:11" ht="13">
      <c r="A4227" s="14"/>
      <c r="B4227" s="14"/>
      <c r="C4227" s="14"/>
      <c r="D4227" s="16"/>
      <c r="E4227" s="16"/>
      <c r="F4227" s="14"/>
      <c r="G4227" s="14"/>
      <c r="H4227" s="14"/>
      <c r="I4227" s="15"/>
      <c r="J4227" s="77"/>
      <c r="K4227" s="92"/>
    </row>
    <row r="4228" spans="1:11" ht="13">
      <c r="A4228" s="14"/>
      <c r="B4228" s="14"/>
      <c r="C4228" s="14"/>
      <c r="D4228" s="16"/>
      <c r="E4228" s="16"/>
      <c r="F4228" s="14"/>
      <c r="G4228" s="14"/>
      <c r="H4228" s="14"/>
      <c r="I4228" s="15"/>
      <c r="J4228" s="77"/>
      <c r="K4228" s="92"/>
    </row>
    <row r="4229" spans="1:11" ht="13">
      <c r="A4229" s="14"/>
      <c r="B4229" s="14"/>
      <c r="C4229" s="14"/>
      <c r="D4229" s="16"/>
      <c r="E4229" s="16"/>
      <c r="F4229" s="14"/>
      <c r="G4229" s="14"/>
      <c r="H4229" s="14"/>
      <c r="I4229" s="15"/>
      <c r="J4229" s="77"/>
      <c r="K4229" s="92"/>
    </row>
    <row r="4230" spans="1:11" ht="13">
      <c r="A4230" s="14"/>
      <c r="B4230" s="14"/>
      <c r="C4230" s="14"/>
      <c r="D4230" s="16"/>
      <c r="E4230" s="16"/>
      <c r="F4230" s="14"/>
      <c r="G4230" s="14"/>
      <c r="H4230" s="14"/>
      <c r="I4230" s="15"/>
      <c r="J4230" s="77"/>
      <c r="K4230" s="92"/>
    </row>
    <row r="4231" spans="1:11" ht="13">
      <c r="A4231" s="14"/>
      <c r="B4231" s="14"/>
      <c r="C4231" s="14"/>
      <c r="D4231" s="16"/>
      <c r="E4231" s="16"/>
      <c r="F4231" s="14"/>
      <c r="G4231" s="14"/>
      <c r="H4231" s="14"/>
      <c r="I4231" s="15"/>
      <c r="J4231" s="77"/>
      <c r="K4231" s="92"/>
    </row>
    <row r="4232" spans="1:11" ht="13">
      <c r="A4232" s="14"/>
      <c r="B4232" s="14"/>
      <c r="C4232" s="14"/>
      <c r="D4232" s="16"/>
      <c r="E4232" s="16"/>
      <c r="F4232" s="14"/>
      <c r="G4232" s="14"/>
      <c r="H4232" s="14"/>
      <c r="I4232" s="15"/>
      <c r="J4232" s="77"/>
      <c r="K4232" s="92"/>
    </row>
    <row r="4233" spans="1:11" ht="13">
      <c r="A4233" s="14"/>
      <c r="B4233" s="14"/>
      <c r="C4233" s="14"/>
      <c r="D4233" s="16"/>
      <c r="E4233" s="16"/>
      <c r="F4233" s="14"/>
      <c r="G4233" s="14"/>
      <c r="H4233" s="14"/>
      <c r="I4233" s="15"/>
      <c r="J4233" s="77"/>
      <c r="K4233" s="92"/>
    </row>
    <row r="4234" spans="1:11" ht="13">
      <c r="A4234" s="14"/>
      <c r="B4234" s="14"/>
      <c r="C4234" s="14"/>
      <c r="D4234" s="16"/>
      <c r="E4234" s="16"/>
      <c r="F4234" s="14"/>
      <c r="G4234" s="14"/>
      <c r="H4234" s="14"/>
      <c r="I4234" s="15"/>
      <c r="J4234" s="77"/>
      <c r="K4234" s="92"/>
    </row>
    <row r="4235" spans="1:11" ht="13">
      <c r="A4235" s="14"/>
      <c r="B4235" s="14"/>
      <c r="C4235" s="14"/>
      <c r="D4235" s="16"/>
      <c r="E4235" s="16"/>
      <c r="F4235" s="14"/>
      <c r="G4235" s="14"/>
      <c r="H4235" s="14"/>
      <c r="I4235" s="15"/>
      <c r="J4235" s="77"/>
      <c r="K4235" s="92"/>
    </row>
    <row r="4236" spans="1:11" ht="13">
      <c r="A4236" s="14"/>
      <c r="B4236" s="14"/>
      <c r="C4236" s="14"/>
      <c r="D4236" s="16"/>
      <c r="E4236" s="16"/>
      <c r="F4236" s="14"/>
      <c r="G4236" s="14"/>
      <c r="H4236" s="14"/>
      <c r="I4236" s="15"/>
      <c r="J4236" s="77"/>
      <c r="K4236" s="92"/>
    </row>
    <row r="4237" spans="1:11" ht="13">
      <c r="A4237" s="14"/>
      <c r="B4237" s="14"/>
      <c r="C4237" s="14"/>
      <c r="D4237" s="16"/>
      <c r="E4237" s="16"/>
      <c r="F4237" s="14"/>
      <c r="G4237" s="14"/>
      <c r="H4237" s="14"/>
      <c r="I4237" s="15"/>
      <c r="J4237" s="77"/>
      <c r="K4237" s="92"/>
    </row>
    <row r="4238" spans="1:11" ht="13">
      <c r="A4238" s="14"/>
      <c r="B4238" s="14"/>
      <c r="C4238" s="14"/>
      <c r="D4238" s="16"/>
      <c r="E4238" s="16"/>
      <c r="F4238" s="14"/>
      <c r="G4238" s="14"/>
      <c r="H4238" s="14"/>
      <c r="I4238" s="15"/>
      <c r="J4238" s="77"/>
      <c r="K4238" s="92"/>
    </row>
    <row r="4239" spans="1:11" ht="13">
      <c r="A4239" s="14"/>
      <c r="B4239" s="14"/>
      <c r="C4239" s="14"/>
      <c r="D4239" s="16"/>
      <c r="E4239" s="16"/>
      <c r="F4239" s="14"/>
      <c r="G4239" s="14"/>
      <c r="H4239" s="14"/>
      <c r="I4239" s="15"/>
      <c r="J4239" s="77"/>
      <c r="K4239" s="92"/>
    </row>
    <row r="4240" spans="1:11" ht="13">
      <c r="A4240" s="14"/>
      <c r="B4240" s="14"/>
      <c r="C4240" s="14"/>
      <c r="D4240" s="16"/>
      <c r="E4240" s="16"/>
      <c r="F4240" s="14"/>
      <c r="G4240" s="14"/>
      <c r="H4240" s="14"/>
      <c r="I4240" s="15"/>
      <c r="J4240" s="77"/>
      <c r="K4240" s="92"/>
    </row>
    <row r="4241" spans="1:11" ht="13">
      <c r="A4241" s="14"/>
      <c r="B4241" s="14"/>
      <c r="C4241" s="14"/>
      <c r="D4241" s="16"/>
      <c r="E4241" s="16"/>
      <c r="F4241" s="14"/>
      <c r="G4241" s="14"/>
      <c r="H4241" s="14"/>
      <c r="I4241" s="15"/>
      <c r="J4241" s="77"/>
      <c r="K4241" s="92"/>
    </row>
    <row r="4242" spans="1:11" ht="13">
      <c r="A4242" s="14"/>
      <c r="B4242" s="14"/>
      <c r="C4242" s="14"/>
      <c r="D4242" s="16"/>
      <c r="E4242" s="16"/>
      <c r="F4242" s="14"/>
      <c r="G4242" s="14"/>
      <c r="H4242" s="14"/>
      <c r="I4242" s="15"/>
      <c r="J4242" s="77"/>
      <c r="K4242" s="92"/>
    </row>
    <row r="4243" spans="1:11" ht="13">
      <c r="A4243" s="14"/>
      <c r="B4243" s="14"/>
      <c r="C4243" s="14"/>
      <c r="D4243" s="16"/>
      <c r="E4243" s="16"/>
      <c r="F4243" s="14"/>
      <c r="G4243" s="14"/>
      <c r="H4243" s="14"/>
      <c r="I4243" s="15"/>
      <c r="J4243" s="77"/>
      <c r="K4243" s="92"/>
    </row>
    <row r="4244" spans="1:11" ht="13">
      <c r="A4244" s="14"/>
      <c r="B4244" s="14"/>
      <c r="C4244" s="14"/>
      <c r="D4244" s="16"/>
      <c r="E4244" s="16"/>
      <c r="F4244" s="14"/>
      <c r="G4244" s="14"/>
      <c r="H4244" s="14"/>
      <c r="I4244" s="15"/>
      <c r="J4244" s="77"/>
      <c r="K4244" s="92"/>
    </row>
    <row r="4245" spans="1:11" ht="13">
      <c r="A4245" s="14"/>
      <c r="B4245" s="14"/>
      <c r="C4245" s="14"/>
      <c r="D4245" s="16"/>
      <c r="E4245" s="16"/>
      <c r="F4245" s="14"/>
      <c r="G4245" s="14"/>
      <c r="H4245" s="14"/>
      <c r="I4245" s="15"/>
      <c r="J4245" s="77"/>
      <c r="K4245" s="92"/>
    </row>
    <row r="4246" spans="1:11" ht="13">
      <c r="A4246" s="14"/>
      <c r="B4246" s="14"/>
      <c r="C4246" s="14"/>
      <c r="D4246" s="16"/>
      <c r="E4246" s="16"/>
      <c r="F4246" s="14"/>
      <c r="G4246" s="14"/>
      <c r="H4246" s="14"/>
      <c r="I4246" s="15"/>
      <c r="J4246" s="77"/>
      <c r="K4246" s="92"/>
    </row>
    <row r="4247" spans="1:11" ht="13">
      <c r="A4247" s="14"/>
      <c r="B4247" s="14"/>
      <c r="C4247" s="14"/>
      <c r="D4247" s="16"/>
      <c r="E4247" s="16"/>
      <c r="F4247" s="14"/>
      <c r="G4247" s="14"/>
      <c r="H4247" s="14"/>
      <c r="I4247" s="15"/>
      <c r="J4247" s="77"/>
      <c r="K4247" s="92"/>
    </row>
    <row r="4248" spans="1:11" ht="13">
      <c r="A4248" s="14"/>
      <c r="B4248" s="14"/>
      <c r="C4248" s="14"/>
      <c r="D4248" s="16"/>
      <c r="E4248" s="16"/>
      <c r="F4248" s="14"/>
      <c r="G4248" s="14"/>
      <c r="H4248" s="14"/>
      <c r="I4248" s="15"/>
      <c r="J4248" s="77"/>
      <c r="K4248" s="92"/>
    </row>
    <row r="4249" spans="1:11" ht="13">
      <c r="A4249" s="14"/>
      <c r="B4249" s="14"/>
      <c r="C4249" s="14"/>
      <c r="D4249" s="16"/>
      <c r="E4249" s="16"/>
      <c r="F4249" s="14"/>
      <c r="G4249" s="14"/>
      <c r="H4249" s="14"/>
      <c r="I4249" s="15"/>
      <c r="J4249" s="77"/>
      <c r="K4249" s="92"/>
    </row>
    <row r="4250" spans="1:11" ht="13">
      <c r="A4250" s="14"/>
      <c r="B4250" s="14"/>
      <c r="C4250" s="14"/>
      <c r="D4250" s="16"/>
      <c r="E4250" s="16"/>
      <c r="F4250" s="14"/>
      <c r="G4250" s="14"/>
      <c r="H4250" s="14"/>
      <c r="I4250" s="15"/>
      <c r="J4250" s="77"/>
      <c r="K4250" s="92"/>
    </row>
    <row r="4251" spans="1:11" ht="13">
      <c r="A4251" s="14"/>
      <c r="B4251" s="14"/>
      <c r="C4251" s="14"/>
      <c r="D4251" s="16"/>
      <c r="E4251" s="16"/>
      <c r="F4251" s="14"/>
      <c r="G4251" s="14"/>
      <c r="H4251" s="14"/>
      <c r="I4251" s="15"/>
      <c r="J4251" s="77"/>
      <c r="K4251" s="92"/>
    </row>
    <row r="4252" spans="1:11" ht="13">
      <c r="A4252" s="14"/>
      <c r="B4252" s="14"/>
      <c r="C4252" s="14"/>
      <c r="D4252" s="16"/>
      <c r="E4252" s="16"/>
      <c r="F4252" s="14"/>
      <c r="G4252" s="14"/>
      <c r="H4252" s="14"/>
      <c r="I4252" s="15"/>
      <c r="J4252" s="77"/>
      <c r="K4252" s="92"/>
    </row>
    <row r="4253" spans="1:11" ht="13">
      <c r="A4253" s="14"/>
      <c r="B4253" s="14"/>
      <c r="C4253" s="14"/>
      <c r="D4253" s="16"/>
      <c r="E4253" s="16"/>
      <c r="F4253" s="14"/>
      <c r="G4253" s="14"/>
      <c r="H4253" s="14"/>
      <c r="I4253" s="15"/>
      <c r="J4253" s="77"/>
      <c r="K4253" s="92"/>
    </row>
    <row r="4254" spans="1:11" ht="13">
      <c r="A4254" s="14"/>
      <c r="B4254" s="14"/>
      <c r="C4254" s="14"/>
      <c r="D4254" s="16"/>
      <c r="E4254" s="16"/>
      <c r="F4254" s="14"/>
      <c r="G4254" s="14"/>
      <c r="H4254" s="14"/>
      <c r="I4254" s="15"/>
      <c r="J4254" s="77"/>
      <c r="K4254" s="92"/>
    </row>
    <row r="4255" spans="1:11" ht="13">
      <c r="A4255" s="14"/>
      <c r="B4255" s="14"/>
      <c r="C4255" s="14"/>
      <c r="D4255" s="16"/>
      <c r="E4255" s="16"/>
      <c r="F4255" s="14"/>
      <c r="G4255" s="14"/>
      <c r="H4255" s="14"/>
      <c r="I4255" s="15"/>
      <c r="J4255" s="77"/>
      <c r="K4255" s="92"/>
    </row>
    <row r="4256" spans="1:11" ht="13">
      <c r="A4256" s="14"/>
      <c r="B4256" s="14"/>
      <c r="C4256" s="14"/>
      <c r="D4256" s="16"/>
      <c r="E4256" s="16"/>
      <c r="F4256" s="14"/>
      <c r="G4256" s="14"/>
      <c r="H4256" s="14"/>
      <c r="I4256" s="15"/>
      <c r="J4256" s="77"/>
      <c r="K4256" s="92"/>
    </row>
    <row r="4257" spans="1:11" ht="13">
      <c r="A4257" s="14"/>
      <c r="B4257" s="14"/>
      <c r="C4257" s="14"/>
      <c r="D4257" s="16"/>
      <c r="E4257" s="16"/>
      <c r="F4257" s="14"/>
      <c r="G4257" s="14"/>
      <c r="H4257" s="14"/>
      <c r="I4257" s="15"/>
      <c r="J4257" s="77"/>
      <c r="K4257" s="92"/>
    </row>
    <row r="4258" spans="1:11" ht="13">
      <c r="A4258" s="14"/>
      <c r="B4258" s="14"/>
      <c r="C4258" s="14"/>
      <c r="D4258" s="16"/>
      <c r="E4258" s="16"/>
      <c r="F4258" s="14"/>
      <c r="G4258" s="14"/>
      <c r="H4258" s="14"/>
      <c r="I4258" s="15"/>
      <c r="J4258" s="77"/>
      <c r="K4258" s="92"/>
    </row>
    <row r="4259" spans="1:11" ht="13">
      <c r="A4259" s="14"/>
      <c r="B4259" s="14"/>
      <c r="C4259" s="14"/>
      <c r="D4259" s="16"/>
      <c r="E4259" s="16"/>
      <c r="F4259" s="14"/>
      <c r="G4259" s="14"/>
      <c r="H4259" s="14"/>
      <c r="I4259" s="15"/>
      <c r="J4259" s="77"/>
      <c r="K4259" s="92"/>
    </row>
    <row r="4260" spans="1:11" ht="13">
      <c r="A4260" s="14"/>
      <c r="B4260" s="14"/>
      <c r="C4260" s="14"/>
      <c r="D4260" s="16"/>
      <c r="E4260" s="16"/>
      <c r="F4260" s="14"/>
      <c r="G4260" s="14"/>
      <c r="H4260" s="14"/>
      <c r="I4260" s="15"/>
      <c r="J4260" s="77"/>
      <c r="K4260" s="92"/>
    </row>
    <row r="4261" spans="1:11" ht="13">
      <c r="A4261" s="14"/>
      <c r="B4261" s="14"/>
      <c r="C4261" s="14"/>
      <c r="D4261" s="16"/>
      <c r="E4261" s="16"/>
      <c r="F4261" s="14"/>
      <c r="G4261" s="14"/>
      <c r="H4261" s="14"/>
      <c r="I4261" s="15"/>
      <c r="J4261" s="77"/>
      <c r="K4261" s="92"/>
    </row>
    <row r="4262" spans="1:11" ht="13">
      <c r="A4262" s="14"/>
      <c r="B4262" s="14"/>
      <c r="C4262" s="14"/>
      <c r="D4262" s="16"/>
      <c r="E4262" s="16"/>
      <c r="F4262" s="14"/>
      <c r="G4262" s="14"/>
      <c r="H4262" s="14"/>
      <c r="I4262" s="15"/>
      <c r="J4262" s="77"/>
      <c r="K4262" s="92"/>
    </row>
    <row r="4263" spans="1:11" ht="13">
      <c r="A4263" s="14"/>
      <c r="B4263" s="14"/>
      <c r="C4263" s="14"/>
      <c r="D4263" s="16"/>
      <c r="E4263" s="16"/>
      <c r="F4263" s="14"/>
      <c r="G4263" s="14"/>
      <c r="H4263" s="14"/>
      <c r="I4263" s="15"/>
      <c r="J4263" s="77"/>
      <c r="K4263" s="92"/>
    </row>
    <row r="4264" spans="1:11" ht="13">
      <c r="A4264" s="14"/>
      <c r="B4264" s="14"/>
      <c r="C4264" s="14"/>
      <c r="D4264" s="16"/>
      <c r="E4264" s="16"/>
      <c r="F4264" s="14"/>
      <c r="G4264" s="14"/>
      <c r="H4264" s="14"/>
      <c r="I4264" s="15"/>
      <c r="J4264" s="77"/>
      <c r="K4264" s="92"/>
    </row>
    <row r="4265" spans="1:11" ht="13">
      <c r="A4265" s="14"/>
      <c r="B4265" s="14"/>
      <c r="C4265" s="14"/>
      <c r="D4265" s="16"/>
      <c r="E4265" s="16"/>
      <c r="F4265" s="14"/>
      <c r="G4265" s="14"/>
      <c r="H4265" s="14"/>
      <c r="I4265" s="15"/>
      <c r="J4265" s="77"/>
      <c r="K4265" s="92"/>
    </row>
    <row r="4266" spans="1:11" ht="13">
      <c r="A4266" s="14"/>
      <c r="B4266" s="14"/>
      <c r="C4266" s="14"/>
      <c r="D4266" s="16"/>
      <c r="E4266" s="16"/>
      <c r="F4266" s="14"/>
      <c r="G4266" s="14"/>
      <c r="H4266" s="14"/>
      <c r="I4266" s="15"/>
      <c r="J4266" s="77"/>
      <c r="K4266" s="92"/>
    </row>
    <row r="4267" spans="1:11" ht="13">
      <c r="A4267" s="14"/>
      <c r="B4267" s="14"/>
      <c r="C4267" s="14"/>
      <c r="D4267" s="16"/>
      <c r="E4267" s="16"/>
      <c r="F4267" s="14"/>
      <c r="G4267" s="14"/>
      <c r="H4267" s="14"/>
      <c r="I4267" s="15"/>
      <c r="J4267" s="77"/>
      <c r="K4267" s="92"/>
    </row>
    <row r="4268" spans="1:11" ht="13">
      <c r="A4268" s="14"/>
      <c r="B4268" s="14"/>
      <c r="C4268" s="14"/>
      <c r="D4268" s="16"/>
      <c r="E4268" s="16"/>
      <c r="F4268" s="14"/>
      <c r="G4268" s="14"/>
      <c r="H4268" s="14"/>
      <c r="I4268" s="15"/>
      <c r="J4268" s="77"/>
      <c r="K4268" s="92"/>
    </row>
    <row r="4269" spans="1:11" ht="13">
      <c r="A4269" s="14"/>
      <c r="B4269" s="14"/>
      <c r="C4269" s="14"/>
      <c r="D4269" s="16"/>
      <c r="E4269" s="16"/>
      <c r="F4269" s="14"/>
      <c r="G4269" s="14"/>
      <c r="H4269" s="14"/>
      <c r="I4269" s="15"/>
      <c r="J4269" s="77"/>
      <c r="K4269" s="92"/>
    </row>
    <row r="4270" spans="1:11" ht="13">
      <c r="A4270" s="14"/>
      <c r="B4270" s="14"/>
      <c r="C4270" s="14"/>
      <c r="D4270" s="16"/>
      <c r="E4270" s="16"/>
      <c r="F4270" s="14"/>
      <c r="G4270" s="14"/>
      <c r="H4270" s="14"/>
      <c r="I4270" s="15"/>
      <c r="J4270" s="77"/>
      <c r="K4270" s="92"/>
    </row>
    <row r="4271" spans="1:11" ht="13">
      <c r="A4271" s="14"/>
      <c r="B4271" s="14"/>
      <c r="C4271" s="14"/>
      <c r="D4271" s="16"/>
      <c r="E4271" s="16"/>
      <c r="F4271" s="14"/>
      <c r="G4271" s="14"/>
      <c r="H4271" s="14"/>
      <c r="I4271" s="15"/>
      <c r="J4271" s="77"/>
      <c r="K4271" s="92"/>
    </row>
    <row r="4272" spans="1:11" ht="13">
      <c r="A4272" s="14"/>
      <c r="B4272" s="14"/>
      <c r="C4272" s="14"/>
      <c r="D4272" s="16"/>
      <c r="E4272" s="16"/>
      <c r="F4272" s="14"/>
      <c r="G4272" s="14"/>
      <c r="H4272" s="14"/>
      <c r="I4272" s="15"/>
      <c r="J4272" s="77"/>
      <c r="K4272" s="92"/>
    </row>
    <row r="4273" spans="1:11" ht="13">
      <c r="A4273" s="14"/>
      <c r="B4273" s="14"/>
      <c r="C4273" s="14"/>
      <c r="D4273" s="16"/>
      <c r="E4273" s="16"/>
      <c r="F4273" s="14"/>
      <c r="G4273" s="14"/>
      <c r="H4273" s="14"/>
      <c r="I4273" s="15"/>
      <c r="J4273" s="77"/>
      <c r="K4273" s="92"/>
    </row>
    <row r="4274" spans="1:11" ht="13">
      <c r="A4274" s="14"/>
      <c r="B4274" s="14"/>
      <c r="C4274" s="14"/>
      <c r="D4274" s="16"/>
      <c r="E4274" s="16"/>
      <c r="F4274" s="14"/>
      <c r="G4274" s="14"/>
      <c r="H4274" s="14"/>
      <c r="I4274" s="15"/>
      <c r="J4274" s="77"/>
      <c r="K4274" s="92"/>
    </row>
    <row r="4275" spans="1:11" ht="13">
      <c r="A4275" s="14"/>
      <c r="B4275" s="14"/>
      <c r="C4275" s="14"/>
      <c r="D4275" s="16"/>
      <c r="E4275" s="16"/>
      <c r="F4275" s="14"/>
      <c r="G4275" s="14"/>
      <c r="H4275" s="14"/>
      <c r="I4275" s="15"/>
      <c r="J4275" s="77"/>
      <c r="K4275" s="92"/>
    </row>
    <row r="4276" spans="1:11" ht="13">
      <c r="A4276" s="14"/>
      <c r="B4276" s="14"/>
      <c r="C4276" s="14"/>
      <c r="D4276" s="16"/>
      <c r="E4276" s="16"/>
      <c r="F4276" s="14"/>
      <c r="G4276" s="14"/>
      <c r="H4276" s="14"/>
      <c r="I4276" s="15"/>
      <c r="J4276" s="77"/>
      <c r="K4276" s="92"/>
    </row>
    <row r="4277" spans="1:11" ht="13">
      <c r="A4277" s="14"/>
      <c r="B4277" s="14"/>
      <c r="C4277" s="14"/>
      <c r="D4277" s="16"/>
      <c r="E4277" s="16"/>
      <c r="F4277" s="14"/>
      <c r="G4277" s="14"/>
      <c r="H4277" s="14"/>
      <c r="I4277" s="15"/>
      <c r="J4277" s="77"/>
      <c r="K4277" s="92"/>
    </row>
    <row r="4278" spans="1:11" ht="13">
      <c r="A4278" s="14"/>
      <c r="B4278" s="14"/>
      <c r="C4278" s="14"/>
      <c r="D4278" s="16"/>
      <c r="E4278" s="16"/>
      <c r="F4278" s="14"/>
      <c r="G4278" s="14"/>
      <c r="H4278" s="14"/>
      <c r="I4278" s="15"/>
      <c r="J4278" s="77"/>
      <c r="K4278" s="92"/>
    </row>
    <row r="4279" spans="1:11" ht="13">
      <c r="A4279" s="14"/>
      <c r="B4279" s="14"/>
      <c r="C4279" s="14"/>
      <c r="D4279" s="16"/>
      <c r="E4279" s="16"/>
      <c r="F4279" s="14"/>
      <c r="G4279" s="14"/>
      <c r="H4279" s="14"/>
      <c r="I4279" s="15"/>
      <c r="J4279" s="77"/>
      <c r="K4279" s="92"/>
    </row>
    <row r="4280" spans="1:11" ht="13">
      <c r="A4280" s="14"/>
      <c r="B4280" s="14"/>
      <c r="C4280" s="14"/>
      <c r="D4280" s="16"/>
      <c r="E4280" s="16"/>
      <c r="F4280" s="14"/>
      <c r="G4280" s="14"/>
      <c r="H4280" s="14"/>
      <c r="I4280" s="15"/>
      <c r="J4280" s="77"/>
      <c r="K4280" s="92"/>
    </row>
    <row r="4281" spans="1:11" ht="13">
      <c r="A4281" s="14"/>
      <c r="B4281" s="14"/>
      <c r="C4281" s="14"/>
      <c r="D4281" s="16"/>
      <c r="E4281" s="16"/>
      <c r="F4281" s="14"/>
      <c r="G4281" s="14"/>
      <c r="H4281" s="14"/>
      <c r="I4281" s="15"/>
      <c r="J4281" s="77"/>
      <c r="K4281" s="92"/>
    </row>
    <row r="4282" spans="1:11" ht="13">
      <c r="A4282" s="14"/>
      <c r="B4282" s="14"/>
      <c r="C4282" s="14"/>
      <c r="D4282" s="16"/>
      <c r="E4282" s="16"/>
      <c r="F4282" s="14"/>
      <c r="G4282" s="14"/>
      <c r="H4282" s="14"/>
      <c r="I4282" s="15"/>
      <c r="J4282" s="77"/>
      <c r="K4282" s="92"/>
    </row>
    <row r="4283" spans="1:11" ht="13">
      <c r="A4283" s="14"/>
      <c r="B4283" s="14"/>
      <c r="C4283" s="14"/>
      <c r="D4283" s="16"/>
      <c r="E4283" s="16"/>
      <c r="F4283" s="14"/>
      <c r="G4283" s="14"/>
      <c r="H4283" s="14"/>
      <c r="I4283" s="15"/>
      <c r="J4283" s="77"/>
      <c r="K4283" s="92"/>
    </row>
    <row r="4284" spans="1:11" ht="13">
      <c r="A4284" s="14"/>
      <c r="B4284" s="14"/>
      <c r="C4284" s="14"/>
      <c r="D4284" s="16"/>
      <c r="E4284" s="16"/>
      <c r="F4284" s="14"/>
      <c r="G4284" s="14"/>
      <c r="H4284" s="14"/>
      <c r="I4284" s="15"/>
      <c r="J4284" s="77"/>
      <c r="K4284" s="92"/>
    </row>
    <row r="4285" spans="1:11" ht="13">
      <c r="A4285" s="14"/>
      <c r="B4285" s="14"/>
      <c r="C4285" s="14"/>
      <c r="D4285" s="16"/>
      <c r="E4285" s="16"/>
      <c r="F4285" s="14"/>
      <c r="G4285" s="14"/>
      <c r="H4285" s="14"/>
      <c r="I4285" s="15"/>
      <c r="J4285" s="77"/>
      <c r="K4285" s="92"/>
    </row>
    <row r="4286" spans="1:11" ht="13">
      <c r="A4286" s="14"/>
      <c r="B4286" s="14"/>
      <c r="C4286" s="14"/>
      <c r="D4286" s="16"/>
      <c r="E4286" s="16"/>
      <c r="F4286" s="14"/>
      <c r="G4286" s="14"/>
      <c r="H4286" s="14"/>
      <c r="I4286" s="15"/>
      <c r="J4286" s="77"/>
      <c r="K4286" s="92"/>
    </row>
    <row r="4287" spans="1:11" ht="13">
      <c r="A4287" s="14"/>
      <c r="B4287" s="14"/>
      <c r="C4287" s="14"/>
      <c r="D4287" s="16"/>
      <c r="E4287" s="16"/>
      <c r="F4287" s="14"/>
      <c r="G4287" s="14"/>
      <c r="H4287" s="14"/>
      <c r="I4287" s="15"/>
      <c r="J4287" s="77"/>
      <c r="K4287" s="92"/>
    </row>
    <row r="4288" spans="1:11" ht="13">
      <c r="A4288" s="14"/>
      <c r="B4288" s="14"/>
      <c r="C4288" s="14"/>
      <c r="D4288" s="16"/>
      <c r="E4288" s="16"/>
      <c r="F4288" s="14"/>
      <c r="G4288" s="14"/>
      <c r="H4288" s="14"/>
      <c r="I4288" s="15"/>
      <c r="J4288" s="77"/>
      <c r="K4288" s="92"/>
    </row>
    <row r="4289" spans="1:11" ht="13">
      <c r="A4289" s="14"/>
      <c r="B4289" s="14"/>
      <c r="C4289" s="14"/>
      <c r="D4289" s="16"/>
      <c r="E4289" s="16"/>
      <c r="F4289" s="14"/>
      <c r="G4289" s="14"/>
      <c r="H4289" s="14"/>
      <c r="I4289" s="15"/>
      <c r="J4289" s="77"/>
      <c r="K4289" s="92"/>
    </row>
    <row r="4290" spans="1:11" ht="13">
      <c r="A4290" s="14"/>
      <c r="B4290" s="14"/>
      <c r="C4290" s="14"/>
      <c r="D4290" s="16"/>
      <c r="E4290" s="16"/>
      <c r="F4290" s="14"/>
      <c r="G4290" s="14"/>
      <c r="H4290" s="14"/>
      <c r="I4290" s="15"/>
      <c r="J4290" s="77"/>
      <c r="K4290" s="92"/>
    </row>
    <row r="4291" spans="1:11" ht="13">
      <c r="A4291" s="14"/>
      <c r="B4291" s="14"/>
      <c r="C4291" s="14"/>
      <c r="D4291" s="16"/>
      <c r="E4291" s="16"/>
      <c r="F4291" s="14"/>
      <c r="G4291" s="14"/>
      <c r="H4291" s="14"/>
      <c r="I4291" s="15"/>
      <c r="J4291" s="77"/>
      <c r="K4291" s="92"/>
    </row>
    <row r="4292" spans="1:11" ht="13">
      <c r="A4292" s="14"/>
      <c r="B4292" s="14"/>
      <c r="C4292" s="14"/>
      <c r="D4292" s="16"/>
      <c r="E4292" s="16"/>
      <c r="F4292" s="14"/>
      <c r="G4292" s="14"/>
      <c r="H4292" s="14"/>
      <c r="I4292" s="15"/>
      <c r="J4292" s="77"/>
      <c r="K4292" s="92"/>
    </row>
    <row r="4293" spans="1:11" ht="13">
      <c r="A4293" s="14"/>
      <c r="B4293" s="14"/>
      <c r="C4293" s="14"/>
      <c r="D4293" s="16"/>
      <c r="E4293" s="16"/>
      <c r="F4293" s="14"/>
      <c r="G4293" s="14"/>
      <c r="H4293" s="14"/>
      <c r="I4293" s="15"/>
      <c r="J4293" s="77"/>
      <c r="K4293" s="92"/>
    </row>
    <row r="4294" spans="1:11" ht="13">
      <c r="A4294" s="14"/>
      <c r="B4294" s="14"/>
      <c r="C4294" s="14"/>
      <c r="D4294" s="16"/>
      <c r="E4294" s="16"/>
      <c r="F4294" s="14"/>
      <c r="G4294" s="14"/>
      <c r="H4294" s="14"/>
      <c r="I4294" s="15"/>
      <c r="J4294" s="77"/>
      <c r="K4294" s="92"/>
    </row>
    <row r="4295" spans="1:11" ht="13">
      <c r="A4295" s="14"/>
      <c r="B4295" s="14"/>
      <c r="C4295" s="14"/>
      <c r="D4295" s="16"/>
      <c r="E4295" s="16"/>
      <c r="F4295" s="14"/>
      <c r="G4295" s="14"/>
      <c r="H4295" s="14"/>
      <c r="I4295" s="15"/>
      <c r="J4295" s="77"/>
      <c r="K4295" s="92"/>
    </row>
    <row r="4296" spans="1:11" ht="13">
      <c r="A4296" s="14"/>
      <c r="B4296" s="14"/>
      <c r="C4296" s="14"/>
      <c r="D4296" s="16"/>
      <c r="E4296" s="16"/>
      <c r="F4296" s="14"/>
      <c r="G4296" s="14"/>
      <c r="H4296" s="14"/>
      <c r="I4296" s="15"/>
      <c r="J4296" s="77"/>
      <c r="K4296" s="92"/>
    </row>
    <row r="4297" spans="1:11" ht="13">
      <c r="A4297" s="14"/>
      <c r="B4297" s="14"/>
      <c r="C4297" s="14"/>
      <c r="D4297" s="16"/>
      <c r="E4297" s="16"/>
      <c r="F4297" s="14"/>
      <c r="G4297" s="14"/>
      <c r="H4297" s="14"/>
      <c r="I4297" s="15"/>
      <c r="J4297" s="77"/>
      <c r="K4297" s="92"/>
    </row>
    <row r="4298" spans="1:11" ht="13">
      <c r="A4298" s="14"/>
      <c r="B4298" s="14"/>
      <c r="C4298" s="14"/>
      <c r="D4298" s="16"/>
      <c r="E4298" s="16"/>
      <c r="F4298" s="14"/>
      <c r="G4298" s="14"/>
      <c r="H4298" s="14"/>
      <c r="I4298" s="15"/>
      <c r="J4298" s="77"/>
      <c r="K4298" s="92"/>
    </row>
    <row r="4299" spans="1:11" ht="13">
      <c r="A4299" s="14"/>
      <c r="B4299" s="14"/>
      <c r="C4299" s="14"/>
      <c r="D4299" s="16"/>
      <c r="E4299" s="16"/>
      <c r="F4299" s="14"/>
      <c r="G4299" s="14"/>
      <c r="H4299" s="14"/>
      <c r="I4299" s="15"/>
      <c r="J4299" s="77"/>
      <c r="K4299" s="92"/>
    </row>
    <row r="4300" spans="1:11" ht="13">
      <c r="A4300" s="14"/>
      <c r="B4300" s="14"/>
      <c r="C4300" s="14"/>
      <c r="D4300" s="16"/>
      <c r="E4300" s="16"/>
      <c r="F4300" s="14"/>
      <c r="G4300" s="14"/>
      <c r="H4300" s="14"/>
      <c r="I4300" s="15"/>
      <c r="J4300" s="77"/>
      <c r="K4300" s="92"/>
    </row>
    <row r="4301" spans="1:11" ht="13">
      <c r="A4301" s="14"/>
      <c r="B4301" s="14"/>
      <c r="C4301" s="14"/>
      <c r="D4301" s="16"/>
      <c r="E4301" s="16"/>
      <c r="F4301" s="14"/>
      <c r="G4301" s="14"/>
      <c r="H4301" s="14"/>
      <c r="I4301" s="15"/>
      <c r="J4301" s="77"/>
      <c r="K4301" s="92"/>
    </row>
    <row r="4302" spans="1:11" ht="13">
      <c r="A4302" s="14"/>
      <c r="B4302" s="14"/>
      <c r="C4302" s="14"/>
      <c r="D4302" s="16"/>
      <c r="E4302" s="16"/>
      <c r="F4302" s="14"/>
      <c r="G4302" s="14"/>
      <c r="H4302" s="14"/>
      <c r="I4302" s="15"/>
      <c r="J4302" s="77"/>
      <c r="K4302" s="92"/>
    </row>
    <row r="4303" spans="1:11" ht="13">
      <c r="A4303" s="14"/>
      <c r="B4303" s="14"/>
      <c r="C4303" s="14"/>
      <c r="D4303" s="16"/>
      <c r="E4303" s="16"/>
      <c r="F4303" s="14"/>
      <c r="G4303" s="14"/>
      <c r="H4303" s="14"/>
      <c r="I4303" s="15"/>
      <c r="J4303" s="77"/>
      <c r="K4303" s="92"/>
    </row>
    <row r="4304" spans="1:11" ht="13">
      <c r="A4304" s="14"/>
      <c r="B4304" s="14"/>
      <c r="C4304" s="14"/>
      <c r="D4304" s="16"/>
      <c r="E4304" s="16"/>
      <c r="F4304" s="14"/>
      <c r="G4304" s="14"/>
      <c r="H4304" s="14"/>
      <c r="I4304" s="15"/>
      <c r="J4304" s="77"/>
      <c r="K4304" s="92"/>
    </row>
    <row r="4305" spans="1:11" ht="13">
      <c r="A4305" s="14"/>
      <c r="B4305" s="14"/>
      <c r="C4305" s="14"/>
      <c r="D4305" s="16"/>
      <c r="E4305" s="16"/>
      <c r="F4305" s="14"/>
      <c r="G4305" s="14"/>
      <c r="H4305" s="14"/>
      <c r="I4305" s="15"/>
      <c r="J4305" s="77"/>
      <c r="K4305" s="92"/>
    </row>
    <row r="4306" spans="1:11" ht="13">
      <c r="A4306" s="14"/>
      <c r="B4306" s="14"/>
      <c r="C4306" s="14"/>
      <c r="D4306" s="16"/>
      <c r="E4306" s="16"/>
      <c r="F4306" s="14"/>
      <c r="G4306" s="14"/>
      <c r="H4306" s="14"/>
      <c r="I4306" s="15"/>
      <c r="J4306" s="77"/>
      <c r="K4306" s="92"/>
    </row>
    <row r="4307" spans="1:11" ht="13">
      <c r="A4307" s="14"/>
      <c r="B4307" s="14"/>
      <c r="C4307" s="14"/>
      <c r="D4307" s="16"/>
      <c r="E4307" s="16"/>
      <c r="F4307" s="14"/>
      <c r="G4307" s="14"/>
      <c r="H4307" s="14"/>
      <c r="I4307" s="15"/>
      <c r="J4307" s="77"/>
      <c r="K4307" s="92"/>
    </row>
    <row r="4308" spans="1:11" ht="13">
      <c r="A4308" s="14"/>
      <c r="B4308" s="14"/>
      <c r="C4308" s="14"/>
      <c r="D4308" s="16"/>
      <c r="E4308" s="16"/>
      <c r="F4308" s="14"/>
      <c r="G4308" s="14"/>
      <c r="H4308" s="14"/>
      <c r="I4308" s="15"/>
      <c r="J4308" s="77"/>
      <c r="K4308" s="92"/>
    </row>
    <row r="4309" spans="1:11" ht="13">
      <c r="A4309" s="14"/>
      <c r="B4309" s="14"/>
      <c r="C4309" s="14"/>
      <c r="D4309" s="16"/>
      <c r="E4309" s="16"/>
      <c r="F4309" s="14"/>
      <c r="G4309" s="14"/>
      <c r="H4309" s="14"/>
      <c r="I4309" s="15"/>
      <c r="J4309" s="77"/>
      <c r="K4309" s="92"/>
    </row>
    <row r="4310" spans="1:11" ht="13">
      <c r="A4310" s="14"/>
      <c r="B4310" s="14"/>
      <c r="C4310" s="14"/>
      <c r="D4310" s="16"/>
      <c r="E4310" s="16"/>
      <c r="F4310" s="14"/>
      <c r="G4310" s="14"/>
      <c r="H4310" s="14"/>
      <c r="I4310" s="15"/>
      <c r="J4310" s="77"/>
      <c r="K4310" s="92"/>
    </row>
    <row r="4311" spans="1:11" ht="13">
      <c r="A4311" s="14"/>
      <c r="B4311" s="14"/>
      <c r="C4311" s="14"/>
      <c r="D4311" s="16"/>
      <c r="E4311" s="16"/>
      <c r="F4311" s="14"/>
      <c r="G4311" s="14"/>
      <c r="H4311" s="14"/>
      <c r="I4311" s="15"/>
      <c r="J4311" s="77"/>
      <c r="K4311" s="92"/>
    </row>
    <row r="4312" spans="1:11" ht="13">
      <c r="A4312" s="14"/>
      <c r="B4312" s="14"/>
      <c r="C4312" s="14"/>
      <c r="D4312" s="16"/>
      <c r="E4312" s="16"/>
      <c r="F4312" s="14"/>
      <c r="G4312" s="14"/>
      <c r="H4312" s="14"/>
      <c r="I4312" s="15"/>
      <c r="J4312" s="77"/>
      <c r="K4312" s="92"/>
    </row>
    <row r="4313" spans="1:11" ht="13">
      <c r="A4313" s="14"/>
      <c r="B4313" s="14"/>
      <c r="C4313" s="14"/>
      <c r="D4313" s="16"/>
      <c r="E4313" s="16"/>
      <c r="F4313" s="14"/>
      <c r="G4313" s="14"/>
      <c r="H4313" s="14"/>
      <c r="I4313" s="15"/>
      <c r="J4313" s="77"/>
      <c r="K4313" s="92"/>
    </row>
    <row r="4314" spans="1:11" ht="13">
      <c r="A4314" s="14"/>
      <c r="B4314" s="14"/>
      <c r="C4314" s="14"/>
      <c r="D4314" s="16"/>
      <c r="E4314" s="16"/>
      <c r="F4314" s="14"/>
      <c r="G4314" s="14"/>
      <c r="H4314" s="14"/>
      <c r="I4314" s="15"/>
      <c r="J4314" s="77"/>
      <c r="K4314" s="92"/>
    </row>
    <row r="4315" spans="1:11" ht="13">
      <c r="A4315" s="14"/>
      <c r="B4315" s="14"/>
      <c r="C4315" s="14"/>
      <c r="D4315" s="16"/>
      <c r="E4315" s="16"/>
      <c r="F4315" s="14"/>
      <c r="G4315" s="14"/>
      <c r="H4315" s="14"/>
      <c r="I4315" s="15"/>
      <c r="J4315" s="77"/>
      <c r="K4315" s="92"/>
    </row>
    <row r="4316" spans="1:11" ht="13">
      <c r="A4316" s="14"/>
      <c r="B4316" s="14"/>
      <c r="C4316" s="14"/>
      <c r="D4316" s="16"/>
      <c r="E4316" s="16"/>
      <c r="F4316" s="14"/>
      <c r="G4316" s="14"/>
      <c r="H4316" s="14"/>
      <c r="I4316" s="15"/>
      <c r="J4316" s="77"/>
      <c r="K4316" s="92"/>
    </row>
    <row r="4317" spans="1:11" ht="13">
      <c r="A4317" s="14"/>
      <c r="B4317" s="14"/>
      <c r="C4317" s="14"/>
      <c r="D4317" s="16"/>
      <c r="E4317" s="16"/>
      <c r="F4317" s="14"/>
      <c r="G4317" s="14"/>
      <c r="H4317" s="14"/>
      <c r="I4317" s="15"/>
      <c r="J4317" s="77"/>
      <c r="K4317" s="92"/>
    </row>
    <row r="4318" spans="1:11" ht="13">
      <c r="A4318" s="14"/>
      <c r="B4318" s="14"/>
      <c r="C4318" s="14"/>
      <c r="D4318" s="16"/>
      <c r="E4318" s="16"/>
      <c r="F4318" s="14"/>
      <c r="G4318" s="14"/>
      <c r="H4318" s="14"/>
      <c r="I4318" s="15"/>
      <c r="J4318" s="77"/>
      <c r="K4318" s="92"/>
    </row>
    <row r="4319" spans="1:11" ht="13">
      <c r="A4319" s="14"/>
      <c r="B4319" s="14"/>
      <c r="C4319" s="14"/>
      <c r="D4319" s="16"/>
      <c r="E4319" s="16"/>
      <c r="F4319" s="14"/>
      <c r="G4319" s="14"/>
      <c r="H4319" s="14"/>
      <c r="I4319" s="15"/>
      <c r="J4319" s="77"/>
      <c r="K4319" s="92"/>
    </row>
    <row r="4320" spans="1:11" ht="13">
      <c r="A4320" s="14"/>
      <c r="B4320" s="14"/>
      <c r="C4320" s="14"/>
      <c r="D4320" s="16"/>
      <c r="E4320" s="16"/>
      <c r="F4320" s="14"/>
      <c r="G4320" s="14"/>
      <c r="H4320" s="14"/>
      <c r="I4320" s="15"/>
      <c r="J4320" s="77"/>
      <c r="K4320" s="92"/>
    </row>
    <row r="4321" spans="1:11" ht="13">
      <c r="A4321" s="14"/>
      <c r="B4321" s="14"/>
      <c r="C4321" s="14"/>
      <c r="D4321" s="16"/>
      <c r="E4321" s="16"/>
      <c r="F4321" s="14"/>
      <c r="G4321" s="14"/>
      <c r="H4321" s="14"/>
      <c r="I4321" s="15"/>
      <c r="J4321" s="77"/>
      <c r="K4321" s="92"/>
    </row>
    <row r="4322" spans="1:11" ht="13">
      <c r="A4322" s="14"/>
      <c r="B4322" s="14"/>
      <c r="C4322" s="14"/>
      <c r="D4322" s="16"/>
      <c r="E4322" s="16"/>
      <c r="F4322" s="14"/>
      <c r="G4322" s="14"/>
      <c r="H4322" s="14"/>
      <c r="I4322" s="15"/>
      <c r="J4322" s="77"/>
      <c r="K4322" s="92"/>
    </row>
    <row r="4323" spans="1:11" ht="13">
      <c r="A4323" s="14"/>
      <c r="B4323" s="14"/>
      <c r="C4323" s="14"/>
      <c r="D4323" s="16"/>
      <c r="E4323" s="16"/>
      <c r="F4323" s="14"/>
      <c r="G4323" s="14"/>
      <c r="H4323" s="14"/>
      <c r="I4323" s="15"/>
      <c r="J4323" s="77"/>
      <c r="K4323" s="92"/>
    </row>
    <row r="4324" spans="1:11" ht="13">
      <c r="A4324" s="14"/>
      <c r="B4324" s="14"/>
      <c r="C4324" s="14"/>
      <c r="D4324" s="16"/>
      <c r="E4324" s="16"/>
      <c r="F4324" s="14"/>
      <c r="G4324" s="14"/>
      <c r="H4324" s="14"/>
      <c r="I4324" s="15"/>
      <c r="J4324" s="77"/>
      <c r="K4324" s="92"/>
    </row>
    <row r="4325" spans="1:11" ht="13">
      <c r="A4325" s="14"/>
      <c r="B4325" s="14"/>
      <c r="C4325" s="14"/>
      <c r="D4325" s="16"/>
      <c r="E4325" s="16"/>
      <c r="F4325" s="14"/>
      <c r="G4325" s="14"/>
      <c r="H4325" s="14"/>
      <c r="I4325" s="15"/>
      <c r="J4325" s="77"/>
      <c r="K4325" s="92"/>
    </row>
    <row r="4326" spans="1:11" ht="13">
      <c r="A4326" s="14"/>
      <c r="B4326" s="14"/>
      <c r="C4326" s="14"/>
      <c r="D4326" s="16"/>
      <c r="E4326" s="16"/>
      <c r="F4326" s="14"/>
      <c r="G4326" s="14"/>
      <c r="H4326" s="14"/>
      <c r="I4326" s="15"/>
      <c r="J4326" s="77"/>
      <c r="K4326" s="92"/>
    </row>
    <row r="4327" spans="1:11" ht="13">
      <c r="A4327" s="14"/>
      <c r="B4327" s="14"/>
      <c r="C4327" s="14"/>
      <c r="D4327" s="16"/>
      <c r="E4327" s="16"/>
      <c r="F4327" s="14"/>
      <c r="G4327" s="14"/>
      <c r="H4327" s="14"/>
      <c r="I4327" s="15"/>
      <c r="J4327" s="77"/>
      <c r="K4327" s="92"/>
    </row>
    <row r="4328" spans="1:11" ht="13">
      <c r="A4328" s="14"/>
      <c r="B4328" s="14"/>
      <c r="C4328" s="14"/>
      <c r="D4328" s="16"/>
      <c r="E4328" s="16"/>
      <c r="F4328" s="14"/>
      <c r="G4328" s="14"/>
      <c r="H4328" s="14"/>
      <c r="I4328" s="15"/>
      <c r="J4328" s="77"/>
      <c r="K4328" s="92"/>
    </row>
    <row r="4329" spans="1:11" ht="13">
      <c r="A4329" s="14"/>
      <c r="B4329" s="14"/>
      <c r="C4329" s="14"/>
      <c r="D4329" s="16"/>
      <c r="E4329" s="16"/>
      <c r="F4329" s="14"/>
      <c r="G4329" s="14"/>
      <c r="H4329" s="14"/>
      <c r="I4329" s="15"/>
      <c r="J4329" s="77"/>
      <c r="K4329" s="92"/>
    </row>
    <row r="4330" spans="1:11" ht="13">
      <c r="A4330" s="14"/>
      <c r="B4330" s="14"/>
      <c r="C4330" s="14"/>
      <c r="D4330" s="16"/>
      <c r="E4330" s="16"/>
      <c r="F4330" s="14"/>
      <c r="G4330" s="14"/>
      <c r="H4330" s="14"/>
      <c r="I4330" s="15"/>
      <c r="J4330" s="77"/>
      <c r="K4330" s="92"/>
    </row>
    <row r="4331" spans="1:11" ht="13">
      <c r="A4331" s="14"/>
      <c r="B4331" s="14"/>
      <c r="C4331" s="14"/>
      <c r="D4331" s="16"/>
      <c r="E4331" s="16"/>
      <c r="F4331" s="14"/>
      <c r="G4331" s="14"/>
      <c r="H4331" s="14"/>
      <c r="I4331" s="15"/>
      <c r="J4331" s="77"/>
      <c r="K4331" s="92"/>
    </row>
    <row r="4332" spans="1:11" ht="13">
      <c r="A4332" s="14"/>
      <c r="B4332" s="14"/>
      <c r="C4332" s="14"/>
      <c r="D4332" s="16"/>
      <c r="E4332" s="16"/>
      <c r="F4332" s="14"/>
      <c r="G4332" s="14"/>
      <c r="H4332" s="14"/>
      <c r="I4332" s="15"/>
      <c r="J4332" s="77"/>
      <c r="K4332" s="92"/>
    </row>
    <row r="4333" spans="1:11" ht="13">
      <c r="A4333" s="14"/>
      <c r="B4333" s="14"/>
      <c r="C4333" s="14"/>
      <c r="D4333" s="16"/>
      <c r="E4333" s="16"/>
      <c r="F4333" s="14"/>
      <c r="G4333" s="14"/>
      <c r="H4333" s="14"/>
      <c r="I4333" s="15"/>
      <c r="J4333" s="77"/>
      <c r="K4333" s="92"/>
    </row>
    <row r="4334" spans="1:11" ht="13">
      <c r="A4334" s="14"/>
      <c r="B4334" s="14"/>
      <c r="C4334" s="14"/>
      <c r="D4334" s="16"/>
      <c r="E4334" s="16"/>
      <c r="F4334" s="14"/>
      <c r="G4334" s="14"/>
      <c r="H4334" s="14"/>
      <c r="I4334" s="15"/>
      <c r="J4334" s="77"/>
      <c r="K4334" s="92"/>
    </row>
    <row r="4335" spans="1:11" ht="13">
      <c r="A4335" s="14"/>
      <c r="B4335" s="14"/>
      <c r="C4335" s="14"/>
      <c r="D4335" s="16"/>
      <c r="E4335" s="16"/>
      <c r="F4335" s="14"/>
      <c r="G4335" s="14"/>
      <c r="H4335" s="14"/>
      <c r="I4335" s="15"/>
      <c r="J4335" s="77"/>
      <c r="K4335" s="92"/>
    </row>
    <row r="4336" spans="1:11" ht="13">
      <c r="A4336" s="14"/>
      <c r="B4336" s="14"/>
      <c r="C4336" s="14"/>
      <c r="D4336" s="16"/>
      <c r="E4336" s="16"/>
      <c r="F4336" s="14"/>
      <c r="G4336" s="14"/>
      <c r="H4336" s="14"/>
      <c r="I4336" s="15"/>
      <c r="J4336" s="77"/>
      <c r="K4336" s="92"/>
    </row>
    <row r="4337" spans="1:11" ht="13">
      <c r="A4337" s="14"/>
      <c r="B4337" s="14"/>
      <c r="C4337" s="14"/>
      <c r="D4337" s="16"/>
      <c r="E4337" s="16"/>
      <c r="F4337" s="14"/>
      <c r="G4337" s="14"/>
      <c r="H4337" s="14"/>
      <c r="I4337" s="15"/>
      <c r="J4337" s="77"/>
      <c r="K4337" s="92"/>
    </row>
    <row r="4338" spans="1:11" ht="13">
      <c r="A4338" s="14"/>
      <c r="B4338" s="14"/>
      <c r="C4338" s="14"/>
      <c r="D4338" s="16"/>
      <c r="E4338" s="16"/>
      <c r="F4338" s="14"/>
      <c r="G4338" s="14"/>
      <c r="H4338" s="14"/>
      <c r="I4338" s="15"/>
      <c r="J4338" s="77"/>
      <c r="K4338" s="92"/>
    </row>
    <row r="4339" spans="1:11" ht="13">
      <c r="A4339" s="14"/>
      <c r="B4339" s="14"/>
      <c r="C4339" s="14"/>
      <c r="D4339" s="16"/>
      <c r="E4339" s="16"/>
      <c r="F4339" s="14"/>
      <c r="G4339" s="14"/>
      <c r="H4339" s="14"/>
      <c r="I4339" s="15"/>
      <c r="J4339" s="77"/>
      <c r="K4339" s="92"/>
    </row>
    <row r="4340" spans="1:11" ht="13">
      <c r="A4340" s="14"/>
      <c r="B4340" s="14"/>
      <c r="C4340" s="14"/>
      <c r="D4340" s="16"/>
      <c r="E4340" s="16"/>
      <c r="F4340" s="14"/>
      <c r="G4340" s="14"/>
      <c r="H4340" s="14"/>
      <c r="I4340" s="15"/>
      <c r="J4340" s="77"/>
      <c r="K4340" s="92"/>
    </row>
    <row r="4341" spans="1:11" ht="13">
      <c r="A4341" s="14"/>
      <c r="B4341" s="14"/>
      <c r="C4341" s="14"/>
      <c r="D4341" s="16"/>
      <c r="E4341" s="16"/>
      <c r="F4341" s="14"/>
      <c r="G4341" s="14"/>
      <c r="H4341" s="14"/>
      <c r="I4341" s="15"/>
      <c r="J4341" s="77"/>
      <c r="K4341" s="92"/>
    </row>
    <row r="4342" spans="1:11" ht="13">
      <c r="A4342" s="14"/>
      <c r="B4342" s="14"/>
      <c r="C4342" s="14"/>
      <c r="D4342" s="16"/>
      <c r="E4342" s="16"/>
      <c r="F4342" s="14"/>
      <c r="G4342" s="14"/>
      <c r="H4342" s="14"/>
      <c r="I4342" s="15"/>
      <c r="J4342" s="77"/>
      <c r="K4342" s="92"/>
    </row>
    <row r="4343" spans="1:11" ht="13">
      <c r="A4343" s="14"/>
      <c r="B4343" s="14"/>
      <c r="C4343" s="14"/>
      <c r="D4343" s="16"/>
      <c r="E4343" s="16"/>
      <c r="F4343" s="14"/>
      <c r="G4343" s="14"/>
      <c r="H4343" s="14"/>
      <c r="I4343" s="15"/>
      <c r="J4343" s="77"/>
      <c r="K4343" s="92"/>
    </row>
    <row r="4344" spans="1:11" ht="13">
      <c r="A4344" s="14"/>
      <c r="B4344" s="14"/>
      <c r="C4344" s="14"/>
      <c r="D4344" s="16"/>
      <c r="E4344" s="16"/>
      <c r="F4344" s="14"/>
      <c r="G4344" s="14"/>
      <c r="H4344" s="14"/>
      <c r="I4344" s="15"/>
      <c r="J4344" s="77"/>
      <c r="K4344" s="92"/>
    </row>
    <row r="4345" spans="1:11" ht="13">
      <c r="A4345" s="14"/>
      <c r="B4345" s="14"/>
      <c r="C4345" s="14"/>
      <c r="D4345" s="16"/>
      <c r="E4345" s="16"/>
      <c r="F4345" s="14"/>
      <c r="G4345" s="14"/>
      <c r="H4345" s="14"/>
      <c r="I4345" s="15"/>
      <c r="J4345" s="77"/>
      <c r="K4345" s="92"/>
    </row>
    <row r="4346" spans="1:11" ht="13">
      <c r="A4346" s="14"/>
      <c r="B4346" s="14"/>
      <c r="C4346" s="14"/>
      <c r="D4346" s="16"/>
      <c r="E4346" s="16"/>
      <c r="F4346" s="14"/>
      <c r="G4346" s="14"/>
      <c r="H4346" s="14"/>
      <c r="I4346" s="15"/>
      <c r="J4346" s="77"/>
      <c r="K4346" s="92"/>
    </row>
    <row r="4347" spans="1:11" ht="13">
      <c r="A4347" s="14"/>
      <c r="B4347" s="14"/>
      <c r="C4347" s="14"/>
      <c r="D4347" s="16"/>
      <c r="E4347" s="16"/>
      <c r="F4347" s="14"/>
      <c r="G4347" s="14"/>
      <c r="H4347" s="14"/>
      <c r="I4347" s="15"/>
      <c r="J4347" s="77"/>
      <c r="K4347" s="92"/>
    </row>
    <row r="4348" spans="1:11" ht="13">
      <c r="A4348" s="14"/>
      <c r="B4348" s="14"/>
      <c r="C4348" s="14"/>
      <c r="D4348" s="16"/>
      <c r="E4348" s="16"/>
      <c r="F4348" s="14"/>
      <c r="G4348" s="14"/>
      <c r="H4348" s="14"/>
      <c r="I4348" s="15"/>
      <c r="J4348" s="77"/>
      <c r="K4348" s="92"/>
    </row>
    <row r="4349" spans="1:11" ht="13">
      <c r="A4349" s="14"/>
      <c r="B4349" s="14"/>
      <c r="C4349" s="14"/>
      <c r="D4349" s="16"/>
      <c r="E4349" s="16"/>
      <c r="F4349" s="14"/>
      <c r="G4349" s="14"/>
      <c r="H4349" s="14"/>
      <c r="I4349" s="15"/>
      <c r="J4349" s="77"/>
      <c r="K4349" s="92"/>
    </row>
    <row r="4350" spans="1:11" ht="13">
      <c r="A4350" s="14"/>
      <c r="B4350" s="14"/>
      <c r="C4350" s="14"/>
      <c r="D4350" s="16"/>
      <c r="E4350" s="16"/>
      <c r="F4350" s="14"/>
      <c r="G4350" s="14"/>
      <c r="H4350" s="14"/>
      <c r="I4350" s="15"/>
      <c r="J4350" s="77"/>
      <c r="K4350" s="92"/>
    </row>
    <row r="4351" spans="1:11" ht="13">
      <c r="A4351" s="14"/>
      <c r="B4351" s="14"/>
      <c r="C4351" s="14"/>
      <c r="D4351" s="16"/>
      <c r="E4351" s="16"/>
      <c r="F4351" s="14"/>
      <c r="G4351" s="14"/>
      <c r="H4351" s="14"/>
      <c r="I4351" s="15"/>
      <c r="J4351" s="77"/>
      <c r="K4351" s="92"/>
    </row>
    <row r="4352" spans="1:11" ht="13">
      <c r="A4352" s="14"/>
      <c r="B4352" s="14"/>
      <c r="C4352" s="14"/>
      <c r="D4352" s="16"/>
      <c r="E4352" s="16"/>
      <c r="F4352" s="14"/>
      <c r="G4352" s="14"/>
      <c r="H4352" s="14"/>
      <c r="I4352" s="15"/>
      <c r="J4352" s="77"/>
      <c r="K4352" s="92"/>
    </row>
    <row r="4353" spans="1:11" ht="13">
      <c r="A4353" s="14"/>
      <c r="B4353" s="14"/>
      <c r="C4353" s="14"/>
      <c r="D4353" s="16"/>
      <c r="E4353" s="16"/>
      <c r="F4353" s="14"/>
      <c r="G4353" s="14"/>
      <c r="H4353" s="14"/>
      <c r="I4353" s="15"/>
      <c r="J4353" s="77"/>
      <c r="K4353" s="92"/>
    </row>
    <row r="4354" spans="1:11" ht="13">
      <c r="A4354" s="14"/>
      <c r="B4354" s="14"/>
      <c r="C4354" s="14"/>
      <c r="D4354" s="16"/>
      <c r="E4354" s="16"/>
      <c r="F4354" s="14"/>
      <c r="G4354" s="14"/>
      <c r="H4354" s="14"/>
      <c r="I4354" s="15"/>
      <c r="J4354" s="77"/>
      <c r="K4354" s="92"/>
    </row>
    <row r="4355" spans="1:11" ht="13">
      <c r="A4355" s="14"/>
      <c r="B4355" s="14"/>
      <c r="C4355" s="14"/>
      <c r="D4355" s="16"/>
      <c r="E4355" s="16"/>
      <c r="F4355" s="14"/>
      <c r="G4355" s="14"/>
      <c r="H4355" s="14"/>
      <c r="I4355" s="15"/>
      <c r="J4355" s="77"/>
      <c r="K4355" s="92"/>
    </row>
    <row r="4356" spans="1:11" ht="13">
      <c r="A4356" s="14"/>
      <c r="B4356" s="14"/>
      <c r="C4356" s="14"/>
      <c r="D4356" s="16"/>
      <c r="E4356" s="16"/>
      <c r="F4356" s="14"/>
      <c r="G4356" s="14"/>
      <c r="H4356" s="14"/>
      <c r="I4356" s="15"/>
      <c r="J4356" s="77"/>
      <c r="K4356" s="92"/>
    </row>
    <row r="4357" spans="1:11" ht="13">
      <c r="A4357" s="14"/>
      <c r="B4357" s="14"/>
      <c r="C4357" s="14"/>
      <c r="D4357" s="16"/>
      <c r="E4357" s="16"/>
      <c r="F4357" s="14"/>
      <c r="G4357" s="14"/>
      <c r="H4357" s="14"/>
      <c r="I4357" s="15"/>
      <c r="J4357" s="77"/>
      <c r="K4357" s="92"/>
    </row>
    <row r="4358" spans="1:11" ht="13">
      <c r="A4358" s="14"/>
      <c r="B4358" s="14"/>
      <c r="C4358" s="14"/>
      <c r="D4358" s="16"/>
      <c r="E4358" s="16"/>
      <c r="F4358" s="14"/>
      <c r="G4358" s="14"/>
      <c r="H4358" s="14"/>
      <c r="I4358" s="15"/>
      <c r="J4358" s="77"/>
      <c r="K4358" s="92"/>
    </row>
    <row r="4359" spans="1:11" ht="13">
      <c r="A4359" s="14"/>
      <c r="B4359" s="14"/>
      <c r="C4359" s="14"/>
      <c r="D4359" s="16"/>
      <c r="E4359" s="16"/>
      <c r="F4359" s="14"/>
      <c r="G4359" s="14"/>
      <c r="H4359" s="14"/>
      <c r="I4359" s="15"/>
      <c r="J4359" s="77"/>
      <c r="K4359" s="92"/>
    </row>
    <row r="4360" spans="1:11" ht="13">
      <c r="A4360" s="14"/>
      <c r="B4360" s="14"/>
      <c r="C4360" s="14"/>
      <c r="D4360" s="16"/>
      <c r="E4360" s="16"/>
      <c r="F4360" s="14"/>
      <c r="G4360" s="14"/>
      <c r="H4360" s="14"/>
      <c r="I4360" s="15"/>
      <c r="J4360" s="77"/>
      <c r="K4360" s="92"/>
    </row>
    <row r="4361" spans="1:11" ht="13">
      <c r="A4361" s="14"/>
      <c r="B4361" s="14"/>
      <c r="C4361" s="14"/>
      <c r="D4361" s="16"/>
      <c r="E4361" s="16"/>
      <c r="F4361" s="14"/>
      <c r="G4361" s="14"/>
      <c r="H4361" s="14"/>
      <c r="I4361" s="15"/>
      <c r="J4361" s="77"/>
      <c r="K4361" s="92"/>
    </row>
    <row r="4362" spans="1:11" ht="13">
      <c r="A4362" s="14"/>
      <c r="B4362" s="14"/>
      <c r="C4362" s="14"/>
      <c r="D4362" s="16"/>
      <c r="E4362" s="16"/>
      <c r="F4362" s="14"/>
      <c r="G4362" s="14"/>
      <c r="H4362" s="14"/>
      <c r="I4362" s="15"/>
      <c r="J4362" s="77"/>
      <c r="K4362" s="92"/>
    </row>
    <row r="4363" spans="1:11" ht="13">
      <c r="A4363" s="14"/>
      <c r="B4363" s="14"/>
      <c r="C4363" s="14"/>
      <c r="D4363" s="16"/>
      <c r="E4363" s="16"/>
      <c r="F4363" s="14"/>
      <c r="G4363" s="14"/>
      <c r="H4363" s="14"/>
      <c r="I4363" s="15"/>
      <c r="J4363" s="77"/>
      <c r="K4363" s="92"/>
    </row>
    <row r="4364" spans="1:11" ht="13">
      <c r="A4364" s="14"/>
      <c r="B4364" s="14"/>
      <c r="C4364" s="14"/>
      <c r="D4364" s="16"/>
      <c r="E4364" s="16"/>
      <c r="F4364" s="14"/>
      <c r="G4364" s="14"/>
      <c r="H4364" s="14"/>
      <c r="I4364" s="15"/>
      <c r="J4364" s="77"/>
      <c r="K4364" s="92"/>
    </row>
    <row r="4365" spans="1:11" ht="13">
      <c r="A4365" s="14"/>
      <c r="B4365" s="14"/>
      <c r="C4365" s="14"/>
      <c r="D4365" s="16"/>
      <c r="E4365" s="16"/>
      <c r="F4365" s="14"/>
      <c r="G4365" s="14"/>
      <c r="H4365" s="14"/>
      <c r="I4365" s="15"/>
      <c r="J4365" s="77"/>
      <c r="K4365" s="92"/>
    </row>
    <row r="4366" spans="1:11" ht="13">
      <c r="A4366" s="14"/>
      <c r="B4366" s="14"/>
      <c r="C4366" s="14"/>
      <c r="D4366" s="16"/>
      <c r="E4366" s="16"/>
      <c r="F4366" s="14"/>
      <c r="G4366" s="14"/>
      <c r="H4366" s="14"/>
      <c r="I4366" s="15"/>
      <c r="J4366" s="77"/>
      <c r="K4366" s="92"/>
    </row>
    <row r="4367" spans="1:11" ht="13">
      <c r="A4367" s="14"/>
      <c r="B4367" s="14"/>
      <c r="C4367" s="14"/>
      <c r="D4367" s="16"/>
      <c r="E4367" s="16"/>
      <c r="F4367" s="14"/>
      <c r="G4367" s="14"/>
      <c r="H4367" s="14"/>
      <c r="I4367" s="15"/>
      <c r="J4367" s="77"/>
      <c r="K4367" s="92"/>
    </row>
    <row r="4368" spans="1:11" ht="13">
      <c r="A4368" s="14"/>
      <c r="B4368" s="14"/>
      <c r="C4368" s="14"/>
      <c r="D4368" s="16"/>
      <c r="E4368" s="16"/>
      <c r="F4368" s="14"/>
      <c r="G4368" s="14"/>
      <c r="H4368" s="14"/>
      <c r="I4368" s="15"/>
      <c r="J4368" s="77"/>
      <c r="K4368" s="92"/>
    </row>
    <row r="4369" spans="1:11" ht="13">
      <c r="A4369" s="14"/>
      <c r="B4369" s="14"/>
      <c r="C4369" s="14"/>
      <c r="D4369" s="16"/>
      <c r="E4369" s="16"/>
      <c r="F4369" s="14"/>
      <c r="G4369" s="14"/>
      <c r="H4369" s="14"/>
      <c r="I4369" s="15"/>
      <c r="J4369" s="77"/>
      <c r="K4369" s="92"/>
    </row>
    <row r="4370" spans="1:11" ht="13">
      <c r="A4370" s="14"/>
      <c r="B4370" s="14"/>
      <c r="C4370" s="14"/>
      <c r="D4370" s="16"/>
      <c r="E4370" s="16"/>
      <c r="F4370" s="14"/>
      <c r="G4370" s="14"/>
      <c r="H4370" s="14"/>
      <c r="I4370" s="15"/>
      <c r="J4370" s="77"/>
      <c r="K4370" s="92"/>
    </row>
    <row r="4371" spans="1:11" ht="13">
      <c r="A4371" s="14"/>
      <c r="B4371" s="14"/>
      <c r="C4371" s="14"/>
      <c r="D4371" s="16"/>
      <c r="E4371" s="16"/>
      <c r="F4371" s="14"/>
      <c r="G4371" s="14"/>
      <c r="H4371" s="14"/>
      <c r="I4371" s="15"/>
      <c r="J4371" s="77"/>
      <c r="K4371" s="92"/>
    </row>
    <row r="4372" spans="1:11" ht="13">
      <c r="A4372" s="14"/>
      <c r="B4372" s="14"/>
      <c r="C4372" s="14"/>
      <c r="D4372" s="16"/>
      <c r="E4372" s="16"/>
      <c r="F4372" s="14"/>
      <c r="G4372" s="14"/>
      <c r="H4372" s="14"/>
      <c r="I4372" s="15"/>
      <c r="J4372" s="77"/>
      <c r="K4372" s="92"/>
    </row>
    <row r="4373" spans="1:11" ht="13">
      <c r="A4373" s="14"/>
      <c r="B4373" s="14"/>
      <c r="C4373" s="14"/>
      <c r="D4373" s="16"/>
      <c r="E4373" s="16"/>
      <c r="F4373" s="14"/>
      <c r="G4373" s="14"/>
      <c r="H4373" s="14"/>
      <c r="I4373" s="15"/>
      <c r="J4373" s="77"/>
      <c r="K4373" s="92"/>
    </row>
    <row r="4374" spans="1:11" ht="13">
      <c r="A4374" s="14"/>
      <c r="B4374" s="14"/>
      <c r="C4374" s="14"/>
      <c r="D4374" s="16"/>
      <c r="E4374" s="16"/>
      <c r="F4374" s="14"/>
      <c r="G4374" s="14"/>
      <c r="H4374" s="14"/>
      <c r="I4374" s="15"/>
      <c r="J4374" s="77"/>
      <c r="K4374" s="92"/>
    </row>
    <row r="4375" spans="1:11" ht="13">
      <c r="A4375" s="14"/>
      <c r="B4375" s="14"/>
      <c r="C4375" s="14"/>
      <c r="D4375" s="16"/>
      <c r="E4375" s="16"/>
      <c r="F4375" s="14"/>
      <c r="G4375" s="14"/>
      <c r="H4375" s="14"/>
      <c r="I4375" s="15"/>
      <c r="J4375" s="77"/>
      <c r="K4375" s="92"/>
    </row>
    <row r="4376" spans="1:11" ht="13">
      <c r="A4376" s="14"/>
      <c r="B4376" s="14"/>
      <c r="C4376" s="14"/>
      <c r="D4376" s="16"/>
      <c r="E4376" s="16"/>
      <c r="F4376" s="14"/>
      <c r="G4376" s="14"/>
      <c r="H4376" s="14"/>
      <c r="I4376" s="15"/>
      <c r="J4376" s="77"/>
      <c r="K4376" s="92"/>
    </row>
    <row r="4377" spans="1:11" ht="13">
      <c r="A4377" s="14"/>
      <c r="B4377" s="14"/>
      <c r="C4377" s="14"/>
      <c r="D4377" s="16"/>
      <c r="E4377" s="16"/>
      <c r="F4377" s="14"/>
      <c r="G4377" s="14"/>
      <c r="H4377" s="14"/>
      <c r="I4377" s="15"/>
      <c r="J4377" s="77"/>
      <c r="K4377" s="92"/>
    </row>
    <row r="4378" spans="1:11" ht="13">
      <c r="A4378" s="14"/>
      <c r="B4378" s="14"/>
      <c r="C4378" s="14"/>
      <c r="D4378" s="16"/>
      <c r="E4378" s="16"/>
      <c r="F4378" s="14"/>
      <c r="G4378" s="14"/>
      <c r="H4378" s="14"/>
      <c r="I4378" s="15"/>
      <c r="J4378" s="77"/>
      <c r="K4378" s="92"/>
    </row>
    <row r="4379" spans="1:11" ht="13">
      <c r="A4379" s="14"/>
      <c r="B4379" s="14"/>
      <c r="C4379" s="14"/>
      <c r="D4379" s="16"/>
      <c r="E4379" s="16"/>
      <c r="F4379" s="14"/>
      <c r="G4379" s="14"/>
      <c r="H4379" s="14"/>
      <c r="I4379" s="15"/>
      <c r="J4379" s="77"/>
      <c r="K4379" s="92"/>
    </row>
    <row r="4380" spans="1:11" ht="13">
      <c r="A4380" s="14"/>
      <c r="B4380" s="14"/>
      <c r="C4380" s="14"/>
      <c r="D4380" s="16"/>
      <c r="E4380" s="16"/>
      <c r="F4380" s="14"/>
      <c r="G4380" s="14"/>
      <c r="H4380" s="14"/>
      <c r="I4380" s="15"/>
      <c r="J4380" s="77"/>
      <c r="K4380" s="92"/>
    </row>
    <row r="4381" spans="1:11" ht="13">
      <c r="A4381" s="14"/>
      <c r="B4381" s="14"/>
      <c r="C4381" s="14"/>
      <c r="D4381" s="16"/>
      <c r="E4381" s="16"/>
      <c r="F4381" s="14"/>
      <c r="G4381" s="14"/>
      <c r="H4381" s="14"/>
      <c r="I4381" s="15"/>
      <c r="J4381" s="77"/>
      <c r="K4381" s="92"/>
    </row>
    <row r="4382" spans="1:11" ht="13">
      <c r="A4382" s="14"/>
      <c r="B4382" s="14"/>
      <c r="C4382" s="14"/>
      <c r="D4382" s="16"/>
      <c r="E4382" s="16"/>
      <c r="F4382" s="14"/>
      <c r="G4382" s="14"/>
      <c r="H4382" s="14"/>
      <c r="I4382" s="15"/>
      <c r="J4382" s="77"/>
      <c r="K4382" s="92"/>
    </row>
    <row r="4383" spans="1:11" ht="13">
      <c r="A4383" s="14"/>
      <c r="B4383" s="14"/>
      <c r="C4383" s="14"/>
      <c r="D4383" s="16"/>
      <c r="E4383" s="16"/>
      <c r="F4383" s="14"/>
      <c r="G4383" s="14"/>
      <c r="H4383" s="14"/>
      <c r="I4383" s="15"/>
      <c r="J4383" s="77"/>
      <c r="K4383" s="92"/>
    </row>
    <row r="4384" spans="1:11" ht="13">
      <c r="A4384" s="14"/>
      <c r="B4384" s="14"/>
      <c r="C4384" s="14"/>
      <c r="D4384" s="16"/>
      <c r="E4384" s="16"/>
      <c r="F4384" s="14"/>
      <c r="G4384" s="14"/>
      <c r="H4384" s="14"/>
      <c r="I4384" s="15"/>
      <c r="J4384" s="77"/>
      <c r="K4384" s="92"/>
    </row>
    <row r="4385" spans="1:11" ht="13">
      <c r="A4385" s="14"/>
      <c r="B4385" s="14"/>
      <c r="C4385" s="14"/>
      <c r="D4385" s="16"/>
      <c r="E4385" s="16"/>
      <c r="F4385" s="14"/>
      <c r="G4385" s="14"/>
      <c r="H4385" s="14"/>
      <c r="I4385" s="15"/>
      <c r="J4385" s="77"/>
      <c r="K4385" s="92"/>
    </row>
    <row r="4386" spans="1:11" ht="13">
      <c r="A4386" s="14"/>
      <c r="B4386" s="14"/>
      <c r="C4386" s="14"/>
      <c r="D4386" s="16"/>
      <c r="E4386" s="16"/>
      <c r="F4386" s="14"/>
      <c r="G4386" s="14"/>
      <c r="H4386" s="14"/>
      <c r="I4386" s="15"/>
      <c r="J4386" s="77"/>
      <c r="K4386" s="92"/>
    </row>
    <row r="4387" spans="1:11" ht="13">
      <c r="A4387" s="14"/>
      <c r="B4387" s="14"/>
      <c r="C4387" s="14"/>
      <c r="D4387" s="16"/>
      <c r="E4387" s="16"/>
      <c r="F4387" s="14"/>
      <c r="G4387" s="14"/>
      <c r="H4387" s="14"/>
      <c r="I4387" s="15"/>
      <c r="J4387" s="77"/>
      <c r="K4387" s="92"/>
    </row>
    <row r="4388" spans="1:11" ht="13">
      <c r="A4388" s="14"/>
      <c r="B4388" s="14"/>
      <c r="C4388" s="14"/>
      <c r="D4388" s="16"/>
      <c r="E4388" s="16"/>
      <c r="F4388" s="14"/>
      <c r="G4388" s="14"/>
      <c r="H4388" s="14"/>
      <c r="I4388" s="15"/>
      <c r="J4388" s="77"/>
      <c r="K4388" s="92"/>
    </row>
    <row r="4389" spans="1:11" ht="13">
      <c r="A4389" s="14"/>
      <c r="B4389" s="14"/>
      <c r="C4389" s="14"/>
      <c r="D4389" s="16"/>
      <c r="E4389" s="16"/>
      <c r="F4389" s="14"/>
      <c r="G4389" s="14"/>
      <c r="H4389" s="14"/>
      <c r="I4389" s="15"/>
      <c r="J4389" s="77"/>
      <c r="K4389" s="92"/>
    </row>
    <row r="4390" spans="1:11" ht="13">
      <c r="A4390" s="14"/>
      <c r="B4390" s="14"/>
      <c r="C4390" s="14"/>
      <c r="D4390" s="16"/>
      <c r="E4390" s="16"/>
      <c r="F4390" s="14"/>
      <c r="G4390" s="14"/>
      <c r="H4390" s="14"/>
      <c r="I4390" s="15"/>
      <c r="J4390" s="77"/>
      <c r="K4390" s="92"/>
    </row>
    <row r="4391" spans="1:11" ht="13">
      <c r="A4391" s="14"/>
      <c r="B4391" s="14"/>
      <c r="C4391" s="14"/>
      <c r="D4391" s="16"/>
      <c r="E4391" s="16"/>
      <c r="F4391" s="14"/>
      <c r="G4391" s="14"/>
      <c r="H4391" s="14"/>
      <c r="I4391" s="15"/>
      <c r="J4391" s="77"/>
      <c r="K4391" s="92"/>
    </row>
    <row r="4392" spans="1:11" ht="13">
      <c r="A4392" s="14"/>
      <c r="B4392" s="14"/>
      <c r="C4392" s="14"/>
      <c r="D4392" s="16"/>
      <c r="E4392" s="16"/>
      <c r="F4392" s="14"/>
      <c r="G4392" s="14"/>
      <c r="H4392" s="14"/>
      <c r="I4392" s="15"/>
      <c r="J4392" s="77"/>
      <c r="K4392" s="92"/>
    </row>
    <row r="4393" spans="1:11" ht="13">
      <c r="A4393" s="14"/>
      <c r="B4393" s="14"/>
      <c r="C4393" s="14"/>
      <c r="D4393" s="16"/>
      <c r="E4393" s="16"/>
      <c r="F4393" s="14"/>
      <c r="G4393" s="14"/>
      <c r="H4393" s="14"/>
      <c r="I4393" s="15"/>
      <c r="J4393" s="77"/>
      <c r="K4393" s="92"/>
    </row>
    <row r="4394" spans="1:11" ht="13">
      <c r="A4394" s="14"/>
      <c r="B4394" s="14"/>
      <c r="C4394" s="14"/>
      <c r="D4394" s="16"/>
      <c r="E4394" s="16"/>
      <c r="F4394" s="14"/>
      <c r="G4394" s="14"/>
      <c r="H4394" s="14"/>
      <c r="I4394" s="15"/>
      <c r="J4394" s="77"/>
      <c r="K4394" s="92"/>
    </row>
    <row r="4395" spans="1:11" ht="13">
      <c r="A4395" s="14"/>
      <c r="B4395" s="14"/>
      <c r="C4395" s="14"/>
      <c r="D4395" s="16"/>
      <c r="E4395" s="16"/>
      <c r="F4395" s="14"/>
      <c r="G4395" s="14"/>
      <c r="H4395" s="14"/>
      <c r="I4395" s="15"/>
      <c r="J4395" s="77"/>
      <c r="K4395" s="92"/>
    </row>
    <row r="4396" spans="1:11" ht="13">
      <c r="A4396" s="14"/>
      <c r="B4396" s="14"/>
      <c r="C4396" s="14"/>
      <c r="D4396" s="16"/>
      <c r="E4396" s="16"/>
      <c r="F4396" s="14"/>
      <c r="G4396" s="14"/>
      <c r="H4396" s="14"/>
      <c r="I4396" s="15"/>
      <c r="J4396" s="77"/>
      <c r="K4396" s="92"/>
    </row>
    <row r="4397" spans="1:11" ht="13">
      <c r="A4397" s="14"/>
      <c r="B4397" s="14"/>
      <c r="C4397" s="14"/>
      <c r="D4397" s="16"/>
      <c r="E4397" s="16"/>
      <c r="F4397" s="14"/>
      <c r="G4397" s="14"/>
      <c r="H4397" s="14"/>
      <c r="I4397" s="15"/>
      <c r="J4397" s="77"/>
      <c r="K4397" s="92"/>
    </row>
    <row r="4398" spans="1:11" ht="13">
      <c r="A4398" s="14"/>
      <c r="B4398" s="14"/>
      <c r="C4398" s="14"/>
      <c r="D4398" s="16"/>
      <c r="E4398" s="16"/>
      <c r="F4398" s="14"/>
      <c r="G4398" s="14"/>
      <c r="H4398" s="14"/>
      <c r="I4398" s="15"/>
      <c r="J4398" s="77"/>
      <c r="K4398" s="92"/>
    </row>
    <row r="4399" spans="1:11" ht="13">
      <c r="A4399" s="14"/>
      <c r="B4399" s="14"/>
      <c r="C4399" s="14"/>
      <c r="D4399" s="16"/>
      <c r="E4399" s="16"/>
      <c r="F4399" s="14"/>
      <c r="G4399" s="14"/>
      <c r="H4399" s="14"/>
      <c r="I4399" s="15"/>
      <c r="J4399" s="77"/>
      <c r="K4399" s="92"/>
    </row>
    <row r="4400" spans="1:11" ht="13">
      <c r="A4400" s="14"/>
      <c r="B4400" s="14"/>
      <c r="C4400" s="14"/>
      <c r="D4400" s="16"/>
      <c r="E4400" s="16"/>
      <c r="F4400" s="14"/>
      <c r="G4400" s="14"/>
      <c r="H4400" s="14"/>
      <c r="I4400" s="15"/>
      <c r="J4400" s="77"/>
      <c r="K4400" s="92"/>
    </row>
    <row r="4401" spans="1:11" ht="13">
      <c r="A4401" s="14"/>
      <c r="B4401" s="14"/>
      <c r="C4401" s="14"/>
      <c r="D4401" s="16"/>
      <c r="E4401" s="16"/>
      <c r="F4401" s="14"/>
      <c r="G4401" s="14"/>
      <c r="H4401" s="14"/>
      <c r="I4401" s="15"/>
      <c r="J4401" s="77"/>
      <c r="K4401" s="92"/>
    </row>
    <row r="4402" spans="1:11" ht="13">
      <c r="A4402" s="14"/>
      <c r="B4402" s="14"/>
      <c r="C4402" s="14"/>
      <c r="D4402" s="16"/>
      <c r="E4402" s="16"/>
      <c r="F4402" s="14"/>
      <c r="G4402" s="14"/>
      <c r="H4402" s="14"/>
      <c r="I4402" s="15"/>
      <c r="J4402" s="77"/>
      <c r="K4402" s="92"/>
    </row>
    <row r="4403" spans="1:11" ht="13">
      <c r="A4403" s="14"/>
      <c r="B4403" s="14"/>
      <c r="C4403" s="14"/>
      <c r="D4403" s="16"/>
      <c r="E4403" s="16"/>
      <c r="F4403" s="14"/>
      <c r="G4403" s="14"/>
      <c r="H4403" s="14"/>
      <c r="I4403" s="15"/>
      <c r="J4403" s="77"/>
      <c r="K4403" s="92"/>
    </row>
    <row r="4404" spans="1:11" ht="13">
      <c r="A4404" s="14"/>
      <c r="B4404" s="14"/>
      <c r="C4404" s="14"/>
      <c r="D4404" s="16"/>
      <c r="E4404" s="16"/>
      <c r="F4404" s="14"/>
      <c r="G4404" s="14"/>
      <c r="H4404" s="14"/>
      <c r="I4404" s="15"/>
      <c r="J4404" s="77"/>
      <c r="K4404" s="92"/>
    </row>
    <row r="4405" spans="1:11" ht="13">
      <c r="A4405" s="14"/>
      <c r="B4405" s="14"/>
      <c r="C4405" s="14"/>
      <c r="D4405" s="16"/>
      <c r="E4405" s="16"/>
      <c r="F4405" s="14"/>
      <c r="G4405" s="14"/>
      <c r="H4405" s="14"/>
      <c r="I4405" s="15"/>
      <c r="J4405" s="77"/>
      <c r="K4405" s="92"/>
    </row>
    <row r="4406" spans="1:11" ht="13">
      <c r="A4406" s="14"/>
      <c r="B4406" s="14"/>
      <c r="C4406" s="14"/>
      <c r="D4406" s="16"/>
      <c r="E4406" s="16"/>
      <c r="F4406" s="14"/>
      <c r="G4406" s="14"/>
      <c r="H4406" s="14"/>
      <c r="I4406" s="15"/>
      <c r="J4406" s="77"/>
      <c r="K4406" s="92"/>
    </row>
    <row r="4407" spans="1:11" ht="13">
      <c r="A4407" s="14"/>
      <c r="B4407" s="14"/>
      <c r="C4407" s="14"/>
      <c r="D4407" s="16"/>
      <c r="E4407" s="16"/>
      <c r="F4407" s="14"/>
      <c r="G4407" s="14"/>
      <c r="H4407" s="14"/>
      <c r="I4407" s="15"/>
      <c r="J4407" s="77"/>
      <c r="K4407" s="92"/>
    </row>
    <row r="4408" spans="1:11" ht="13">
      <c r="A4408" s="14"/>
      <c r="B4408" s="14"/>
      <c r="C4408" s="14"/>
      <c r="D4408" s="16"/>
      <c r="E4408" s="16"/>
      <c r="F4408" s="14"/>
      <c r="G4408" s="14"/>
      <c r="H4408" s="14"/>
      <c r="I4408" s="15"/>
      <c r="J4408" s="77"/>
      <c r="K4408" s="92"/>
    </row>
    <row r="4409" spans="1:11" ht="13">
      <c r="A4409" s="14"/>
      <c r="B4409" s="14"/>
      <c r="C4409" s="14"/>
      <c r="D4409" s="16"/>
      <c r="E4409" s="16"/>
      <c r="F4409" s="14"/>
      <c r="G4409" s="14"/>
      <c r="H4409" s="14"/>
      <c r="I4409" s="15"/>
      <c r="J4409" s="77"/>
      <c r="K4409" s="92"/>
    </row>
    <row r="4410" spans="1:11" ht="13">
      <c r="A4410" s="14"/>
      <c r="B4410" s="14"/>
      <c r="C4410" s="14"/>
      <c r="D4410" s="16"/>
      <c r="E4410" s="16"/>
      <c r="F4410" s="14"/>
      <c r="G4410" s="14"/>
      <c r="H4410" s="14"/>
      <c r="I4410" s="15"/>
      <c r="J4410" s="77"/>
      <c r="K4410" s="92"/>
    </row>
    <row r="4411" spans="1:11" ht="13">
      <c r="A4411" s="14"/>
      <c r="B4411" s="14"/>
      <c r="C4411" s="14"/>
      <c r="D4411" s="16"/>
      <c r="E4411" s="16"/>
      <c r="F4411" s="14"/>
      <c r="G4411" s="14"/>
      <c r="H4411" s="14"/>
      <c r="I4411" s="15"/>
      <c r="J4411" s="77"/>
      <c r="K4411" s="92"/>
    </row>
    <row r="4412" spans="1:11" ht="13">
      <c r="A4412" s="14"/>
      <c r="B4412" s="14"/>
      <c r="C4412" s="14"/>
      <c r="D4412" s="16"/>
      <c r="E4412" s="16"/>
      <c r="F4412" s="14"/>
      <c r="G4412" s="14"/>
      <c r="H4412" s="14"/>
      <c r="I4412" s="15"/>
      <c r="J4412" s="77"/>
      <c r="K4412" s="92"/>
    </row>
    <row r="4413" spans="1:11" ht="13">
      <c r="A4413" s="14"/>
      <c r="B4413" s="14"/>
      <c r="C4413" s="14"/>
      <c r="D4413" s="16"/>
      <c r="E4413" s="16"/>
      <c r="F4413" s="14"/>
      <c r="G4413" s="14"/>
      <c r="H4413" s="14"/>
      <c r="I4413" s="15"/>
      <c r="J4413" s="77"/>
      <c r="K4413" s="92"/>
    </row>
    <row r="4414" spans="1:11" ht="13">
      <c r="A4414" s="14"/>
      <c r="B4414" s="14"/>
      <c r="C4414" s="14"/>
      <c r="D4414" s="16"/>
      <c r="E4414" s="16"/>
      <c r="F4414" s="14"/>
      <c r="G4414" s="14"/>
      <c r="H4414" s="14"/>
      <c r="I4414" s="15"/>
      <c r="J4414" s="77"/>
      <c r="K4414" s="92"/>
    </row>
    <row r="4415" spans="1:11" ht="13">
      <c r="A4415" s="14"/>
      <c r="B4415" s="14"/>
      <c r="C4415" s="14"/>
      <c r="D4415" s="16"/>
      <c r="E4415" s="16"/>
      <c r="F4415" s="14"/>
      <c r="G4415" s="14"/>
      <c r="H4415" s="14"/>
      <c r="I4415" s="15"/>
      <c r="J4415" s="77"/>
      <c r="K4415" s="92"/>
    </row>
    <row r="4416" spans="1:11" ht="13">
      <c r="A4416" s="14"/>
      <c r="B4416" s="14"/>
      <c r="C4416" s="14"/>
      <c r="D4416" s="16"/>
      <c r="E4416" s="16"/>
      <c r="F4416" s="14"/>
      <c r="G4416" s="14"/>
      <c r="H4416" s="14"/>
      <c r="I4416" s="15"/>
      <c r="J4416" s="77"/>
      <c r="K4416" s="92"/>
    </row>
    <row r="4417" spans="1:11" ht="13">
      <c r="A4417" s="14"/>
      <c r="B4417" s="14"/>
      <c r="C4417" s="14"/>
      <c r="D4417" s="16"/>
      <c r="E4417" s="16"/>
      <c r="F4417" s="14"/>
      <c r="G4417" s="14"/>
      <c r="H4417" s="14"/>
      <c r="I4417" s="15"/>
      <c r="J4417" s="77"/>
      <c r="K4417" s="92"/>
    </row>
    <row r="4418" spans="1:11" ht="13">
      <c r="A4418" s="14"/>
      <c r="B4418" s="14"/>
      <c r="C4418" s="14"/>
      <c r="D4418" s="16"/>
      <c r="E4418" s="16"/>
      <c r="F4418" s="14"/>
      <c r="G4418" s="14"/>
      <c r="H4418" s="14"/>
      <c r="I4418" s="15"/>
      <c r="J4418" s="77"/>
      <c r="K4418" s="92"/>
    </row>
    <row r="4419" spans="1:11" ht="13">
      <c r="A4419" s="14"/>
      <c r="B4419" s="14"/>
      <c r="C4419" s="14"/>
      <c r="D4419" s="16"/>
      <c r="E4419" s="16"/>
      <c r="F4419" s="14"/>
      <c r="G4419" s="14"/>
      <c r="H4419" s="14"/>
      <c r="I4419" s="15"/>
      <c r="J4419" s="77"/>
      <c r="K4419" s="92"/>
    </row>
    <row r="4420" spans="1:11" ht="13">
      <c r="A4420" s="14"/>
      <c r="B4420" s="14"/>
      <c r="C4420" s="14"/>
      <c r="D4420" s="16"/>
      <c r="E4420" s="16"/>
      <c r="F4420" s="14"/>
      <c r="G4420" s="14"/>
      <c r="H4420" s="14"/>
      <c r="I4420" s="15"/>
      <c r="J4420" s="77"/>
      <c r="K4420" s="92"/>
    </row>
    <row r="4421" spans="1:11" ht="13">
      <c r="A4421" s="14"/>
      <c r="B4421" s="14"/>
      <c r="C4421" s="14"/>
      <c r="D4421" s="16"/>
      <c r="E4421" s="16"/>
      <c r="F4421" s="14"/>
      <c r="G4421" s="14"/>
      <c r="H4421" s="14"/>
      <c r="I4421" s="15"/>
      <c r="J4421" s="77"/>
      <c r="K4421" s="92"/>
    </row>
    <row r="4422" spans="1:11" ht="13">
      <c r="A4422" s="14"/>
      <c r="B4422" s="14"/>
      <c r="C4422" s="14"/>
      <c r="D4422" s="16"/>
      <c r="E4422" s="16"/>
      <c r="F4422" s="14"/>
      <c r="G4422" s="14"/>
      <c r="H4422" s="14"/>
      <c r="I4422" s="15"/>
      <c r="J4422" s="77"/>
      <c r="K4422" s="92"/>
    </row>
    <row r="4423" spans="1:11" ht="13">
      <c r="A4423" s="14"/>
      <c r="B4423" s="14"/>
      <c r="C4423" s="14"/>
      <c r="D4423" s="16"/>
      <c r="E4423" s="16"/>
      <c r="F4423" s="14"/>
      <c r="G4423" s="14"/>
      <c r="H4423" s="14"/>
      <c r="I4423" s="15"/>
      <c r="J4423" s="77"/>
      <c r="K4423" s="92"/>
    </row>
    <row r="4424" spans="1:11" ht="13">
      <c r="A4424" s="14"/>
      <c r="B4424" s="14"/>
      <c r="C4424" s="14"/>
      <c r="D4424" s="16"/>
      <c r="E4424" s="16"/>
      <c r="F4424" s="14"/>
      <c r="G4424" s="14"/>
      <c r="H4424" s="14"/>
      <c r="I4424" s="15"/>
      <c r="J4424" s="77"/>
      <c r="K4424" s="92"/>
    </row>
    <row r="4425" spans="1:11" ht="13">
      <c r="A4425" s="14"/>
      <c r="B4425" s="14"/>
      <c r="C4425" s="14"/>
      <c r="D4425" s="16"/>
      <c r="E4425" s="16"/>
      <c r="F4425" s="14"/>
      <c r="G4425" s="14"/>
      <c r="H4425" s="14"/>
      <c r="I4425" s="15"/>
      <c r="J4425" s="77"/>
      <c r="K4425" s="92"/>
    </row>
    <row r="4426" spans="1:11" ht="13">
      <c r="A4426" s="14"/>
      <c r="B4426" s="14"/>
      <c r="C4426" s="14"/>
      <c r="D4426" s="16"/>
      <c r="E4426" s="16"/>
      <c r="F4426" s="14"/>
      <c r="G4426" s="14"/>
      <c r="H4426" s="14"/>
      <c r="I4426" s="15"/>
      <c r="J4426" s="77"/>
      <c r="K4426" s="92"/>
    </row>
    <row r="4427" spans="1:11" ht="13">
      <c r="A4427" s="14"/>
      <c r="B4427" s="14"/>
      <c r="C4427" s="14"/>
      <c r="D4427" s="16"/>
      <c r="E4427" s="16"/>
      <c r="F4427" s="14"/>
      <c r="G4427" s="14"/>
      <c r="H4427" s="14"/>
      <c r="I4427" s="15"/>
      <c r="J4427" s="77"/>
      <c r="K4427" s="92"/>
    </row>
    <row r="4428" spans="1:11" ht="13">
      <c r="A4428" s="14"/>
      <c r="B4428" s="14"/>
      <c r="C4428" s="14"/>
      <c r="D4428" s="16"/>
      <c r="E4428" s="16"/>
      <c r="F4428" s="14"/>
      <c r="G4428" s="14"/>
      <c r="H4428" s="14"/>
      <c r="I4428" s="15"/>
      <c r="J4428" s="77"/>
      <c r="K4428" s="92"/>
    </row>
    <row r="4429" spans="1:11" ht="13">
      <c r="A4429" s="14"/>
      <c r="B4429" s="14"/>
      <c r="C4429" s="14"/>
      <c r="D4429" s="16"/>
      <c r="E4429" s="16"/>
      <c r="F4429" s="14"/>
      <c r="G4429" s="14"/>
      <c r="H4429" s="14"/>
      <c r="I4429" s="15"/>
      <c r="J4429" s="77"/>
      <c r="K4429" s="92"/>
    </row>
    <row r="4430" spans="1:11" ht="13">
      <c r="A4430" s="14"/>
      <c r="B4430" s="14"/>
      <c r="C4430" s="14"/>
      <c r="D4430" s="16"/>
      <c r="E4430" s="16"/>
      <c r="F4430" s="14"/>
      <c r="G4430" s="14"/>
      <c r="H4430" s="14"/>
      <c r="I4430" s="15"/>
      <c r="J4430" s="77"/>
      <c r="K4430" s="92"/>
    </row>
    <row r="4431" spans="1:11" ht="13">
      <c r="A4431" s="14"/>
      <c r="B4431" s="14"/>
      <c r="C4431" s="14"/>
      <c r="D4431" s="16"/>
      <c r="E4431" s="16"/>
      <c r="F4431" s="14"/>
      <c r="G4431" s="14"/>
      <c r="H4431" s="14"/>
      <c r="I4431" s="15"/>
      <c r="J4431" s="77"/>
      <c r="K4431" s="92"/>
    </row>
    <row r="4432" spans="1:11" ht="13">
      <c r="A4432" s="14"/>
      <c r="B4432" s="14"/>
      <c r="C4432" s="14"/>
      <c r="D4432" s="16"/>
      <c r="E4432" s="16"/>
      <c r="F4432" s="14"/>
      <c r="G4432" s="14"/>
      <c r="H4432" s="14"/>
      <c r="I4432" s="15"/>
      <c r="J4432" s="77"/>
      <c r="K4432" s="92"/>
    </row>
    <row r="4433" spans="1:11" ht="13">
      <c r="A4433" s="14"/>
      <c r="B4433" s="14"/>
      <c r="C4433" s="14"/>
      <c r="D4433" s="16"/>
      <c r="E4433" s="16"/>
      <c r="F4433" s="14"/>
      <c r="G4433" s="14"/>
      <c r="H4433" s="14"/>
      <c r="I4433" s="15"/>
      <c r="J4433" s="77"/>
      <c r="K4433" s="92"/>
    </row>
    <row r="4434" spans="1:11" ht="13">
      <c r="A4434" s="14"/>
      <c r="B4434" s="14"/>
      <c r="C4434" s="14"/>
      <c r="D4434" s="16"/>
      <c r="E4434" s="16"/>
      <c r="F4434" s="14"/>
      <c r="G4434" s="14"/>
      <c r="H4434" s="14"/>
      <c r="I4434" s="15"/>
      <c r="J4434" s="77"/>
      <c r="K4434" s="92"/>
    </row>
    <row r="4435" spans="1:11" ht="13">
      <c r="A4435" s="14"/>
      <c r="B4435" s="14"/>
      <c r="C4435" s="14"/>
      <c r="D4435" s="16"/>
      <c r="E4435" s="16"/>
      <c r="F4435" s="14"/>
      <c r="G4435" s="14"/>
      <c r="H4435" s="14"/>
      <c r="I4435" s="15"/>
      <c r="J4435" s="77"/>
      <c r="K4435" s="92"/>
    </row>
    <row r="4436" spans="1:11" ht="13">
      <c r="A4436" s="14"/>
      <c r="B4436" s="14"/>
      <c r="C4436" s="14"/>
      <c r="D4436" s="16"/>
      <c r="E4436" s="16"/>
      <c r="F4436" s="14"/>
      <c r="G4436" s="14"/>
      <c r="H4436" s="14"/>
      <c r="I4436" s="15"/>
      <c r="J4436" s="77"/>
      <c r="K4436" s="92"/>
    </row>
    <row r="4437" spans="1:11" ht="13">
      <c r="A4437" s="14"/>
      <c r="B4437" s="14"/>
      <c r="C4437" s="14"/>
      <c r="D4437" s="16"/>
      <c r="E4437" s="16"/>
      <c r="F4437" s="14"/>
      <c r="G4437" s="14"/>
      <c r="H4437" s="14"/>
      <c r="I4437" s="15"/>
      <c r="J4437" s="77"/>
      <c r="K4437" s="92"/>
    </row>
    <row r="4438" spans="1:11" ht="13">
      <c r="A4438" s="14"/>
      <c r="B4438" s="14"/>
      <c r="C4438" s="14"/>
      <c r="D4438" s="16"/>
      <c r="E4438" s="16"/>
      <c r="F4438" s="14"/>
      <c r="G4438" s="14"/>
      <c r="H4438" s="14"/>
      <c r="I4438" s="15"/>
      <c r="J4438" s="77"/>
      <c r="K4438" s="92"/>
    </row>
    <row r="4439" spans="1:11" ht="13">
      <c r="A4439" s="14"/>
      <c r="B4439" s="14"/>
      <c r="C4439" s="14"/>
      <c r="D4439" s="16"/>
      <c r="E4439" s="16"/>
      <c r="F4439" s="14"/>
      <c r="G4439" s="14"/>
      <c r="H4439" s="14"/>
      <c r="I4439" s="15"/>
      <c r="J4439" s="77"/>
      <c r="K4439" s="92"/>
    </row>
    <row r="4440" spans="1:11" ht="13">
      <c r="A4440" s="14"/>
      <c r="B4440" s="14"/>
      <c r="C4440" s="14"/>
      <c r="D4440" s="16"/>
      <c r="E4440" s="16"/>
      <c r="F4440" s="14"/>
      <c r="G4440" s="14"/>
      <c r="H4440" s="14"/>
      <c r="I4440" s="15"/>
      <c r="J4440" s="77"/>
      <c r="K4440" s="92"/>
    </row>
    <row r="4441" spans="1:11" ht="13">
      <c r="A4441" s="14"/>
      <c r="B4441" s="14"/>
      <c r="C4441" s="14"/>
      <c r="D4441" s="16"/>
      <c r="E4441" s="16"/>
      <c r="F4441" s="14"/>
      <c r="G4441" s="14"/>
      <c r="H4441" s="14"/>
      <c r="I4441" s="15"/>
      <c r="J4441" s="77"/>
      <c r="K4441" s="92"/>
    </row>
    <row r="4442" spans="1:11" ht="13">
      <c r="A4442" s="14"/>
      <c r="B4442" s="14"/>
      <c r="C4442" s="14"/>
      <c r="D4442" s="16"/>
      <c r="E4442" s="16"/>
      <c r="F4442" s="14"/>
      <c r="G4442" s="14"/>
      <c r="H4442" s="14"/>
      <c r="I4442" s="15"/>
      <c r="J4442" s="77"/>
      <c r="K4442" s="92"/>
    </row>
    <row r="4443" spans="1:11" ht="13">
      <c r="A4443" s="14"/>
      <c r="B4443" s="14"/>
      <c r="C4443" s="14"/>
      <c r="D4443" s="16"/>
      <c r="E4443" s="16"/>
      <c r="F4443" s="14"/>
      <c r="G4443" s="14"/>
      <c r="H4443" s="14"/>
      <c r="I4443" s="15"/>
      <c r="J4443" s="77"/>
      <c r="K4443" s="92"/>
    </row>
    <row r="4444" spans="1:11" ht="13">
      <c r="A4444" s="14"/>
      <c r="B4444" s="14"/>
      <c r="C4444" s="14"/>
      <c r="D4444" s="16"/>
      <c r="E4444" s="16"/>
      <c r="F4444" s="14"/>
      <c r="G4444" s="14"/>
      <c r="H4444" s="14"/>
      <c r="I4444" s="15"/>
      <c r="J4444" s="77"/>
      <c r="K4444" s="92"/>
    </row>
    <row r="4445" spans="1:11" ht="13">
      <c r="A4445" s="14"/>
      <c r="B4445" s="14"/>
      <c r="C4445" s="14"/>
      <c r="D4445" s="16"/>
      <c r="E4445" s="16"/>
      <c r="F4445" s="14"/>
      <c r="G4445" s="14"/>
      <c r="H4445" s="14"/>
      <c r="I4445" s="15"/>
      <c r="J4445" s="77"/>
      <c r="K4445" s="92"/>
    </row>
    <row r="4446" spans="1:11" ht="13">
      <c r="A4446" s="14"/>
      <c r="B4446" s="14"/>
      <c r="C4446" s="14"/>
      <c r="D4446" s="16"/>
      <c r="E4446" s="16"/>
      <c r="F4446" s="14"/>
      <c r="G4446" s="14"/>
      <c r="H4446" s="14"/>
      <c r="I4446" s="15"/>
      <c r="J4446" s="77"/>
      <c r="K4446" s="92"/>
    </row>
    <row r="4447" spans="1:11" ht="13">
      <c r="A4447" s="14"/>
      <c r="B4447" s="14"/>
      <c r="C4447" s="14"/>
      <c r="D4447" s="16"/>
      <c r="E4447" s="16"/>
      <c r="F4447" s="14"/>
      <c r="G4447" s="14"/>
      <c r="H4447" s="14"/>
      <c r="I4447" s="15"/>
      <c r="J4447" s="77"/>
      <c r="K4447" s="92"/>
    </row>
    <row r="4448" spans="1:11" ht="13">
      <c r="A4448" s="14"/>
      <c r="B4448" s="14"/>
      <c r="C4448" s="14"/>
      <c r="D4448" s="16"/>
      <c r="E4448" s="16"/>
      <c r="F4448" s="14"/>
      <c r="G4448" s="14"/>
      <c r="H4448" s="14"/>
      <c r="I4448" s="15"/>
      <c r="J4448" s="77"/>
      <c r="K4448" s="92"/>
    </row>
    <row r="4449" spans="1:11" ht="13">
      <c r="A4449" s="14"/>
      <c r="B4449" s="14"/>
      <c r="C4449" s="14"/>
      <c r="D4449" s="16"/>
      <c r="E4449" s="16"/>
      <c r="F4449" s="14"/>
      <c r="G4449" s="14"/>
      <c r="H4449" s="14"/>
      <c r="I4449" s="15"/>
      <c r="J4449" s="77"/>
      <c r="K4449" s="92"/>
    </row>
    <row r="4450" spans="1:11" ht="13">
      <c r="A4450" s="14"/>
      <c r="B4450" s="14"/>
      <c r="C4450" s="14"/>
      <c r="D4450" s="16"/>
      <c r="E4450" s="16"/>
      <c r="F4450" s="14"/>
      <c r="G4450" s="14"/>
      <c r="H4450" s="14"/>
      <c r="I4450" s="15"/>
      <c r="J4450" s="77"/>
      <c r="K4450" s="92"/>
    </row>
    <row r="4451" spans="1:11" ht="13">
      <c r="A4451" s="14"/>
      <c r="B4451" s="14"/>
      <c r="C4451" s="14"/>
      <c r="D4451" s="16"/>
      <c r="E4451" s="16"/>
      <c r="F4451" s="14"/>
      <c r="G4451" s="14"/>
      <c r="H4451" s="14"/>
      <c r="I4451" s="15"/>
      <c r="J4451" s="77"/>
      <c r="K4451" s="92"/>
    </row>
    <row r="4452" spans="1:11" ht="13">
      <c r="A4452" s="14"/>
      <c r="B4452" s="14"/>
      <c r="C4452" s="14"/>
      <c r="D4452" s="16"/>
      <c r="E4452" s="16"/>
      <c r="F4452" s="14"/>
      <c r="G4452" s="14"/>
      <c r="H4452" s="14"/>
      <c r="I4452" s="15"/>
      <c r="J4452" s="77"/>
      <c r="K4452" s="92"/>
    </row>
    <row r="4453" spans="1:11" ht="13">
      <c r="A4453" s="14"/>
      <c r="B4453" s="14"/>
      <c r="C4453" s="14"/>
      <c r="D4453" s="16"/>
      <c r="E4453" s="16"/>
      <c r="F4453" s="14"/>
      <c r="G4453" s="14"/>
      <c r="H4453" s="14"/>
      <c r="I4453" s="15"/>
      <c r="J4453" s="77"/>
      <c r="K4453" s="92"/>
    </row>
    <row r="4454" spans="1:11" ht="13">
      <c r="A4454" s="14"/>
      <c r="B4454" s="14"/>
      <c r="C4454" s="14"/>
      <c r="D4454" s="16"/>
      <c r="E4454" s="16"/>
      <c r="F4454" s="14"/>
      <c r="G4454" s="14"/>
      <c r="H4454" s="14"/>
      <c r="I4454" s="15"/>
      <c r="J4454" s="77"/>
      <c r="K4454" s="92"/>
    </row>
    <row r="4455" spans="1:11" ht="13">
      <c r="A4455" s="14"/>
      <c r="B4455" s="14"/>
      <c r="C4455" s="14"/>
      <c r="D4455" s="16"/>
      <c r="E4455" s="16"/>
      <c r="F4455" s="14"/>
      <c r="G4455" s="14"/>
      <c r="H4455" s="14"/>
      <c r="I4455" s="15"/>
      <c r="J4455" s="77"/>
      <c r="K4455" s="92"/>
    </row>
    <row r="4456" spans="1:11" ht="13">
      <c r="A4456" s="14"/>
      <c r="B4456" s="14"/>
      <c r="C4456" s="14"/>
      <c r="D4456" s="16"/>
      <c r="E4456" s="16"/>
      <c r="F4456" s="14"/>
      <c r="G4456" s="14"/>
      <c r="H4456" s="14"/>
      <c r="I4456" s="15"/>
      <c r="J4456" s="77"/>
      <c r="K4456" s="92"/>
    </row>
    <row r="4457" spans="1:11" ht="13">
      <c r="A4457" s="14"/>
      <c r="B4457" s="14"/>
      <c r="C4457" s="14"/>
      <c r="D4457" s="16"/>
      <c r="E4457" s="16"/>
      <c r="F4457" s="14"/>
      <c r="G4457" s="14"/>
      <c r="H4457" s="14"/>
      <c r="I4457" s="15"/>
      <c r="J4457" s="77"/>
      <c r="K4457" s="92"/>
    </row>
    <row r="4458" spans="1:11" ht="13">
      <c r="A4458" s="14"/>
      <c r="B4458" s="14"/>
      <c r="C4458" s="14"/>
      <c r="D4458" s="16"/>
      <c r="E4458" s="16"/>
      <c r="F4458" s="14"/>
      <c r="G4458" s="14"/>
      <c r="H4458" s="14"/>
      <c r="I4458" s="15"/>
      <c r="J4458" s="77"/>
      <c r="K4458" s="92"/>
    </row>
    <row r="4459" spans="1:11" ht="13">
      <c r="A4459" s="14"/>
      <c r="B4459" s="14"/>
      <c r="C4459" s="14"/>
      <c r="D4459" s="16"/>
      <c r="E4459" s="16"/>
      <c r="F4459" s="14"/>
      <c r="G4459" s="14"/>
      <c r="H4459" s="14"/>
      <c r="I4459" s="15"/>
      <c r="J4459" s="77"/>
      <c r="K4459" s="92"/>
    </row>
    <row r="4460" spans="1:11" ht="13">
      <c r="A4460" s="14"/>
      <c r="B4460" s="14"/>
      <c r="C4460" s="14"/>
      <c r="D4460" s="16"/>
      <c r="E4460" s="16"/>
      <c r="F4460" s="14"/>
      <c r="G4460" s="14"/>
      <c r="H4460" s="14"/>
      <c r="I4460" s="15"/>
      <c r="J4460" s="77"/>
      <c r="K4460" s="92"/>
    </row>
    <row r="4461" spans="1:11" ht="13">
      <c r="A4461" s="14"/>
      <c r="B4461" s="14"/>
      <c r="C4461" s="14"/>
      <c r="D4461" s="16"/>
      <c r="E4461" s="16"/>
      <c r="F4461" s="14"/>
      <c r="G4461" s="14"/>
      <c r="H4461" s="14"/>
      <c r="I4461" s="15"/>
      <c r="J4461" s="77"/>
      <c r="K4461" s="92"/>
    </row>
    <row r="4462" spans="1:11" ht="13">
      <c r="A4462" s="14"/>
      <c r="B4462" s="14"/>
      <c r="C4462" s="14"/>
      <c r="D4462" s="16"/>
      <c r="E4462" s="16"/>
      <c r="F4462" s="14"/>
      <c r="G4462" s="14"/>
      <c r="H4462" s="14"/>
      <c r="I4462" s="15"/>
      <c r="J4462" s="77"/>
      <c r="K4462" s="92"/>
    </row>
    <row r="4463" spans="1:11" ht="13">
      <c r="A4463" s="14"/>
      <c r="B4463" s="14"/>
      <c r="C4463" s="14"/>
      <c r="D4463" s="16"/>
      <c r="E4463" s="16"/>
      <c r="F4463" s="14"/>
      <c r="G4463" s="14"/>
      <c r="H4463" s="14"/>
      <c r="I4463" s="15"/>
      <c r="J4463" s="77"/>
      <c r="K4463" s="92"/>
    </row>
    <row r="4464" spans="1:11" ht="13">
      <c r="A4464" s="14"/>
      <c r="B4464" s="14"/>
      <c r="C4464" s="14"/>
      <c r="D4464" s="16"/>
      <c r="E4464" s="16"/>
      <c r="F4464" s="14"/>
      <c r="G4464" s="14"/>
      <c r="H4464" s="14"/>
      <c r="I4464" s="15"/>
      <c r="J4464" s="77"/>
      <c r="K4464" s="92"/>
    </row>
    <row r="4465" spans="1:11" ht="13">
      <c r="A4465" s="14"/>
      <c r="B4465" s="14"/>
      <c r="C4465" s="14"/>
      <c r="D4465" s="16"/>
      <c r="E4465" s="16"/>
      <c r="F4465" s="14"/>
      <c r="G4465" s="14"/>
      <c r="H4465" s="14"/>
      <c r="I4465" s="15"/>
      <c r="J4465" s="77"/>
      <c r="K4465" s="92"/>
    </row>
    <row r="4466" spans="1:11" ht="13">
      <c r="A4466" s="14"/>
      <c r="B4466" s="14"/>
      <c r="C4466" s="14"/>
      <c r="D4466" s="16"/>
      <c r="E4466" s="16"/>
      <c r="F4466" s="14"/>
      <c r="G4466" s="14"/>
      <c r="H4466" s="14"/>
      <c r="I4466" s="15"/>
      <c r="J4466" s="77"/>
      <c r="K4466" s="92"/>
    </row>
    <row r="4467" spans="1:11" ht="13">
      <c r="A4467" s="14"/>
      <c r="B4467" s="14"/>
      <c r="C4467" s="14"/>
      <c r="D4467" s="16"/>
      <c r="E4467" s="16"/>
      <c r="F4467" s="14"/>
      <c r="G4467" s="14"/>
      <c r="H4467" s="14"/>
      <c r="I4467" s="15"/>
      <c r="J4467" s="77"/>
      <c r="K4467" s="92"/>
    </row>
    <row r="4468" spans="1:11" ht="13">
      <c r="A4468" s="14"/>
      <c r="B4468" s="14"/>
      <c r="C4468" s="14"/>
      <c r="D4468" s="16"/>
      <c r="E4468" s="16"/>
      <c r="F4468" s="14"/>
      <c r="G4468" s="14"/>
      <c r="H4468" s="14"/>
      <c r="I4468" s="15"/>
      <c r="J4468" s="77"/>
      <c r="K4468" s="92"/>
    </row>
    <row r="4469" spans="1:11" ht="13">
      <c r="A4469" s="14"/>
      <c r="B4469" s="14"/>
      <c r="C4469" s="14"/>
      <c r="D4469" s="16"/>
      <c r="E4469" s="16"/>
      <c r="F4469" s="14"/>
      <c r="G4469" s="14"/>
      <c r="H4469" s="14"/>
      <c r="I4469" s="15"/>
      <c r="J4469" s="77"/>
      <c r="K4469" s="92"/>
    </row>
    <row r="4470" spans="1:11" ht="13">
      <c r="A4470" s="14"/>
      <c r="B4470" s="14"/>
      <c r="C4470" s="14"/>
      <c r="D4470" s="16"/>
      <c r="E4470" s="16"/>
      <c r="F4470" s="14"/>
      <c r="G4470" s="14"/>
      <c r="H4470" s="14"/>
      <c r="I4470" s="15"/>
      <c r="J4470" s="77"/>
      <c r="K4470" s="92"/>
    </row>
    <row r="4471" spans="1:11" ht="13">
      <c r="A4471" s="14"/>
      <c r="B4471" s="14"/>
      <c r="C4471" s="14"/>
      <c r="D4471" s="16"/>
      <c r="E4471" s="16"/>
      <c r="F4471" s="14"/>
      <c r="G4471" s="14"/>
      <c r="H4471" s="14"/>
      <c r="I4471" s="15"/>
      <c r="J4471" s="77"/>
      <c r="K4471" s="92"/>
    </row>
    <row r="4472" spans="1:11" ht="13">
      <c r="A4472" s="14"/>
      <c r="B4472" s="14"/>
      <c r="C4472" s="14"/>
      <c r="D4472" s="16"/>
      <c r="E4472" s="16"/>
      <c r="F4472" s="14"/>
      <c r="G4472" s="14"/>
      <c r="H4472" s="14"/>
      <c r="I4472" s="15"/>
      <c r="J4472" s="77"/>
      <c r="K4472" s="92"/>
    </row>
    <row r="4473" spans="1:11" ht="13">
      <c r="A4473" s="14"/>
      <c r="B4473" s="14"/>
      <c r="C4473" s="14"/>
      <c r="D4473" s="16"/>
      <c r="E4473" s="16"/>
      <c r="F4473" s="14"/>
      <c r="G4473" s="14"/>
      <c r="H4473" s="14"/>
      <c r="I4473" s="15"/>
      <c r="J4473" s="77"/>
      <c r="K4473" s="92"/>
    </row>
    <row r="4474" spans="1:11" ht="13">
      <c r="A4474" s="14"/>
      <c r="B4474" s="14"/>
      <c r="C4474" s="14"/>
      <c r="D4474" s="16"/>
      <c r="E4474" s="16"/>
      <c r="F4474" s="14"/>
      <c r="G4474" s="14"/>
      <c r="H4474" s="14"/>
      <c r="I4474" s="15"/>
      <c r="J4474" s="77"/>
      <c r="K4474" s="92"/>
    </row>
    <row r="4475" spans="1:11" ht="13">
      <c r="A4475" s="14"/>
      <c r="B4475" s="14"/>
      <c r="C4475" s="14"/>
      <c r="D4475" s="16"/>
      <c r="E4475" s="16"/>
      <c r="F4475" s="14"/>
      <c r="G4475" s="14"/>
      <c r="H4475" s="14"/>
      <c r="I4475" s="15"/>
      <c r="J4475" s="77"/>
      <c r="K4475" s="92"/>
    </row>
    <row r="4476" spans="1:11" ht="13">
      <c r="A4476" s="14"/>
      <c r="B4476" s="14"/>
      <c r="C4476" s="14"/>
      <c r="D4476" s="16"/>
      <c r="E4476" s="16"/>
      <c r="F4476" s="14"/>
      <c r="G4476" s="14"/>
      <c r="H4476" s="14"/>
      <c r="I4476" s="15"/>
      <c r="J4476" s="77"/>
      <c r="K4476" s="92"/>
    </row>
    <row r="4477" spans="1:11" ht="13">
      <c r="A4477" s="14"/>
      <c r="B4477" s="14"/>
      <c r="C4477" s="14"/>
      <c r="D4477" s="16"/>
      <c r="E4477" s="16"/>
      <c r="F4477" s="14"/>
      <c r="G4477" s="14"/>
      <c r="H4477" s="14"/>
      <c r="I4477" s="15"/>
      <c r="J4477" s="77"/>
      <c r="K4477" s="92"/>
    </row>
    <row r="4478" spans="1:11" ht="13">
      <c r="A4478" s="14"/>
      <c r="B4478" s="14"/>
      <c r="C4478" s="14"/>
      <c r="D4478" s="16"/>
      <c r="E4478" s="16"/>
      <c r="F4478" s="14"/>
      <c r="G4478" s="14"/>
      <c r="H4478" s="14"/>
      <c r="I4478" s="15"/>
      <c r="J4478" s="77"/>
      <c r="K4478" s="92"/>
    </row>
    <row r="4479" spans="1:11" ht="13">
      <c r="A4479" s="14"/>
      <c r="B4479" s="14"/>
      <c r="C4479" s="14"/>
      <c r="D4479" s="16"/>
      <c r="E4479" s="16"/>
      <c r="F4479" s="14"/>
      <c r="G4479" s="14"/>
      <c r="H4479" s="14"/>
      <c r="I4479" s="15"/>
      <c r="J4479" s="77"/>
      <c r="K4479" s="92"/>
    </row>
    <row r="4480" spans="1:11" ht="13">
      <c r="A4480" s="14"/>
      <c r="B4480" s="14"/>
      <c r="C4480" s="14"/>
      <c r="D4480" s="16"/>
      <c r="E4480" s="16"/>
      <c r="F4480" s="14"/>
      <c r="G4480" s="14"/>
      <c r="H4480" s="14"/>
      <c r="I4480" s="15"/>
      <c r="J4480" s="77"/>
      <c r="K4480" s="92"/>
    </row>
    <row r="4481" spans="1:11" ht="13">
      <c r="A4481" s="14"/>
      <c r="B4481" s="14"/>
      <c r="C4481" s="14"/>
      <c r="D4481" s="16"/>
      <c r="E4481" s="16"/>
      <c r="F4481" s="14"/>
      <c r="G4481" s="14"/>
      <c r="H4481" s="14"/>
      <c r="I4481" s="15"/>
      <c r="J4481" s="77"/>
      <c r="K4481" s="92"/>
    </row>
    <row r="4482" spans="1:11" ht="13">
      <c r="A4482" s="14"/>
      <c r="B4482" s="14"/>
      <c r="C4482" s="14"/>
      <c r="D4482" s="16"/>
      <c r="E4482" s="16"/>
      <c r="F4482" s="14"/>
      <c r="G4482" s="14"/>
      <c r="H4482" s="14"/>
      <c r="I4482" s="15"/>
      <c r="J4482" s="77"/>
      <c r="K4482" s="92"/>
    </row>
    <row r="4483" spans="1:11">
      <c r="A4483" s="14"/>
      <c r="B4483" s="14"/>
      <c r="C4483" s="14"/>
      <c r="D4483" s="16"/>
      <c r="E4483" s="16"/>
      <c r="F4483" s="14"/>
      <c r="G4483" s="14"/>
      <c r="H4483" s="14"/>
      <c r="I4483" s="15"/>
      <c r="J4483" s="77"/>
    </row>
    <row r="4484" spans="1:11">
      <c r="A4484" s="14"/>
      <c r="B4484" s="14"/>
      <c r="C4484" s="14"/>
      <c r="D4484" s="16"/>
      <c r="E4484" s="16"/>
      <c r="F4484" s="14"/>
      <c r="G4484" s="14"/>
      <c r="H4484" s="14"/>
      <c r="I4484" s="15"/>
      <c r="J4484" s="77"/>
    </row>
    <row r="4485" spans="1:11">
      <c r="A4485" s="14"/>
      <c r="B4485" s="14"/>
      <c r="C4485" s="14"/>
      <c r="D4485" s="16"/>
      <c r="E4485" s="16"/>
      <c r="F4485" s="14"/>
      <c r="G4485" s="14"/>
      <c r="H4485" s="14"/>
      <c r="I4485" s="15"/>
      <c r="J4485" s="77"/>
    </row>
    <row r="4486" spans="1:11">
      <c r="A4486" s="14"/>
      <c r="B4486" s="14"/>
      <c r="C4486" s="14"/>
      <c r="D4486" s="16"/>
      <c r="E4486" s="16"/>
      <c r="F4486" s="14"/>
      <c r="G4486" s="14"/>
      <c r="H4486" s="14"/>
      <c r="I4486" s="15"/>
      <c r="J4486" s="77"/>
    </row>
    <row r="4487" spans="1:11">
      <c r="A4487" s="14"/>
      <c r="B4487" s="14"/>
      <c r="C4487" s="14"/>
      <c r="D4487" s="16"/>
      <c r="E4487" s="16"/>
      <c r="F4487" s="14"/>
      <c r="G4487" s="14"/>
      <c r="H4487" s="14"/>
      <c r="I4487" s="15"/>
      <c r="J4487" s="77"/>
    </row>
    <row r="4488" spans="1:11">
      <c r="A4488" s="14"/>
      <c r="B4488" s="14"/>
      <c r="C4488" s="14"/>
      <c r="D4488" s="16"/>
      <c r="E4488" s="16"/>
      <c r="F4488" s="14"/>
      <c r="G4488" s="14"/>
      <c r="H4488" s="14"/>
      <c r="I4488" s="15"/>
      <c r="J4488" s="77"/>
    </row>
    <row r="4489" spans="1:11">
      <c r="A4489" s="14"/>
      <c r="B4489" s="14"/>
      <c r="C4489" s="14"/>
      <c r="D4489" s="16"/>
      <c r="E4489" s="16"/>
      <c r="F4489" s="14"/>
      <c r="G4489" s="14"/>
      <c r="H4489" s="14"/>
      <c r="I4489" s="15"/>
      <c r="J4489" s="77"/>
    </row>
    <row r="4490" spans="1:11">
      <c r="A4490" s="14"/>
      <c r="B4490" s="14"/>
      <c r="C4490" s="14"/>
      <c r="D4490" s="16"/>
      <c r="E4490" s="16"/>
      <c r="F4490" s="14"/>
      <c r="G4490" s="14"/>
      <c r="H4490" s="14"/>
      <c r="I4490" s="15"/>
      <c r="J4490" s="77"/>
    </row>
    <row r="4491" spans="1:11">
      <c r="A4491" s="14"/>
      <c r="B4491" s="14"/>
      <c r="C4491" s="14"/>
      <c r="D4491" s="16"/>
      <c r="E4491" s="16"/>
      <c r="F4491" s="14"/>
      <c r="G4491" s="14"/>
      <c r="H4491" s="14"/>
      <c r="I4491" s="15"/>
      <c r="J4491" s="77"/>
    </row>
    <row r="4492" spans="1:11">
      <c r="A4492" s="14"/>
      <c r="B4492" s="14"/>
      <c r="C4492" s="14"/>
      <c r="D4492" s="16"/>
      <c r="E4492" s="16"/>
      <c r="F4492" s="14"/>
      <c r="G4492" s="14"/>
      <c r="H4492" s="14"/>
      <c r="I4492" s="15"/>
      <c r="J4492" s="77"/>
    </row>
    <row r="4493" spans="1:11">
      <c r="A4493" s="14"/>
      <c r="B4493" s="14"/>
      <c r="C4493" s="14"/>
      <c r="D4493" s="16"/>
      <c r="E4493" s="16"/>
      <c r="F4493" s="14"/>
      <c r="G4493" s="14"/>
      <c r="H4493" s="14"/>
      <c r="I4493" s="15"/>
      <c r="J4493" s="77"/>
    </row>
    <row r="4494" spans="1:11">
      <c r="A4494" s="14"/>
      <c r="B4494" s="14"/>
      <c r="C4494" s="14"/>
      <c r="D4494" s="16"/>
      <c r="E4494" s="16"/>
      <c r="F4494" s="14"/>
      <c r="G4494" s="14"/>
      <c r="H4494" s="14"/>
      <c r="I4494" s="15"/>
      <c r="J4494" s="77"/>
    </row>
    <row r="4495" spans="1:11">
      <c r="A4495" s="14"/>
      <c r="B4495" s="14"/>
      <c r="C4495" s="14"/>
      <c r="D4495" s="16"/>
      <c r="E4495" s="16"/>
      <c r="F4495" s="14"/>
      <c r="G4495" s="14"/>
      <c r="H4495" s="14"/>
      <c r="I4495" s="15"/>
      <c r="J4495" s="77"/>
    </row>
    <row r="4496" spans="1:11">
      <c r="A4496" s="14"/>
      <c r="B4496" s="14"/>
      <c r="C4496" s="14"/>
      <c r="D4496" s="16"/>
      <c r="E4496" s="16"/>
      <c r="F4496" s="14"/>
      <c r="G4496" s="14"/>
      <c r="H4496" s="14"/>
      <c r="I4496" s="15"/>
      <c r="J4496" s="77"/>
    </row>
    <row r="4497" spans="1:10">
      <c r="A4497" s="14"/>
      <c r="B4497" s="14"/>
      <c r="C4497" s="14"/>
      <c r="D4497" s="16"/>
      <c r="E4497" s="16"/>
      <c r="F4497" s="14"/>
      <c r="G4497" s="14"/>
      <c r="H4497" s="14"/>
      <c r="I4497" s="15"/>
      <c r="J4497" s="77"/>
    </row>
    <row r="4498" spans="1:10">
      <c r="A4498" s="14"/>
      <c r="B4498" s="14"/>
      <c r="C4498" s="14"/>
      <c r="D4498" s="16"/>
      <c r="E4498" s="16"/>
      <c r="F4498" s="14"/>
      <c r="G4498" s="14"/>
      <c r="H4498" s="14"/>
      <c r="I4498" s="15"/>
      <c r="J4498" s="77"/>
    </row>
    <row r="4499" spans="1:10">
      <c r="A4499" s="14"/>
      <c r="B4499" s="14"/>
      <c r="C4499" s="14"/>
      <c r="D4499" s="16"/>
      <c r="E4499" s="16"/>
      <c r="F4499" s="14"/>
      <c r="G4499" s="14"/>
      <c r="H4499" s="14"/>
      <c r="I4499" s="15"/>
      <c r="J4499" s="77"/>
    </row>
    <row r="4500" spans="1:10">
      <c r="A4500" s="14"/>
      <c r="B4500" s="14"/>
      <c r="C4500" s="14"/>
      <c r="D4500" s="16"/>
      <c r="E4500" s="16"/>
      <c r="F4500" s="14"/>
      <c r="G4500" s="14"/>
      <c r="H4500" s="14"/>
      <c r="I4500" s="15"/>
      <c r="J4500" s="77"/>
    </row>
    <row r="4501" spans="1:10">
      <c r="A4501" s="14"/>
      <c r="B4501" s="14"/>
      <c r="C4501" s="14"/>
      <c r="D4501" s="16"/>
      <c r="E4501" s="16"/>
      <c r="F4501" s="14"/>
      <c r="G4501" s="14"/>
      <c r="H4501" s="14"/>
      <c r="I4501" s="15"/>
      <c r="J4501" s="77"/>
    </row>
    <row r="4502" spans="1:10">
      <c r="A4502" s="14"/>
      <c r="B4502" s="14"/>
      <c r="C4502" s="14"/>
      <c r="D4502" s="16"/>
      <c r="E4502" s="16"/>
      <c r="F4502" s="14"/>
      <c r="G4502" s="14"/>
      <c r="H4502" s="14"/>
      <c r="I4502" s="15"/>
      <c r="J4502" s="77"/>
    </row>
    <row r="4503" spans="1:10">
      <c r="A4503" s="14"/>
      <c r="B4503" s="14"/>
      <c r="C4503" s="14"/>
      <c r="D4503" s="16"/>
      <c r="E4503" s="16"/>
      <c r="F4503" s="14"/>
      <c r="G4503" s="14"/>
      <c r="H4503" s="14"/>
      <c r="I4503" s="15"/>
      <c r="J4503" s="77"/>
    </row>
    <row r="4504" spans="1:10">
      <c r="A4504" s="14"/>
      <c r="B4504" s="14"/>
      <c r="C4504" s="14"/>
      <c r="D4504" s="16"/>
      <c r="E4504" s="16"/>
      <c r="F4504" s="14"/>
      <c r="G4504" s="14"/>
      <c r="H4504" s="14"/>
      <c r="I4504" s="15"/>
      <c r="J4504" s="77"/>
    </row>
    <row r="4505" spans="1:10">
      <c r="A4505" s="14"/>
      <c r="B4505" s="14"/>
      <c r="C4505" s="14"/>
      <c r="D4505" s="16"/>
      <c r="E4505" s="16"/>
      <c r="F4505" s="14"/>
      <c r="G4505" s="14"/>
      <c r="H4505" s="14"/>
      <c r="I4505" s="15"/>
      <c r="J4505" s="77"/>
    </row>
    <row r="4506" spans="1:10">
      <c r="A4506" s="14"/>
      <c r="B4506" s="14"/>
      <c r="C4506" s="14"/>
      <c r="D4506" s="16"/>
      <c r="E4506" s="16"/>
      <c r="F4506" s="14"/>
      <c r="G4506" s="14"/>
      <c r="H4506" s="14"/>
      <c r="I4506" s="15"/>
      <c r="J4506" s="77"/>
    </row>
    <row r="4507" spans="1:10">
      <c r="A4507" s="14"/>
      <c r="B4507" s="14"/>
      <c r="C4507" s="14"/>
      <c r="D4507" s="16"/>
      <c r="E4507" s="16"/>
      <c r="F4507" s="14"/>
      <c r="G4507" s="14"/>
      <c r="H4507" s="14"/>
      <c r="I4507" s="15"/>
      <c r="J4507" s="77"/>
    </row>
    <row r="4508" spans="1:10">
      <c r="A4508" s="14"/>
      <c r="B4508" s="14"/>
      <c r="C4508" s="14"/>
      <c r="D4508" s="16"/>
      <c r="E4508" s="16"/>
      <c r="F4508" s="14"/>
      <c r="G4508" s="14"/>
      <c r="H4508" s="14"/>
      <c r="I4508" s="15"/>
      <c r="J4508" s="77"/>
    </row>
    <row r="4509" spans="1:10">
      <c r="A4509" s="14"/>
      <c r="B4509" s="14"/>
      <c r="C4509" s="14"/>
      <c r="D4509" s="16"/>
      <c r="E4509" s="16"/>
      <c r="F4509" s="14"/>
      <c r="G4509" s="14"/>
      <c r="H4509" s="14"/>
      <c r="I4509" s="15"/>
      <c r="J4509" s="77"/>
    </row>
    <row r="4510" spans="1:10">
      <c r="A4510" s="14"/>
      <c r="B4510" s="14"/>
      <c r="C4510" s="14"/>
      <c r="D4510" s="16"/>
      <c r="E4510" s="16"/>
      <c r="F4510" s="14"/>
      <c r="G4510" s="14"/>
      <c r="H4510" s="14"/>
      <c r="I4510" s="15"/>
      <c r="J4510" s="77"/>
    </row>
    <row r="4511" spans="1:10">
      <c r="A4511" s="14"/>
      <c r="B4511" s="14"/>
      <c r="C4511" s="14"/>
      <c r="D4511" s="16"/>
      <c r="E4511" s="16"/>
      <c r="F4511" s="14"/>
      <c r="G4511" s="14"/>
      <c r="H4511" s="14"/>
      <c r="I4511" s="15"/>
      <c r="J4511" s="77"/>
    </row>
    <row r="4512" spans="1:10">
      <c r="A4512" s="14"/>
      <c r="B4512" s="14"/>
      <c r="C4512" s="14"/>
      <c r="D4512" s="16"/>
      <c r="E4512" s="16"/>
      <c r="F4512" s="14"/>
      <c r="G4512" s="14"/>
      <c r="H4512" s="14"/>
      <c r="I4512" s="15"/>
      <c r="J4512" s="77"/>
    </row>
    <row r="4513" spans="1:10">
      <c r="A4513" s="14"/>
      <c r="B4513" s="14"/>
      <c r="C4513" s="14"/>
      <c r="D4513" s="16"/>
      <c r="E4513" s="16"/>
      <c r="F4513" s="14"/>
      <c r="G4513" s="14"/>
      <c r="H4513" s="14"/>
      <c r="I4513" s="15"/>
      <c r="J4513" s="77"/>
    </row>
    <row r="4514" spans="1:10">
      <c r="A4514" s="14"/>
      <c r="B4514" s="14"/>
      <c r="C4514" s="14"/>
      <c r="D4514" s="16"/>
      <c r="E4514" s="16"/>
      <c r="F4514" s="14"/>
      <c r="G4514" s="14"/>
      <c r="H4514" s="14"/>
      <c r="I4514" s="15"/>
      <c r="J4514" s="77"/>
    </row>
    <row r="4515" spans="1:10">
      <c r="A4515" s="14"/>
      <c r="B4515" s="14"/>
      <c r="C4515" s="14"/>
      <c r="D4515" s="16"/>
      <c r="E4515" s="16"/>
      <c r="F4515" s="14"/>
      <c r="G4515" s="14"/>
      <c r="H4515" s="14"/>
      <c r="I4515" s="15"/>
      <c r="J4515" s="77"/>
    </row>
    <row r="4516" spans="1:10">
      <c r="A4516" s="14"/>
      <c r="B4516" s="14"/>
      <c r="C4516" s="14"/>
      <c r="D4516" s="16"/>
      <c r="E4516" s="16"/>
      <c r="F4516" s="14"/>
      <c r="G4516" s="14"/>
      <c r="H4516" s="14"/>
      <c r="I4516" s="15"/>
      <c r="J4516" s="77"/>
    </row>
    <row r="4517" spans="1:10">
      <c r="A4517" s="14"/>
      <c r="B4517" s="14"/>
      <c r="C4517" s="14"/>
      <c r="D4517" s="16"/>
      <c r="E4517" s="16"/>
      <c r="F4517" s="14"/>
      <c r="G4517" s="14"/>
      <c r="H4517" s="14"/>
      <c r="I4517" s="15"/>
      <c r="J4517" s="77"/>
    </row>
    <row r="4518" spans="1:10">
      <c r="A4518" s="14"/>
      <c r="B4518" s="14"/>
      <c r="C4518" s="14"/>
      <c r="D4518" s="16"/>
      <c r="E4518" s="16"/>
      <c r="F4518" s="14"/>
      <c r="G4518" s="14"/>
      <c r="H4518" s="14"/>
      <c r="I4518" s="15"/>
      <c r="J4518" s="77"/>
    </row>
    <row r="4519" spans="1:10">
      <c r="A4519" s="14"/>
      <c r="B4519" s="14"/>
      <c r="C4519" s="14"/>
      <c r="D4519" s="16"/>
      <c r="E4519" s="16"/>
      <c r="F4519" s="14"/>
      <c r="G4519" s="14"/>
      <c r="H4519" s="14"/>
      <c r="I4519" s="15"/>
      <c r="J4519" s="77"/>
    </row>
    <row r="4520" spans="1:10">
      <c r="A4520" s="14"/>
      <c r="B4520" s="14"/>
      <c r="C4520" s="14"/>
      <c r="D4520" s="16"/>
      <c r="E4520" s="16"/>
      <c r="F4520" s="14"/>
      <c r="G4520" s="14"/>
      <c r="H4520" s="14"/>
      <c r="I4520" s="15"/>
      <c r="J4520" s="77"/>
    </row>
    <row r="4521" spans="1:10">
      <c r="A4521" s="14"/>
      <c r="B4521" s="14"/>
      <c r="C4521" s="14"/>
      <c r="D4521" s="16"/>
      <c r="E4521" s="16"/>
      <c r="F4521" s="14"/>
      <c r="G4521" s="14"/>
      <c r="H4521" s="14"/>
      <c r="I4521" s="15"/>
      <c r="J4521" s="77"/>
    </row>
    <row r="4522" spans="1:10">
      <c r="A4522" s="14"/>
      <c r="B4522" s="14"/>
      <c r="C4522" s="14"/>
      <c r="D4522" s="16"/>
      <c r="E4522" s="16"/>
      <c r="F4522" s="14"/>
      <c r="G4522" s="14"/>
      <c r="H4522" s="14"/>
      <c r="I4522" s="15"/>
      <c r="J4522" s="77"/>
    </row>
    <row r="4523" spans="1:10">
      <c r="A4523" s="14"/>
      <c r="B4523" s="14"/>
      <c r="C4523" s="14"/>
      <c r="D4523" s="16"/>
      <c r="E4523" s="16"/>
      <c r="F4523" s="14"/>
      <c r="G4523" s="14"/>
      <c r="H4523" s="14"/>
      <c r="I4523" s="15"/>
      <c r="J4523" s="77"/>
    </row>
    <row r="4524" spans="1:10">
      <c r="A4524" s="14"/>
      <c r="B4524" s="14"/>
      <c r="C4524" s="14"/>
      <c r="D4524" s="16"/>
      <c r="E4524" s="16"/>
      <c r="F4524" s="14"/>
      <c r="G4524" s="14"/>
      <c r="H4524" s="14"/>
      <c r="I4524" s="15"/>
      <c r="J4524" s="77"/>
    </row>
    <row r="4525" spans="1:10">
      <c r="A4525" s="14"/>
      <c r="B4525" s="14"/>
      <c r="C4525" s="14"/>
      <c r="D4525" s="16"/>
      <c r="E4525" s="16"/>
      <c r="F4525" s="14"/>
      <c r="G4525" s="14"/>
      <c r="H4525" s="14"/>
      <c r="I4525" s="15"/>
      <c r="J4525" s="77"/>
    </row>
    <row r="4526" spans="1:10">
      <c r="A4526" s="14"/>
      <c r="B4526" s="14"/>
      <c r="C4526" s="14"/>
      <c r="D4526" s="16"/>
      <c r="E4526" s="16"/>
      <c r="F4526" s="14"/>
      <c r="G4526" s="14"/>
      <c r="H4526" s="14"/>
      <c r="I4526" s="15"/>
      <c r="J4526" s="77"/>
    </row>
    <row r="4527" spans="1:10">
      <c r="A4527" s="14"/>
      <c r="B4527" s="14"/>
      <c r="C4527" s="14"/>
      <c r="D4527" s="16"/>
      <c r="E4527" s="16"/>
      <c r="F4527" s="14"/>
      <c r="G4527" s="14"/>
      <c r="H4527" s="14"/>
      <c r="I4527" s="15"/>
      <c r="J4527" s="77"/>
    </row>
    <row r="4528" spans="1:10">
      <c r="A4528" s="14"/>
      <c r="B4528" s="14"/>
      <c r="C4528" s="14"/>
      <c r="D4528" s="16"/>
      <c r="E4528" s="16"/>
      <c r="F4528" s="14"/>
      <c r="G4528" s="14"/>
      <c r="H4528" s="14"/>
      <c r="I4528" s="15"/>
      <c r="J4528" s="77"/>
    </row>
    <row r="4529" spans="1:10">
      <c r="A4529" s="14"/>
      <c r="B4529" s="14"/>
      <c r="C4529" s="14"/>
      <c r="D4529" s="16"/>
      <c r="E4529" s="16"/>
      <c r="F4529" s="14"/>
      <c r="G4529" s="14"/>
      <c r="H4529" s="14"/>
      <c r="I4529" s="15"/>
      <c r="J4529" s="77"/>
    </row>
    <row r="4530" spans="1:10">
      <c r="A4530" s="14"/>
      <c r="B4530" s="14"/>
      <c r="C4530" s="14"/>
      <c r="D4530" s="16"/>
      <c r="E4530" s="16"/>
      <c r="F4530" s="14"/>
      <c r="G4530" s="14"/>
      <c r="H4530" s="14"/>
      <c r="I4530" s="15"/>
      <c r="J4530" s="77"/>
    </row>
    <row r="4531" spans="1:10">
      <c r="A4531" s="14"/>
      <c r="B4531" s="14"/>
      <c r="C4531" s="14"/>
      <c r="D4531" s="16"/>
      <c r="E4531" s="16"/>
      <c r="F4531" s="14"/>
      <c r="G4531" s="14"/>
      <c r="H4531" s="14"/>
      <c r="I4531" s="15"/>
      <c r="J4531" s="77"/>
    </row>
    <row r="4532" spans="1:10">
      <c r="A4532" s="14"/>
      <c r="B4532" s="14"/>
      <c r="C4532" s="14"/>
      <c r="D4532" s="16"/>
      <c r="E4532" s="16"/>
      <c r="F4532" s="14"/>
      <c r="G4532" s="14"/>
      <c r="H4532" s="14"/>
      <c r="I4532" s="15"/>
      <c r="J4532" s="77"/>
    </row>
    <row r="4533" spans="1:10">
      <c r="A4533" s="14"/>
      <c r="B4533" s="14"/>
      <c r="C4533" s="14"/>
      <c r="D4533" s="16"/>
      <c r="E4533" s="16"/>
      <c r="F4533" s="14"/>
      <c r="G4533" s="14"/>
      <c r="H4533" s="14"/>
      <c r="I4533" s="15"/>
      <c r="J4533" s="77"/>
    </row>
    <row r="4534" spans="1:10">
      <c r="A4534" s="14"/>
      <c r="B4534" s="14"/>
      <c r="C4534" s="14"/>
      <c r="D4534" s="16"/>
      <c r="E4534" s="16"/>
      <c r="F4534" s="14"/>
      <c r="G4534" s="14"/>
      <c r="H4534" s="14"/>
      <c r="I4534" s="15"/>
      <c r="J4534" s="77"/>
    </row>
    <row r="4535" spans="1:10">
      <c r="A4535" s="14"/>
      <c r="B4535" s="14"/>
      <c r="C4535" s="14"/>
      <c r="D4535" s="16"/>
      <c r="E4535" s="16"/>
      <c r="F4535" s="14"/>
      <c r="G4535" s="14"/>
      <c r="H4535" s="14"/>
      <c r="I4535" s="15"/>
      <c r="J4535" s="77"/>
    </row>
    <row r="4536" spans="1:10">
      <c r="A4536" s="14"/>
      <c r="B4536" s="14"/>
      <c r="C4536" s="14"/>
      <c r="D4536" s="16"/>
      <c r="E4536" s="16"/>
      <c r="F4536" s="14"/>
      <c r="G4536" s="14"/>
      <c r="H4536" s="14"/>
      <c r="I4536" s="15"/>
      <c r="J4536" s="77"/>
    </row>
    <row r="4537" spans="1:10">
      <c r="A4537" s="14"/>
      <c r="B4537" s="14"/>
      <c r="C4537" s="14"/>
      <c r="D4537" s="16"/>
      <c r="E4537" s="16"/>
      <c r="F4537" s="14"/>
      <c r="G4537" s="14"/>
      <c r="H4537" s="14"/>
      <c r="I4537" s="15"/>
      <c r="J4537" s="77"/>
    </row>
    <row r="4538" spans="1:10">
      <c r="A4538" s="14"/>
      <c r="B4538" s="14"/>
      <c r="C4538" s="14"/>
      <c r="D4538" s="16"/>
      <c r="E4538" s="16"/>
      <c r="F4538" s="14"/>
      <c r="G4538" s="14"/>
      <c r="H4538" s="14"/>
      <c r="I4538" s="15"/>
      <c r="J4538" s="77"/>
    </row>
    <row r="4539" spans="1:10">
      <c r="A4539" s="14"/>
      <c r="B4539" s="14"/>
      <c r="C4539" s="14"/>
      <c r="D4539" s="16"/>
      <c r="E4539" s="16"/>
      <c r="F4539" s="14"/>
      <c r="G4539" s="14"/>
      <c r="H4539" s="14"/>
      <c r="I4539" s="15"/>
      <c r="J4539" s="77"/>
    </row>
    <row r="4540" spans="1:10">
      <c r="A4540" s="14"/>
      <c r="B4540" s="14"/>
      <c r="C4540" s="14"/>
      <c r="D4540" s="16"/>
      <c r="E4540" s="16"/>
      <c r="F4540" s="14"/>
      <c r="G4540" s="14"/>
      <c r="H4540" s="14"/>
      <c r="I4540" s="15"/>
      <c r="J4540" s="77"/>
    </row>
    <row r="4541" spans="1:10">
      <c r="A4541" s="14"/>
      <c r="B4541" s="14"/>
      <c r="C4541" s="14"/>
      <c r="D4541" s="16"/>
      <c r="E4541" s="16"/>
      <c r="F4541" s="14"/>
      <c r="G4541" s="14"/>
      <c r="H4541" s="14"/>
      <c r="I4541" s="15"/>
      <c r="J4541" s="77"/>
    </row>
    <row r="4542" spans="1:10">
      <c r="A4542" s="14"/>
      <c r="B4542" s="14"/>
      <c r="C4542" s="14"/>
      <c r="D4542" s="16"/>
      <c r="E4542" s="16"/>
      <c r="F4542" s="14"/>
      <c r="G4542" s="14"/>
      <c r="H4542" s="14"/>
      <c r="I4542" s="15"/>
      <c r="J4542" s="77"/>
    </row>
    <row r="4543" spans="1:10">
      <c r="A4543" s="14"/>
      <c r="B4543" s="14"/>
      <c r="C4543" s="14"/>
      <c r="D4543" s="16"/>
      <c r="E4543" s="16"/>
      <c r="F4543" s="14"/>
      <c r="G4543" s="14"/>
      <c r="H4543" s="14"/>
      <c r="I4543" s="15"/>
      <c r="J4543" s="77"/>
    </row>
    <row r="4544" spans="1:10">
      <c r="A4544" s="14"/>
      <c r="B4544" s="14"/>
      <c r="C4544" s="14"/>
      <c r="D4544" s="16"/>
      <c r="E4544" s="16"/>
      <c r="F4544" s="14"/>
      <c r="G4544" s="14"/>
      <c r="H4544" s="14"/>
      <c r="I4544" s="15"/>
      <c r="J4544" s="77"/>
    </row>
    <row r="4545" spans="1:10">
      <c r="A4545" s="14"/>
      <c r="B4545" s="14"/>
      <c r="C4545" s="14"/>
      <c r="D4545" s="16"/>
      <c r="E4545" s="16"/>
      <c r="F4545" s="14"/>
      <c r="G4545" s="14"/>
      <c r="H4545" s="14"/>
      <c r="I4545" s="15"/>
      <c r="J4545" s="77"/>
    </row>
    <row r="4546" spans="1:10">
      <c r="A4546" s="14"/>
      <c r="B4546" s="14"/>
      <c r="C4546" s="14"/>
      <c r="D4546" s="16"/>
      <c r="E4546" s="16"/>
      <c r="F4546" s="14"/>
      <c r="G4546" s="14"/>
      <c r="H4546" s="14"/>
      <c r="I4546" s="15"/>
      <c r="J4546" s="77"/>
    </row>
    <row r="4547" spans="1:10">
      <c r="A4547" s="14"/>
      <c r="B4547" s="14"/>
      <c r="C4547" s="14"/>
      <c r="D4547" s="16"/>
      <c r="E4547" s="16"/>
      <c r="F4547" s="14"/>
      <c r="G4547" s="14"/>
      <c r="H4547" s="14"/>
      <c r="I4547" s="15"/>
      <c r="J4547" s="77"/>
    </row>
    <row r="4548" spans="1:10">
      <c r="A4548" s="14"/>
      <c r="B4548" s="14"/>
      <c r="C4548" s="14"/>
      <c r="D4548" s="16"/>
      <c r="E4548" s="16"/>
      <c r="F4548" s="14"/>
      <c r="G4548" s="14"/>
      <c r="H4548" s="14"/>
      <c r="I4548" s="15"/>
      <c r="J4548" s="77"/>
    </row>
    <row r="4549" spans="1:10">
      <c r="A4549" s="14"/>
      <c r="B4549" s="14"/>
      <c r="C4549" s="14"/>
      <c r="D4549" s="16"/>
      <c r="E4549" s="16"/>
      <c r="F4549" s="14"/>
      <c r="G4549" s="14"/>
      <c r="H4549" s="14"/>
      <c r="I4549" s="15"/>
      <c r="J4549" s="77"/>
    </row>
    <row r="4550" spans="1:10">
      <c r="A4550" s="14"/>
      <c r="B4550" s="14"/>
      <c r="C4550" s="14"/>
      <c r="D4550" s="16"/>
      <c r="E4550" s="16"/>
      <c r="F4550" s="14"/>
      <c r="G4550" s="14"/>
      <c r="H4550" s="14"/>
      <c r="I4550" s="15"/>
      <c r="J4550" s="77"/>
    </row>
    <row r="4551" spans="1:10">
      <c r="A4551" s="14"/>
      <c r="B4551" s="14"/>
      <c r="C4551" s="14"/>
      <c r="D4551" s="16"/>
      <c r="E4551" s="16"/>
      <c r="F4551" s="14"/>
      <c r="G4551" s="14"/>
      <c r="H4551" s="14"/>
      <c r="I4551" s="15"/>
      <c r="J4551" s="77"/>
    </row>
    <row r="4552" spans="1:10">
      <c r="A4552" s="14"/>
      <c r="B4552" s="14"/>
      <c r="C4552" s="14"/>
      <c r="D4552" s="16"/>
      <c r="E4552" s="16"/>
      <c r="F4552" s="14"/>
      <c r="G4552" s="14"/>
      <c r="H4552" s="14"/>
      <c r="I4552" s="15"/>
      <c r="J4552" s="77"/>
    </row>
    <row r="4553" spans="1:10">
      <c r="A4553" s="14"/>
      <c r="B4553" s="14"/>
      <c r="C4553" s="14"/>
      <c r="D4553" s="16"/>
      <c r="E4553" s="16"/>
      <c r="F4553" s="14"/>
      <c r="G4553" s="14"/>
      <c r="H4553" s="14"/>
      <c r="I4553" s="15"/>
      <c r="J4553" s="77"/>
    </row>
    <row r="4554" spans="1:10">
      <c r="A4554" s="14"/>
      <c r="B4554" s="14"/>
      <c r="C4554" s="14"/>
      <c r="D4554" s="16"/>
      <c r="E4554" s="16"/>
      <c r="F4554" s="14"/>
      <c r="G4554" s="14"/>
      <c r="H4554" s="14"/>
      <c r="I4554" s="15"/>
      <c r="J4554" s="77"/>
    </row>
    <row r="4555" spans="1:10">
      <c r="A4555" s="14"/>
      <c r="B4555" s="14"/>
      <c r="C4555" s="14"/>
      <c r="D4555" s="16"/>
      <c r="E4555" s="16"/>
      <c r="F4555" s="14"/>
      <c r="G4555" s="14"/>
      <c r="H4555" s="14"/>
      <c r="I4555" s="15"/>
      <c r="J4555" s="77"/>
    </row>
    <row r="4556" spans="1:10">
      <c r="A4556" s="14"/>
      <c r="B4556" s="14"/>
      <c r="C4556" s="14"/>
      <c r="D4556" s="16"/>
      <c r="E4556" s="16"/>
      <c r="F4556" s="14"/>
      <c r="G4556" s="14"/>
      <c r="H4556" s="14"/>
      <c r="I4556" s="15"/>
      <c r="J4556" s="77"/>
    </row>
    <row r="4557" spans="1:10">
      <c r="A4557" s="14"/>
      <c r="B4557" s="14"/>
      <c r="C4557" s="14"/>
      <c r="D4557" s="16"/>
      <c r="E4557" s="16"/>
      <c r="F4557" s="14"/>
      <c r="G4557" s="14"/>
      <c r="H4557" s="14"/>
      <c r="I4557" s="15"/>
      <c r="J4557" s="77"/>
    </row>
    <row r="4558" spans="1:10">
      <c r="A4558" s="14"/>
      <c r="B4558" s="14"/>
      <c r="C4558" s="14"/>
      <c r="D4558" s="16"/>
      <c r="E4558" s="16"/>
      <c r="F4558" s="14"/>
      <c r="G4558" s="14"/>
      <c r="H4558" s="14"/>
      <c r="I4558" s="15"/>
      <c r="J4558" s="77"/>
    </row>
    <row r="4559" spans="1:10">
      <c r="A4559" s="14"/>
      <c r="B4559" s="14"/>
      <c r="C4559" s="14"/>
      <c r="D4559" s="16"/>
      <c r="E4559" s="16"/>
      <c r="F4559" s="14"/>
      <c r="G4559" s="14"/>
      <c r="H4559" s="14"/>
      <c r="I4559" s="15"/>
      <c r="J4559" s="77"/>
    </row>
    <row r="4560" spans="1:10">
      <c r="A4560" s="14"/>
      <c r="B4560" s="14"/>
      <c r="C4560" s="14"/>
      <c r="D4560" s="16"/>
      <c r="E4560" s="16"/>
      <c r="F4560" s="14"/>
      <c r="G4560" s="14"/>
      <c r="H4560" s="14"/>
      <c r="I4560" s="15"/>
      <c r="J4560" s="77"/>
    </row>
    <row r="4561" spans="1:10">
      <c r="A4561" s="14"/>
      <c r="B4561" s="14"/>
      <c r="C4561" s="14"/>
      <c r="D4561" s="16"/>
      <c r="E4561" s="16"/>
      <c r="F4561" s="14"/>
      <c r="G4561" s="14"/>
      <c r="H4561" s="14"/>
      <c r="I4561" s="15"/>
      <c r="J4561" s="77"/>
    </row>
    <row r="4562" spans="1:10">
      <c r="A4562" s="14"/>
      <c r="B4562" s="14"/>
      <c r="C4562" s="14"/>
      <c r="D4562" s="16"/>
      <c r="E4562" s="16"/>
      <c r="F4562" s="14"/>
      <c r="G4562" s="14"/>
      <c r="H4562" s="14"/>
      <c r="I4562" s="15"/>
      <c r="J4562" s="77"/>
    </row>
    <row r="4563" spans="1:10">
      <c r="A4563" s="14"/>
      <c r="B4563" s="14"/>
      <c r="C4563" s="14"/>
      <c r="D4563" s="16"/>
      <c r="E4563" s="16"/>
      <c r="F4563" s="14"/>
      <c r="G4563" s="14"/>
      <c r="H4563" s="14"/>
      <c r="I4563" s="15"/>
      <c r="J4563" s="77"/>
    </row>
    <row r="4564" spans="1:10">
      <c r="A4564" s="14"/>
      <c r="B4564" s="14"/>
      <c r="C4564" s="14"/>
      <c r="D4564" s="16"/>
      <c r="E4564" s="16"/>
      <c r="F4564" s="14"/>
      <c r="G4564" s="14"/>
      <c r="H4564" s="14"/>
      <c r="I4564" s="15"/>
      <c r="J4564" s="77"/>
    </row>
    <row r="4565" spans="1:10">
      <c r="A4565" s="14"/>
      <c r="B4565" s="14"/>
      <c r="C4565" s="14"/>
      <c r="D4565" s="16"/>
      <c r="E4565" s="16"/>
      <c r="F4565" s="14"/>
      <c r="G4565" s="14"/>
      <c r="H4565" s="14"/>
      <c r="I4565" s="15"/>
      <c r="J4565" s="77"/>
    </row>
    <row r="4566" spans="1:10">
      <c r="A4566" s="14"/>
      <c r="B4566" s="14"/>
      <c r="C4566" s="14"/>
      <c r="D4566" s="16"/>
      <c r="E4566" s="16"/>
      <c r="F4566" s="14"/>
      <c r="G4566" s="14"/>
      <c r="H4566" s="14"/>
      <c r="I4566" s="15"/>
      <c r="J4566" s="77"/>
    </row>
    <row r="4567" spans="1:10">
      <c r="A4567" s="14"/>
      <c r="B4567" s="14"/>
      <c r="C4567" s="14"/>
      <c r="D4567" s="16"/>
      <c r="E4567" s="16"/>
      <c r="F4567" s="14"/>
      <c r="G4567" s="14"/>
      <c r="H4567" s="14"/>
      <c r="I4567" s="15"/>
      <c r="J4567" s="77"/>
    </row>
    <row r="4568" spans="1:10">
      <c r="A4568" s="14"/>
      <c r="B4568" s="14"/>
      <c r="C4568" s="14"/>
      <c r="D4568" s="16"/>
      <c r="E4568" s="16"/>
      <c r="F4568" s="14"/>
      <c r="G4568" s="14"/>
      <c r="H4568" s="14"/>
      <c r="I4568" s="15"/>
      <c r="J4568" s="77"/>
    </row>
    <row r="4569" spans="1:10">
      <c r="A4569" s="14"/>
      <c r="B4569" s="14"/>
      <c r="C4569" s="14"/>
      <c r="D4569" s="16"/>
      <c r="E4569" s="16"/>
      <c r="F4569" s="14"/>
      <c r="G4569" s="14"/>
      <c r="H4569" s="14"/>
      <c r="I4569" s="15"/>
      <c r="J4569" s="77"/>
    </row>
    <row r="4570" spans="1:10">
      <c r="A4570" s="14"/>
      <c r="B4570" s="14"/>
      <c r="C4570" s="14"/>
      <c r="D4570" s="16"/>
      <c r="E4570" s="16"/>
      <c r="F4570" s="14"/>
      <c r="G4570" s="14"/>
      <c r="H4570" s="14"/>
      <c r="I4570" s="15"/>
      <c r="J4570" s="77"/>
    </row>
    <row r="4571" spans="1:10">
      <c r="A4571" s="14"/>
      <c r="B4571" s="14"/>
      <c r="C4571" s="14"/>
      <c r="D4571" s="16"/>
      <c r="E4571" s="16"/>
      <c r="F4571" s="14"/>
      <c r="G4571" s="14"/>
      <c r="H4571" s="14"/>
      <c r="I4571" s="15"/>
      <c r="J4571" s="77"/>
    </row>
    <row r="4572" spans="1:10">
      <c r="A4572" s="14"/>
      <c r="B4572" s="14"/>
      <c r="C4572" s="14"/>
      <c r="D4572" s="16"/>
      <c r="E4572" s="16"/>
      <c r="F4572" s="14"/>
      <c r="G4572" s="14"/>
      <c r="H4572" s="14"/>
      <c r="I4572" s="15"/>
      <c r="J4572" s="77"/>
    </row>
    <row r="4573" spans="1:10">
      <c r="A4573" s="14"/>
      <c r="B4573" s="14"/>
      <c r="C4573" s="14"/>
      <c r="D4573" s="16"/>
      <c r="E4573" s="16"/>
      <c r="F4573" s="14"/>
      <c r="G4573" s="14"/>
      <c r="H4573" s="14"/>
      <c r="I4573" s="15"/>
      <c r="J4573" s="77"/>
    </row>
    <row r="4574" spans="1:10">
      <c r="A4574" s="14"/>
      <c r="B4574" s="14"/>
      <c r="C4574" s="14"/>
      <c r="D4574" s="16"/>
      <c r="E4574" s="16"/>
      <c r="F4574" s="14"/>
      <c r="G4574" s="14"/>
      <c r="H4574" s="14"/>
      <c r="I4574" s="15"/>
      <c r="J4574" s="77"/>
    </row>
    <row r="4575" spans="1:10">
      <c r="A4575" s="14"/>
      <c r="B4575" s="14"/>
      <c r="C4575" s="14"/>
      <c r="D4575" s="16"/>
      <c r="E4575" s="16"/>
      <c r="F4575" s="14"/>
      <c r="G4575" s="14"/>
      <c r="H4575" s="14"/>
      <c r="I4575" s="15"/>
      <c r="J4575" s="77"/>
    </row>
    <row r="4576" spans="1:10">
      <c r="A4576" s="14"/>
      <c r="B4576" s="14"/>
      <c r="C4576" s="14"/>
      <c r="D4576" s="16"/>
      <c r="E4576" s="16"/>
      <c r="F4576" s="14"/>
      <c r="G4576" s="14"/>
      <c r="H4576" s="14"/>
      <c r="I4576" s="15"/>
      <c r="J4576" s="77"/>
    </row>
    <row r="4577" spans="1:10">
      <c r="A4577" s="14"/>
      <c r="B4577" s="14"/>
      <c r="C4577" s="14"/>
      <c r="D4577" s="16"/>
      <c r="E4577" s="16"/>
      <c r="F4577" s="14"/>
      <c r="G4577" s="14"/>
      <c r="H4577" s="14"/>
      <c r="I4577" s="15"/>
      <c r="J4577" s="77"/>
    </row>
    <row r="4578" spans="1:10">
      <c r="A4578" s="14"/>
      <c r="B4578" s="14"/>
      <c r="C4578" s="14"/>
      <c r="D4578" s="16"/>
      <c r="E4578" s="16"/>
      <c r="F4578" s="14"/>
      <c r="G4578" s="14"/>
      <c r="H4578" s="14"/>
      <c r="I4578" s="15"/>
      <c r="J4578" s="77"/>
    </row>
    <row r="4579" spans="1:10">
      <c r="A4579" s="14"/>
      <c r="B4579" s="14"/>
      <c r="C4579" s="14"/>
      <c r="D4579" s="16"/>
      <c r="E4579" s="16"/>
      <c r="F4579" s="14"/>
      <c r="G4579" s="14"/>
      <c r="H4579" s="14"/>
      <c r="I4579" s="15"/>
      <c r="J4579" s="77"/>
    </row>
    <row r="4580" spans="1:10">
      <c r="A4580" s="14"/>
      <c r="B4580" s="14"/>
      <c r="C4580" s="14"/>
      <c r="D4580" s="16"/>
      <c r="E4580" s="16"/>
      <c r="F4580" s="14"/>
      <c r="G4580" s="14"/>
      <c r="H4580" s="14"/>
      <c r="I4580" s="15"/>
      <c r="J4580" s="77"/>
    </row>
    <row r="4581" spans="1:10">
      <c r="A4581" s="14"/>
      <c r="B4581" s="14"/>
      <c r="C4581" s="14"/>
      <c r="D4581" s="16"/>
      <c r="E4581" s="16"/>
      <c r="F4581" s="14"/>
      <c r="G4581" s="14"/>
      <c r="H4581" s="14"/>
      <c r="I4581" s="15"/>
      <c r="J4581" s="77"/>
    </row>
    <row r="4582" spans="1:10">
      <c r="A4582" s="14"/>
      <c r="B4582" s="14"/>
      <c r="C4582" s="14"/>
      <c r="D4582" s="16"/>
      <c r="E4582" s="16"/>
      <c r="F4582" s="14"/>
      <c r="G4582" s="14"/>
      <c r="H4582" s="14"/>
      <c r="I4582" s="15"/>
      <c r="J4582" s="77"/>
    </row>
    <row r="4583" spans="1:10">
      <c r="A4583" s="14"/>
      <c r="B4583" s="14"/>
      <c r="C4583" s="14"/>
      <c r="D4583" s="16"/>
      <c r="E4583" s="16"/>
      <c r="F4583" s="14"/>
      <c r="G4583" s="14"/>
      <c r="H4583" s="14"/>
      <c r="I4583" s="15"/>
      <c r="J4583" s="77"/>
    </row>
    <row r="4584" spans="1:10">
      <c r="A4584" s="14"/>
      <c r="B4584" s="14"/>
      <c r="C4584" s="14"/>
      <c r="D4584" s="16"/>
      <c r="E4584" s="16"/>
      <c r="F4584" s="14"/>
      <c r="G4584" s="14"/>
      <c r="H4584" s="14"/>
      <c r="I4584" s="15"/>
      <c r="J4584" s="77"/>
    </row>
    <row r="4585" spans="1:10">
      <c r="A4585" s="14"/>
      <c r="B4585" s="14"/>
      <c r="C4585" s="14"/>
      <c r="D4585" s="16"/>
      <c r="E4585" s="16"/>
      <c r="F4585" s="14"/>
      <c r="G4585" s="14"/>
      <c r="H4585" s="14"/>
      <c r="I4585" s="15"/>
      <c r="J4585" s="77"/>
    </row>
    <row r="4586" spans="1:10">
      <c r="A4586" s="14"/>
      <c r="B4586" s="14"/>
      <c r="C4586" s="14"/>
      <c r="D4586" s="16"/>
      <c r="E4586" s="16"/>
      <c r="F4586" s="14"/>
      <c r="G4586" s="14"/>
      <c r="H4586" s="14"/>
      <c r="I4586" s="15"/>
      <c r="J4586" s="77"/>
    </row>
    <row r="4587" spans="1:10">
      <c r="A4587" s="14"/>
      <c r="B4587" s="14"/>
      <c r="C4587" s="14"/>
      <c r="D4587" s="16"/>
      <c r="E4587" s="16"/>
      <c r="F4587" s="14"/>
      <c r="G4587" s="14"/>
      <c r="H4587" s="14"/>
      <c r="I4587" s="15"/>
      <c r="J4587" s="77"/>
    </row>
    <row r="4588" spans="1:10">
      <c r="A4588" s="14"/>
      <c r="B4588" s="14"/>
      <c r="C4588" s="14"/>
      <c r="D4588" s="16"/>
      <c r="E4588" s="16"/>
      <c r="F4588" s="14"/>
      <c r="G4588" s="14"/>
      <c r="H4588" s="14"/>
      <c r="I4588" s="15"/>
      <c r="J4588" s="77"/>
    </row>
    <row r="4589" spans="1:10">
      <c r="A4589" s="14"/>
      <c r="B4589" s="14"/>
      <c r="C4589" s="14"/>
      <c r="D4589" s="16"/>
      <c r="E4589" s="16"/>
      <c r="F4589" s="14"/>
      <c r="G4589" s="14"/>
      <c r="H4589" s="14"/>
      <c r="I4589" s="15"/>
      <c r="J4589" s="77"/>
    </row>
    <row r="4590" spans="1:10">
      <c r="A4590" s="14"/>
      <c r="B4590" s="14"/>
      <c r="C4590" s="14"/>
      <c r="D4590" s="16"/>
      <c r="E4590" s="16"/>
      <c r="F4590" s="14"/>
      <c r="G4590" s="14"/>
      <c r="H4590" s="14"/>
      <c r="I4590" s="15"/>
      <c r="J4590" s="77"/>
    </row>
    <row r="4591" spans="1:10">
      <c r="A4591" s="14"/>
      <c r="B4591" s="14"/>
      <c r="C4591" s="14"/>
      <c r="D4591" s="16"/>
      <c r="E4591" s="16"/>
      <c r="F4591" s="14"/>
      <c r="G4591" s="14"/>
      <c r="H4591" s="14"/>
      <c r="I4591" s="15"/>
      <c r="J4591" s="77"/>
    </row>
    <row r="4592" spans="1:10">
      <c r="A4592" s="14"/>
      <c r="B4592" s="14"/>
      <c r="C4592" s="14"/>
      <c r="D4592" s="16"/>
      <c r="E4592" s="16"/>
      <c r="F4592" s="14"/>
      <c r="G4592" s="14"/>
      <c r="H4592" s="14"/>
      <c r="I4592" s="15"/>
      <c r="J4592" s="77"/>
    </row>
    <row r="4593" spans="1:10">
      <c r="A4593" s="14"/>
      <c r="B4593" s="14"/>
      <c r="C4593" s="14"/>
      <c r="D4593" s="16"/>
      <c r="E4593" s="16"/>
      <c r="F4593" s="14"/>
      <c r="G4593" s="14"/>
      <c r="H4593" s="14"/>
      <c r="I4593" s="15"/>
      <c r="J4593" s="77"/>
    </row>
    <row r="4594" spans="1:10">
      <c r="A4594" s="14"/>
      <c r="B4594" s="14"/>
      <c r="C4594" s="14"/>
      <c r="D4594" s="16"/>
      <c r="E4594" s="16"/>
      <c r="F4594" s="14"/>
      <c r="G4594" s="14"/>
      <c r="H4594" s="14"/>
      <c r="I4594" s="15"/>
      <c r="J4594" s="77"/>
    </row>
    <row r="4595" spans="1:10">
      <c r="A4595" s="14"/>
      <c r="B4595" s="14"/>
      <c r="C4595" s="14"/>
      <c r="D4595" s="16"/>
      <c r="E4595" s="16"/>
      <c r="F4595" s="14"/>
      <c r="G4595" s="14"/>
      <c r="H4595" s="14"/>
      <c r="I4595" s="15"/>
      <c r="J4595" s="77"/>
    </row>
    <row r="4596" spans="1:10">
      <c r="A4596" s="14"/>
      <c r="B4596" s="14"/>
      <c r="C4596" s="14"/>
      <c r="D4596" s="16"/>
      <c r="E4596" s="16"/>
      <c r="F4596" s="14"/>
      <c r="G4596" s="14"/>
      <c r="H4596" s="14"/>
      <c r="I4596" s="15"/>
      <c r="J4596" s="77"/>
    </row>
    <row r="4597" spans="1:10">
      <c r="A4597" s="14"/>
      <c r="B4597" s="14"/>
      <c r="C4597" s="14"/>
      <c r="D4597" s="16"/>
      <c r="E4597" s="16"/>
      <c r="F4597" s="14"/>
      <c r="G4597" s="14"/>
      <c r="H4597" s="14"/>
      <c r="I4597" s="15"/>
      <c r="J4597" s="77"/>
    </row>
    <row r="4598" spans="1:10">
      <c r="A4598" s="14"/>
      <c r="B4598" s="14"/>
      <c r="C4598" s="14"/>
      <c r="D4598" s="16"/>
      <c r="E4598" s="16"/>
      <c r="F4598" s="14"/>
      <c r="G4598" s="14"/>
      <c r="H4598" s="14"/>
      <c r="I4598" s="15"/>
      <c r="J4598" s="77"/>
    </row>
    <row r="4599" spans="1:10">
      <c r="A4599" s="14"/>
      <c r="B4599" s="14"/>
      <c r="C4599" s="14"/>
      <c r="D4599" s="16"/>
      <c r="E4599" s="16"/>
      <c r="F4599" s="14"/>
      <c r="G4599" s="14"/>
      <c r="H4599" s="14"/>
      <c r="I4599" s="15"/>
      <c r="J4599" s="77"/>
    </row>
    <row r="4600" spans="1:10">
      <c r="A4600" s="14"/>
      <c r="B4600" s="14"/>
      <c r="C4600" s="14"/>
      <c r="D4600" s="16"/>
      <c r="E4600" s="16"/>
      <c r="F4600" s="14"/>
      <c r="G4600" s="14"/>
      <c r="H4600" s="14"/>
      <c r="I4600" s="15"/>
      <c r="J4600" s="77"/>
    </row>
    <row r="4601" spans="1:10">
      <c r="A4601" s="14"/>
      <c r="B4601" s="14"/>
      <c r="C4601" s="14"/>
      <c r="D4601" s="16"/>
      <c r="E4601" s="16"/>
      <c r="F4601" s="14"/>
      <c r="G4601" s="14"/>
      <c r="H4601" s="14"/>
      <c r="I4601" s="15"/>
      <c r="J4601" s="77"/>
    </row>
    <row r="4602" spans="1:10">
      <c r="A4602" s="14"/>
      <c r="B4602" s="14"/>
      <c r="C4602" s="14"/>
      <c r="D4602" s="16"/>
      <c r="E4602" s="16"/>
      <c r="F4602" s="14"/>
      <c r="G4602" s="14"/>
      <c r="H4602" s="14"/>
      <c r="I4602" s="15"/>
      <c r="J4602" s="77"/>
    </row>
    <row r="4603" spans="1:10">
      <c r="A4603" s="14"/>
      <c r="B4603" s="14"/>
      <c r="C4603" s="14"/>
      <c r="D4603" s="16"/>
      <c r="E4603" s="16"/>
      <c r="F4603" s="14"/>
      <c r="G4603" s="14"/>
      <c r="H4603" s="14"/>
      <c r="I4603" s="15"/>
      <c r="J4603" s="77"/>
    </row>
    <row r="4604" spans="1:10">
      <c r="A4604" s="14"/>
      <c r="B4604" s="14"/>
      <c r="C4604" s="14"/>
      <c r="D4604" s="16"/>
      <c r="E4604" s="16"/>
      <c r="F4604" s="14"/>
      <c r="G4604" s="14"/>
      <c r="H4604" s="14"/>
      <c r="I4604" s="15"/>
      <c r="J4604" s="77"/>
    </row>
    <row r="4605" spans="1:10">
      <c r="A4605" s="14"/>
      <c r="B4605" s="14"/>
      <c r="C4605" s="14"/>
      <c r="D4605" s="16"/>
      <c r="E4605" s="16"/>
      <c r="F4605" s="14"/>
      <c r="G4605" s="14"/>
      <c r="H4605" s="14"/>
      <c r="I4605" s="15"/>
      <c r="J4605" s="77"/>
    </row>
    <row r="4606" spans="1:10">
      <c r="A4606" s="14"/>
      <c r="B4606" s="14"/>
      <c r="C4606" s="14"/>
      <c r="D4606" s="16"/>
      <c r="E4606" s="16"/>
      <c r="F4606" s="14"/>
      <c r="G4606" s="14"/>
      <c r="H4606" s="14"/>
      <c r="I4606" s="15"/>
      <c r="J4606" s="77"/>
    </row>
    <row r="4607" spans="1:10">
      <c r="A4607" s="14"/>
      <c r="B4607" s="14"/>
      <c r="C4607" s="14"/>
      <c r="D4607" s="16"/>
      <c r="E4607" s="16"/>
      <c r="F4607" s="14"/>
      <c r="G4607" s="14"/>
      <c r="H4607" s="14"/>
      <c r="I4607" s="15"/>
      <c r="J4607" s="77"/>
    </row>
    <row r="4608" spans="1:10">
      <c r="A4608" s="14"/>
      <c r="B4608" s="14"/>
      <c r="C4608" s="14"/>
      <c r="D4608" s="16"/>
      <c r="E4608" s="16"/>
      <c r="F4608" s="14"/>
      <c r="G4608" s="14"/>
      <c r="H4608" s="14"/>
      <c r="I4608" s="15"/>
      <c r="J4608" s="77"/>
    </row>
    <row r="4609" spans="1:10">
      <c r="A4609" s="14"/>
      <c r="B4609" s="14"/>
      <c r="C4609" s="14"/>
      <c r="D4609" s="16"/>
      <c r="E4609" s="16"/>
      <c r="F4609" s="14"/>
      <c r="G4609" s="14"/>
      <c r="H4609" s="14"/>
      <c r="I4609" s="15"/>
      <c r="J4609" s="77"/>
    </row>
    <row r="4610" spans="1:10">
      <c r="A4610" s="14"/>
      <c r="B4610" s="14"/>
      <c r="C4610" s="14"/>
      <c r="D4610" s="16"/>
      <c r="E4610" s="16"/>
      <c r="F4610" s="14"/>
      <c r="G4610" s="14"/>
      <c r="H4610" s="14"/>
      <c r="I4610" s="15"/>
      <c r="J4610" s="77"/>
    </row>
    <row r="4611" spans="1:10">
      <c r="A4611" s="14"/>
      <c r="B4611" s="14"/>
      <c r="C4611" s="14"/>
      <c r="D4611" s="16"/>
      <c r="E4611" s="16"/>
      <c r="F4611" s="14"/>
      <c r="G4611" s="14"/>
      <c r="H4611" s="14"/>
      <c r="I4611" s="15"/>
      <c r="J4611" s="77"/>
    </row>
    <row r="4612" spans="1:10">
      <c r="A4612" s="14"/>
      <c r="B4612" s="14"/>
      <c r="C4612" s="14"/>
      <c r="D4612" s="16"/>
      <c r="E4612" s="16"/>
      <c r="F4612" s="14"/>
      <c r="G4612" s="14"/>
      <c r="H4612" s="14"/>
      <c r="I4612" s="15"/>
      <c r="J4612" s="77"/>
    </row>
    <row r="4613" spans="1:10">
      <c r="A4613" s="14"/>
      <c r="B4613" s="14"/>
      <c r="C4613" s="14"/>
      <c r="D4613" s="16"/>
      <c r="E4613" s="16"/>
      <c r="F4613" s="14"/>
      <c r="G4613" s="14"/>
      <c r="H4613" s="14"/>
      <c r="I4613" s="15"/>
      <c r="J4613" s="77"/>
    </row>
    <row r="4614" spans="1:10">
      <c r="A4614" s="14"/>
      <c r="B4614" s="14"/>
      <c r="C4614" s="14"/>
      <c r="D4614" s="16"/>
      <c r="E4614" s="16"/>
      <c r="F4614" s="14"/>
      <c r="G4614" s="14"/>
      <c r="H4614" s="14"/>
      <c r="I4614" s="15"/>
      <c r="J4614" s="77"/>
    </row>
    <row r="4615" spans="1:10">
      <c r="A4615" s="14"/>
      <c r="B4615" s="14"/>
      <c r="C4615" s="14"/>
      <c r="D4615" s="16"/>
      <c r="E4615" s="16"/>
      <c r="F4615" s="14"/>
      <c r="G4615" s="14"/>
      <c r="H4615" s="14"/>
      <c r="I4615" s="15"/>
      <c r="J4615" s="77"/>
    </row>
    <row r="4616" spans="1:10">
      <c r="A4616" s="14"/>
      <c r="B4616" s="14"/>
      <c r="C4616" s="14"/>
      <c r="D4616" s="16"/>
      <c r="E4616" s="16"/>
      <c r="F4616" s="14"/>
      <c r="G4616" s="14"/>
      <c r="H4616" s="14"/>
      <c r="I4616" s="15"/>
      <c r="J4616" s="77"/>
    </row>
    <row r="4617" spans="1:10">
      <c r="A4617" s="14"/>
      <c r="B4617" s="14"/>
      <c r="C4617" s="14"/>
      <c r="D4617" s="16"/>
      <c r="E4617" s="16"/>
      <c r="F4617" s="14"/>
      <c r="G4617" s="14"/>
      <c r="H4617" s="14"/>
      <c r="I4617" s="15"/>
      <c r="J4617" s="77"/>
    </row>
    <row r="4618" spans="1:10">
      <c r="A4618" s="14"/>
      <c r="B4618" s="14"/>
      <c r="C4618" s="14"/>
      <c r="D4618" s="16"/>
      <c r="E4618" s="16"/>
      <c r="F4618" s="14"/>
      <c r="G4618" s="14"/>
      <c r="H4618" s="14"/>
      <c r="I4618" s="15"/>
      <c r="J4618" s="77"/>
    </row>
    <row r="4619" spans="1:10">
      <c r="A4619" s="14"/>
      <c r="B4619" s="14"/>
      <c r="C4619" s="14"/>
      <c r="D4619" s="16"/>
      <c r="E4619" s="16"/>
      <c r="F4619" s="14"/>
      <c r="G4619" s="14"/>
      <c r="H4619" s="14"/>
      <c r="I4619" s="15"/>
      <c r="J4619" s="77"/>
    </row>
    <row r="4620" spans="1:10">
      <c r="A4620" s="14"/>
      <c r="B4620" s="14"/>
      <c r="C4620" s="14"/>
      <c r="D4620" s="16"/>
      <c r="E4620" s="16"/>
      <c r="F4620" s="14"/>
      <c r="G4620" s="14"/>
      <c r="H4620" s="14"/>
      <c r="I4620" s="15"/>
      <c r="J4620" s="77"/>
    </row>
    <row r="4621" spans="1:10">
      <c r="A4621" s="14"/>
      <c r="B4621" s="14"/>
      <c r="C4621" s="14"/>
      <c r="D4621" s="16"/>
      <c r="E4621" s="16"/>
      <c r="F4621" s="14"/>
      <c r="G4621" s="14"/>
      <c r="H4621" s="14"/>
      <c r="I4621" s="15"/>
      <c r="J4621" s="77"/>
    </row>
    <row r="4622" spans="1:10">
      <c r="A4622" s="14"/>
      <c r="B4622" s="14"/>
      <c r="C4622" s="14"/>
      <c r="D4622" s="16"/>
      <c r="E4622" s="16"/>
      <c r="F4622" s="14"/>
      <c r="G4622" s="14"/>
      <c r="H4622" s="14"/>
      <c r="I4622" s="15"/>
      <c r="J4622" s="77"/>
    </row>
    <row r="4623" spans="1:10">
      <c r="A4623" s="14"/>
      <c r="B4623" s="14"/>
      <c r="C4623" s="14"/>
      <c r="D4623" s="16"/>
      <c r="E4623" s="16"/>
      <c r="F4623" s="14"/>
      <c r="G4623" s="14"/>
      <c r="H4623" s="14"/>
      <c r="I4623" s="15"/>
      <c r="J4623" s="77"/>
    </row>
    <row r="4624" spans="1:10">
      <c r="A4624" s="14"/>
      <c r="B4624" s="14"/>
      <c r="C4624" s="14"/>
      <c r="D4624" s="16"/>
      <c r="E4624" s="16"/>
      <c r="F4624" s="14"/>
      <c r="G4624" s="14"/>
      <c r="H4624" s="14"/>
      <c r="I4624" s="15"/>
      <c r="J4624" s="77"/>
    </row>
    <row r="4625" spans="1:10">
      <c r="A4625" s="14"/>
      <c r="B4625" s="14"/>
      <c r="C4625" s="14"/>
      <c r="D4625" s="16"/>
      <c r="E4625" s="16"/>
      <c r="F4625" s="14"/>
      <c r="G4625" s="14"/>
      <c r="H4625" s="14"/>
      <c r="I4625" s="15"/>
      <c r="J4625" s="77"/>
    </row>
    <row r="4626" spans="1:10">
      <c r="A4626" s="14"/>
      <c r="B4626" s="14"/>
      <c r="C4626" s="14"/>
      <c r="D4626" s="16"/>
      <c r="E4626" s="16"/>
      <c r="F4626" s="14"/>
      <c r="G4626" s="14"/>
      <c r="H4626" s="14"/>
      <c r="I4626" s="15"/>
      <c r="J4626" s="77"/>
    </row>
    <row r="4627" spans="1:10">
      <c r="A4627" s="14"/>
      <c r="B4627" s="14"/>
      <c r="C4627" s="14"/>
      <c r="D4627" s="16"/>
      <c r="E4627" s="16"/>
      <c r="F4627" s="14"/>
      <c r="G4627" s="14"/>
      <c r="H4627" s="14"/>
      <c r="I4627" s="15"/>
      <c r="J4627" s="77"/>
    </row>
    <row r="4628" spans="1:10">
      <c r="A4628" s="14"/>
      <c r="B4628" s="14"/>
      <c r="C4628" s="14"/>
      <c r="D4628" s="16"/>
      <c r="E4628" s="16"/>
      <c r="F4628" s="14"/>
      <c r="G4628" s="14"/>
      <c r="H4628" s="14"/>
      <c r="I4628" s="15"/>
      <c r="J4628" s="77"/>
    </row>
    <row r="4629" spans="1:10">
      <c r="A4629" s="14"/>
      <c r="B4629" s="14"/>
      <c r="C4629" s="14"/>
      <c r="D4629" s="16"/>
      <c r="E4629" s="16"/>
      <c r="F4629" s="14"/>
      <c r="G4629" s="14"/>
      <c r="H4629" s="14"/>
      <c r="I4629" s="15"/>
      <c r="J4629" s="77"/>
    </row>
    <row r="4630" spans="1:10">
      <c r="A4630" s="14"/>
      <c r="B4630" s="14"/>
      <c r="C4630" s="14"/>
      <c r="D4630" s="16"/>
      <c r="E4630" s="16"/>
      <c r="F4630" s="14"/>
      <c r="G4630" s="14"/>
      <c r="H4630" s="14"/>
      <c r="I4630" s="15"/>
      <c r="J4630" s="77"/>
    </row>
    <row r="4631" spans="1:10">
      <c r="A4631" s="14"/>
      <c r="B4631" s="14"/>
      <c r="C4631" s="14"/>
      <c r="D4631" s="16"/>
      <c r="E4631" s="16"/>
      <c r="F4631" s="14"/>
      <c r="G4631" s="14"/>
      <c r="H4631" s="14"/>
      <c r="I4631" s="15"/>
      <c r="J4631" s="77"/>
    </row>
    <row r="4632" spans="1:10">
      <c r="A4632" s="14"/>
      <c r="B4632" s="14"/>
      <c r="C4632" s="14"/>
      <c r="D4632" s="16"/>
      <c r="E4632" s="16"/>
      <c r="F4632" s="14"/>
      <c r="G4632" s="14"/>
      <c r="H4632" s="14"/>
      <c r="I4632" s="15"/>
      <c r="J4632" s="77"/>
    </row>
    <row r="4633" spans="1:10">
      <c r="A4633" s="14"/>
      <c r="B4633" s="14"/>
      <c r="C4633" s="14"/>
      <c r="D4633" s="16"/>
      <c r="E4633" s="16"/>
      <c r="F4633" s="14"/>
      <c r="G4633" s="14"/>
      <c r="H4633" s="14"/>
      <c r="I4633" s="15"/>
      <c r="J4633" s="77"/>
    </row>
    <row r="4634" spans="1:10">
      <c r="A4634" s="14"/>
      <c r="B4634" s="14"/>
      <c r="C4634" s="14"/>
      <c r="D4634" s="16"/>
      <c r="E4634" s="16"/>
      <c r="F4634" s="14"/>
      <c r="G4634" s="14"/>
      <c r="H4634" s="14"/>
      <c r="I4634" s="15"/>
      <c r="J4634" s="77"/>
    </row>
    <row r="4635" spans="1:10">
      <c r="A4635" s="14"/>
      <c r="B4635" s="14"/>
      <c r="C4635" s="14"/>
      <c r="D4635" s="16"/>
      <c r="E4635" s="16"/>
      <c r="F4635" s="14"/>
      <c r="G4635" s="14"/>
      <c r="H4635" s="14"/>
      <c r="I4635" s="15"/>
      <c r="J4635" s="77"/>
    </row>
    <row r="4636" spans="1:10">
      <c r="A4636" s="14"/>
      <c r="B4636" s="14"/>
      <c r="C4636" s="14"/>
      <c r="D4636" s="16"/>
      <c r="E4636" s="16"/>
      <c r="F4636" s="14"/>
      <c r="G4636" s="14"/>
      <c r="H4636" s="14"/>
      <c r="I4636" s="15"/>
      <c r="J4636" s="77"/>
    </row>
    <row r="4637" spans="1:10">
      <c r="A4637" s="14"/>
      <c r="B4637" s="14"/>
      <c r="C4637" s="14"/>
      <c r="D4637" s="16"/>
      <c r="E4637" s="16"/>
      <c r="F4637" s="14"/>
      <c r="G4637" s="14"/>
      <c r="H4637" s="14"/>
      <c r="I4637" s="15"/>
      <c r="J4637" s="77"/>
    </row>
    <row r="4638" spans="1:10">
      <c r="A4638" s="14"/>
      <c r="B4638" s="14"/>
      <c r="C4638" s="14"/>
      <c r="D4638" s="16"/>
      <c r="E4638" s="16"/>
      <c r="F4638" s="14"/>
      <c r="G4638" s="14"/>
      <c r="H4638" s="14"/>
      <c r="I4638" s="15"/>
      <c r="J4638" s="77"/>
    </row>
    <row r="4639" spans="1:10">
      <c r="A4639" s="14"/>
      <c r="B4639" s="14"/>
      <c r="C4639" s="14"/>
      <c r="D4639" s="16"/>
      <c r="E4639" s="16"/>
      <c r="F4639" s="14"/>
      <c r="G4639" s="14"/>
      <c r="H4639" s="14"/>
      <c r="I4639" s="15"/>
      <c r="J4639" s="77"/>
    </row>
    <row r="4640" spans="1:10">
      <c r="A4640" s="14"/>
      <c r="B4640" s="14"/>
      <c r="C4640" s="14"/>
      <c r="D4640" s="16"/>
      <c r="E4640" s="16"/>
      <c r="F4640" s="14"/>
      <c r="G4640" s="14"/>
      <c r="H4640" s="14"/>
      <c r="I4640" s="15"/>
      <c r="J4640" s="77"/>
    </row>
    <row r="4641" spans="1:10">
      <c r="A4641" s="14"/>
      <c r="B4641" s="14"/>
      <c r="C4641" s="14"/>
      <c r="D4641" s="16"/>
      <c r="E4641" s="16"/>
      <c r="F4641" s="14"/>
      <c r="G4641" s="14"/>
      <c r="H4641" s="14"/>
      <c r="I4641" s="15"/>
      <c r="J4641" s="77"/>
    </row>
    <row r="4642" spans="1:10">
      <c r="A4642" s="14"/>
      <c r="B4642" s="14"/>
      <c r="C4642" s="14"/>
      <c r="D4642" s="16"/>
      <c r="E4642" s="16"/>
      <c r="F4642" s="14"/>
      <c r="G4642" s="14"/>
      <c r="H4642" s="14"/>
      <c r="I4642" s="15"/>
      <c r="J4642" s="77"/>
    </row>
    <row r="4643" spans="1:10">
      <c r="A4643" s="14"/>
      <c r="B4643" s="14"/>
      <c r="C4643" s="14"/>
      <c r="D4643" s="16"/>
      <c r="E4643" s="16"/>
      <c r="F4643" s="14"/>
      <c r="G4643" s="14"/>
      <c r="H4643" s="14"/>
      <c r="I4643" s="15"/>
      <c r="J4643" s="77"/>
    </row>
    <row r="4644" spans="1:10">
      <c r="A4644" s="14"/>
      <c r="B4644" s="14"/>
      <c r="C4644" s="14"/>
      <c r="D4644" s="16"/>
      <c r="E4644" s="16"/>
      <c r="F4644" s="14"/>
      <c r="G4644" s="14"/>
      <c r="H4644" s="14"/>
      <c r="I4644" s="15"/>
      <c r="J4644" s="77"/>
    </row>
    <row r="4645" spans="1:10">
      <c r="A4645" s="14"/>
      <c r="B4645" s="14"/>
      <c r="C4645" s="14"/>
      <c r="D4645" s="16"/>
      <c r="E4645" s="16"/>
      <c r="F4645" s="14"/>
      <c r="G4645" s="14"/>
      <c r="H4645" s="14"/>
      <c r="I4645" s="15"/>
      <c r="J4645" s="77"/>
    </row>
    <row r="4646" spans="1:10">
      <c r="A4646" s="14"/>
      <c r="B4646" s="14"/>
      <c r="C4646" s="14"/>
      <c r="D4646" s="16"/>
      <c r="E4646" s="16"/>
      <c r="F4646" s="14"/>
      <c r="G4646" s="14"/>
      <c r="H4646" s="14"/>
      <c r="I4646" s="15"/>
      <c r="J4646" s="77"/>
    </row>
    <row r="4647" spans="1:10">
      <c r="A4647" s="14"/>
      <c r="B4647" s="14"/>
      <c r="C4647" s="14"/>
      <c r="D4647" s="16"/>
      <c r="E4647" s="16"/>
      <c r="F4647" s="14"/>
      <c r="G4647" s="14"/>
      <c r="H4647" s="14"/>
      <c r="I4647" s="15"/>
      <c r="J4647" s="77"/>
    </row>
    <row r="4648" spans="1:10">
      <c r="A4648" s="14"/>
      <c r="B4648" s="14"/>
      <c r="C4648" s="14"/>
      <c r="D4648" s="16"/>
      <c r="E4648" s="16"/>
      <c r="F4648" s="14"/>
      <c r="G4648" s="14"/>
      <c r="H4648" s="14"/>
      <c r="I4648" s="15"/>
      <c r="J4648" s="77"/>
    </row>
    <row r="4649" spans="1:10">
      <c r="A4649" s="14"/>
      <c r="B4649" s="14"/>
      <c r="C4649" s="14"/>
      <c r="D4649" s="16"/>
      <c r="E4649" s="16"/>
      <c r="F4649" s="14"/>
      <c r="G4649" s="14"/>
      <c r="H4649" s="14"/>
      <c r="I4649" s="15"/>
      <c r="J4649" s="77"/>
    </row>
    <row r="4650" spans="1:10">
      <c r="A4650" s="14"/>
      <c r="B4650" s="14"/>
      <c r="C4650" s="14"/>
      <c r="D4650" s="16"/>
      <c r="E4650" s="16"/>
      <c r="F4650" s="14"/>
      <c r="G4650" s="14"/>
      <c r="H4650" s="14"/>
      <c r="I4650" s="15"/>
      <c r="J4650" s="77"/>
    </row>
    <row r="4651" spans="1:10">
      <c r="A4651" s="14"/>
      <c r="B4651" s="14"/>
      <c r="C4651" s="14"/>
      <c r="D4651" s="16"/>
      <c r="E4651" s="16"/>
      <c r="F4651" s="14"/>
      <c r="G4651" s="14"/>
      <c r="H4651" s="14"/>
      <c r="I4651" s="15"/>
      <c r="J4651" s="77"/>
    </row>
    <row r="4652" spans="1:10">
      <c r="A4652" s="14"/>
      <c r="B4652" s="14"/>
      <c r="C4652" s="14"/>
      <c r="D4652" s="16"/>
      <c r="E4652" s="16"/>
      <c r="F4652" s="14"/>
      <c r="G4652" s="14"/>
      <c r="H4652" s="14"/>
      <c r="I4652" s="15"/>
      <c r="J4652" s="77"/>
    </row>
    <row r="4653" spans="1:10">
      <c r="A4653" s="14"/>
      <c r="B4653" s="14"/>
      <c r="C4653" s="14"/>
      <c r="D4653" s="16"/>
      <c r="E4653" s="16"/>
      <c r="F4653" s="14"/>
      <c r="G4653" s="14"/>
      <c r="H4653" s="14"/>
      <c r="I4653" s="15"/>
      <c r="J4653" s="77"/>
    </row>
    <row r="4654" spans="1:10">
      <c r="A4654" s="14"/>
      <c r="B4654" s="14"/>
      <c r="C4654" s="14"/>
      <c r="D4654" s="16"/>
      <c r="E4654" s="16"/>
      <c r="F4654" s="14"/>
      <c r="G4654" s="14"/>
      <c r="H4654" s="14"/>
      <c r="I4654" s="15"/>
      <c r="J4654" s="77"/>
    </row>
    <row r="4655" spans="1:10">
      <c r="A4655" s="14"/>
      <c r="B4655" s="14"/>
      <c r="C4655" s="14"/>
      <c r="D4655" s="16"/>
      <c r="E4655" s="16"/>
      <c r="F4655" s="14"/>
      <c r="G4655" s="14"/>
      <c r="H4655" s="14"/>
      <c r="I4655" s="15"/>
      <c r="J4655" s="77"/>
    </row>
    <row r="4656" spans="1:10">
      <c r="A4656" s="14"/>
      <c r="B4656" s="14"/>
      <c r="C4656" s="14"/>
      <c r="D4656" s="16"/>
      <c r="E4656" s="16"/>
      <c r="F4656" s="14"/>
      <c r="G4656" s="14"/>
      <c r="H4656" s="14"/>
      <c r="I4656" s="15"/>
      <c r="J4656" s="77"/>
    </row>
    <row r="4657" spans="1:10">
      <c r="A4657" s="14"/>
      <c r="B4657" s="14"/>
      <c r="C4657" s="14"/>
      <c r="D4657" s="16"/>
      <c r="E4657" s="16"/>
      <c r="F4657" s="14"/>
      <c r="G4657" s="14"/>
      <c r="H4657" s="14"/>
      <c r="I4657" s="15"/>
      <c r="J4657" s="77"/>
    </row>
    <row r="4658" spans="1:10">
      <c r="A4658" s="14"/>
      <c r="B4658" s="14"/>
      <c r="C4658" s="14"/>
      <c r="D4658" s="16"/>
      <c r="E4658" s="16"/>
      <c r="F4658" s="14"/>
      <c r="G4658" s="14"/>
      <c r="H4658" s="14"/>
      <c r="I4658" s="15"/>
      <c r="J4658" s="77"/>
    </row>
    <row r="4659" spans="1:10">
      <c r="A4659" s="14"/>
      <c r="B4659" s="14"/>
      <c r="C4659" s="14"/>
      <c r="D4659" s="16"/>
      <c r="E4659" s="16"/>
      <c r="F4659" s="14"/>
      <c r="G4659" s="14"/>
      <c r="H4659" s="14"/>
      <c r="I4659" s="15"/>
      <c r="J4659" s="77"/>
    </row>
    <row r="4660" spans="1:10">
      <c r="A4660" s="14"/>
      <c r="B4660" s="14"/>
      <c r="C4660" s="14"/>
      <c r="D4660" s="16"/>
      <c r="E4660" s="16"/>
      <c r="F4660" s="14"/>
      <c r="G4660" s="14"/>
      <c r="H4660" s="14"/>
      <c r="I4660" s="15"/>
      <c r="J4660" s="77"/>
    </row>
    <row r="4661" spans="1:10">
      <c r="A4661" s="14"/>
      <c r="B4661" s="14"/>
      <c r="C4661" s="14"/>
      <c r="D4661" s="16"/>
      <c r="E4661" s="16"/>
      <c r="F4661" s="14"/>
      <c r="G4661" s="14"/>
      <c r="H4661" s="14"/>
      <c r="I4661" s="15"/>
      <c r="J4661" s="77"/>
    </row>
    <row r="4662" spans="1:10">
      <c r="A4662" s="14"/>
      <c r="B4662" s="14"/>
      <c r="C4662" s="14"/>
      <c r="D4662" s="16"/>
      <c r="E4662" s="16"/>
      <c r="F4662" s="14"/>
      <c r="G4662" s="14"/>
      <c r="H4662" s="14"/>
      <c r="I4662" s="15"/>
      <c r="J4662" s="77"/>
    </row>
    <row r="4663" spans="1:10">
      <c r="A4663" s="14"/>
      <c r="B4663" s="14"/>
      <c r="C4663" s="14"/>
      <c r="D4663" s="16"/>
      <c r="E4663" s="16"/>
      <c r="F4663" s="14"/>
      <c r="G4663" s="14"/>
      <c r="H4663" s="14"/>
      <c r="I4663" s="15"/>
      <c r="J4663" s="77"/>
    </row>
    <row r="4664" spans="1:10">
      <c r="A4664" s="14"/>
      <c r="B4664" s="14"/>
      <c r="C4664" s="14"/>
      <c r="D4664" s="16"/>
      <c r="E4664" s="16"/>
      <c r="F4664" s="14"/>
      <c r="G4664" s="14"/>
      <c r="H4664" s="14"/>
      <c r="I4664" s="15"/>
      <c r="J4664" s="77"/>
    </row>
    <row r="4665" spans="1:10">
      <c r="A4665" s="14"/>
      <c r="B4665" s="14"/>
      <c r="C4665" s="14"/>
      <c r="D4665" s="16"/>
      <c r="E4665" s="16"/>
      <c r="F4665" s="14"/>
      <c r="G4665" s="14"/>
      <c r="H4665" s="14"/>
      <c r="I4665" s="15"/>
      <c r="J4665" s="77"/>
    </row>
    <row r="4666" spans="1:10">
      <c r="A4666" s="14"/>
      <c r="B4666" s="14"/>
      <c r="C4666" s="14"/>
      <c r="D4666" s="16"/>
      <c r="E4666" s="16"/>
      <c r="F4666" s="14"/>
      <c r="G4666" s="14"/>
      <c r="H4666" s="14"/>
      <c r="I4666" s="15"/>
      <c r="J4666" s="77"/>
    </row>
    <row r="4667" spans="1:10">
      <c r="A4667" s="14"/>
      <c r="B4667" s="14"/>
      <c r="C4667" s="14"/>
      <c r="D4667" s="16"/>
      <c r="E4667" s="16"/>
      <c r="F4667" s="14"/>
      <c r="G4667" s="14"/>
      <c r="H4667" s="14"/>
      <c r="I4667" s="15"/>
      <c r="J4667" s="77"/>
    </row>
    <row r="4668" spans="1:10">
      <c r="A4668" s="14"/>
      <c r="B4668" s="14"/>
      <c r="C4668" s="14"/>
      <c r="D4668" s="16"/>
      <c r="E4668" s="16"/>
      <c r="F4668" s="14"/>
      <c r="G4668" s="14"/>
      <c r="H4668" s="14"/>
      <c r="I4668" s="15"/>
      <c r="J4668" s="77"/>
    </row>
    <row r="4669" spans="1:10">
      <c r="A4669" s="14"/>
      <c r="B4669" s="14"/>
      <c r="C4669" s="14"/>
      <c r="D4669" s="16"/>
      <c r="E4669" s="16"/>
      <c r="F4669" s="14"/>
      <c r="G4669" s="14"/>
      <c r="H4669" s="14"/>
      <c r="I4669" s="15"/>
      <c r="J4669" s="77"/>
    </row>
    <row r="4670" spans="1:10">
      <c r="A4670" s="14"/>
      <c r="B4670" s="14"/>
      <c r="C4670" s="14"/>
      <c r="D4670" s="16"/>
      <c r="E4670" s="16"/>
      <c r="F4670" s="14"/>
      <c r="G4670" s="14"/>
      <c r="H4670" s="14"/>
      <c r="I4670" s="15"/>
      <c r="J4670" s="77"/>
    </row>
    <row r="4671" spans="1:10">
      <c r="A4671" s="14"/>
      <c r="B4671" s="14"/>
      <c r="C4671" s="14"/>
      <c r="D4671" s="16"/>
      <c r="E4671" s="16"/>
      <c r="F4671" s="14"/>
      <c r="G4671" s="14"/>
      <c r="H4671" s="14"/>
      <c r="I4671" s="15"/>
      <c r="J4671" s="77"/>
    </row>
    <row r="4672" spans="1:10">
      <c r="A4672" s="14"/>
      <c r="B4672" s="14"/>
      <c r="C4672" s="14"/>
      <c r="D4672" s="16"/>
      <c r="E4672" s="16"/>
      <c r="F4672" s="14"/>
      <c r="G4672" s="14"/>
      <c r="H4672" s="14"/>
      <c r="I4672" s="15"/>
      <c r="J4672" s="77"/>
    </row>
    <row r="4673" spans="1:10">
      <c r="A4673" s="14"/>
      <c r="B4673" s="14"/>
      <c r="C4673" s="14"/>
      <c r="D4673" s="16"/>
      <c r="E4673" s="16"/>
      <c r="F4673" s="14"/>
      <c r="G4673" s="14"/>
      <c r="H4673" s="14"/>
      <c r="I4673" s="15"/>
      <c r="J4673" s="77"/>
    </row>
    <row r="4674" spans="1:10">
      <c r="A4674" s="14"/>
      <c r="B4674" s="14"/>
      <c r="C4674" s="14"/>
      <c r="D4674" s="16"/>
      <c r="E4674" s="16"/>
      <c r="F4674" s="14"/>
      <c r="G4674" s="14"/>
      <c r="H4674" s="14"/>
      <c r="I4674" s="15"/>
      <c r="J4674" s="77"/>
    </row>
    <row r="4675" spans="1:10">
      <c r="A4675" s="14"/>
      <c r="B4675" s="14"/>
      <c r="C4675" s="14"/>
      <c r="D4675" s="16"/>
      <c r="E4675" s="16"/>
      <c r="F4675" s="14"/>
      <c r="G4675" s="14"/>
      <c r="H4675" s="14"/>
      <c r="I4675" s="15"/>
      <c r="J4675" s="77"/>
    </row>
    <row r="4676" spans="1:10">
      <c r="A4676" s="14"/>
      <c r="B4676" s="14"/>
      <c r="C4676" s="14"/>
      <c r="D4676" s="16"/>
      <c r="E4676" s="16"/>
      <c r="F4676" s="14"/>
      <c r="G4676" s="14"/>
      <c r="H4676" s="14"/>
      <c r="I4676" s="15"/>
      <c r="J4676" s="77"/>
    </row>
    <row r="4677" spans="1:10">
      <c r="A4677" s="14"/>
      <c r="B4677" s="14"/>
      <c r="C4677" s="14"/>
      <c r="D4677" s="16"/>
      <c r="E4677" s="16"/>
      <c r="F4677" s="14"/>
      <c r="G4677" s="14"/>
      <c r="H4677" s="14"/>
      <c r="I4677" s="15"/>
      <c r="J4677" s="77"/>
    </row>
    <row r="4678" spans="1:10">
      <c r="A4678" s="14"/>
      <c r="B4678" s="14"/>
      <c r="C4678" s="14"/>
      <c r="D4678" s="16"/>
      <c r="E4678" s="16"/>
      <c r="F4678" s="14"/>
      <c r="G4678" s="14"/>
      <c r="H4678" s="14"/>
      <c r="I4678" s="15"/>
      <c r="J4678" s="77"/>
    </row>
    <row r="4679" spans="1:10">
      <c r="A4679" s="14"/>
      <c r="B4679" s="14"/>
      <c r="C4679" s="14"/>
      <c r="D4679" s="16"/>
      <c r="E4679" s="16"/>
      <c r="F4679" s="14"/>
      <c r="G4679" s="14"/>
      <c r="H4679" s="14"/>
      <c r="I4679" s="15"/>
      <c r="J4679" s="77"/>
    </row>
    <row r="4680" spans="1:10">
      <c r="A4680" s="14"/>
      <c r="B4680" s="14"/>
      <c r="C4680" s="14"/>
      <c r="D4680" s="16"/>
      <c r="E4680" s="16"/>
      <c r="F4680" s="14"/>
      <c r="G4680" s="14"/>
      <c r="H4680" s="14"/>
      <c r="I4680" s="15"/>
      <c r="J4680" s="77"/>
    </row>
    <row r="4681" spans="1:10">
      <c r="A4681" s="14"/>
      <c r="B4681" s="14"/>
      <c r="C4681" s="14"/>
      <c r="D4681" s="16"/>
      <c r="E4681" s="16"/>
      <c r="F4681" s="14"/>
      <c r="G4681" s="14"/>
      <c r="H4681" s="14"/>
      <c r="I4681" s="15"/>
      <c r="J4681" s="77"/>
    </row>
    <row r="4682" spans="1:10">
      <c r="A4682" s="14"/>
      <c r="B4682" s="14"/>
      <c r="C4682" s="14"/>
      <c r="D4682" s="16"/>
      <c r="E4682" s="16"/>
      <c r="F4682" s="14"/>
      <c r="G4682" s="14"/>
      <c r="H4682" s="14"/>
      <c r="I4682" s="15"/>
      <c r="J4682" s="77"/>
    </row>
    <row r="4683" spans="1:10">
      <c r="A4683" s="14"/>
      <c r="B4683" s="14"/>
      <c r="C4683" s="14"/>
      <c r="D4683" s="16"/>
      <c r="E4683" s="16"/>
      <c r="F4683" s="14"/>
      <c r="G4683" s="14"/>
      <c r="H4683" s="14"/>
      <c r="I4683" s="15"/>
      <c r="J4683" s="77"/>
    </row>
    <row r="4684" spans="1:10">
      <c r="A4684" s="14"/>
      <c r="B4684" s="14"/>
      <c r="C4684" s="14"/>
      <c r="D4684" s="16"/>
      <c r="E4684" s="16"/>
      <c r="F4684" s="14"/>
      <c r="G4684" s="14"/>
      <c r="H4684" s="14"/>
      <c r="I4684" s="15"/>
      <c r="J4684" s="77"/>
    </row>
    <row r="4685" spans="1:10">
      <c r="A4685" s="14"/>
      <c r="B4685" s="14"/>
      <c r="C4685" s="14"/>
      <c r="D4685" s="16"/>
      <c r="E4685" s="16"/>
      <c r="F4685" s="14"/>
      <c r="G4685" s="14"/>
      <c r="H4685" s="14"/>
      <c r="I4685" s="15"/>
      <c r="J4685" s="77"/>
    </row>
    <row r="4686" spans="1:10">
      <c r="A4686" s="14"/>
      <c r="B4686" s="14"/>
      <c r="C4686" s="14"/>
      <c r="D4686" s="16"/>
      <c r="E4686" s="16"/>
      <c r="F4686" s="14"/>
      <c r="G4686" s="14"/>
      <c r="H4686" s="14"/>
      <c r="I4686" s="15"/>
      <c r="J4686" s="77"/>
    </row>
    <row r="4687" spans="1:10">
      <c r="A4687" s="14"/>
      <c r="B4687" s="14"/>
      <c r="C4687" s="14"/>
      <c r="D4687" s="16"/>
      <c r="E4687" s="16"/>
      <c r="F4687" s="14"/>
      <c r="G4687" s="14"/>
      <c r="H4687" s="14"/>
      <c r="I4687" s="15"/>
      <c r="J4687" s="77"/>
    </row>
    <row r="4688" spans="1:10">
      <c r="A4688" s="14"/>
      <c r="B4688" s="14"/>
      <c r="C4688" s="14"/>
      <c r="D4688" s="16"/>
      <c r="E4688" s="16"/>
      <c r="F4688" s="14"/>
      <c r="G4688" s="14"/>
      <c r="H4688" s="14"/>
      <c r="I4688" s="15"/>
      <c r="J4688" s="77"/>
    </row>
    <row r="4689" spans="1:10">
      <c r="A4689" s="14"/>
      <c r="B4689" s="14"/>
      <c r="C4689" s="14"/>
      <c r="D4689" s="16"/>
      <c r="E4689" s="16"/>
      <c r="F4689" s="14"/>
      <c r="G4689" s="14"/>
      <c r="H4689" s="14"/>
      <c r="I4689" s="15"/>
      <c r="J4689" s="77"/>
    </row>
    <row r="4690" spans="1:10">
      <c r="A4690" s="14"/>
      <c r="B4690" s="14"/>
      <c r="C4690" s="14"/>
      <c r="D4690" s="16"/>
      <c r="E4690" s="16"/>
      <c r="F4690" s="14"/>
      <c r="G4690" s="14"/>
      <c r="H4690" s="14"/>
      <c r="I4690" s="15"/>
      <c r="J4690" s="77"/>
    </row>
    <row r="4691" spans="1:10">
      <c r="A4691" s="14"/>
      <c r="B4691" s="14"/>
      <c r="C4691" s="14"/>
      <c r="D4691" s="16"/>
      <c r="E4691" s="16"/>
      <c r="F4691" s="14"/>
      <c r="G4691" s="14"/>
      <c r="H4691" s="14"/>
      <c r="I4691" s="15"/>
      <c r="J4691" s="77"/>
    </row>
    <row r="4692" spans="1:10">
      <c r="A4692" s="14"/>
      <c r="B4692" s="14"/>
      <c r="C4692" s="14"/>
      <c r="D4692" s="16"/>
      <c r="E4692" s="16"/>
      <c r="F4692" s="14"/>
      <c r="G4692" s="14"/>
      <c r="H4692" s="14"/>
      <c r="I4692" s="15"/>
      <c r="J4692" s="77"/>
    </row>
    <row r="4693" spans="1:10">
      <c r="A4693" s="14"/>
      <c r="B4693" s="14"/>
      <c r="C4693" s="14"/>
      <c r="D4693" s="16"/>
      <c r="E4693" s="16"/>
      <c r="F4693" s="14"/>
      <c r="G4693" s="14"/>
      <c r="H4693" s="14"/>
      <c r="I4693" s="15"/>
      <c r="J4693" s="77"/>
    </row>
    <row r="4694" spans="1:10">
      <c r="A4694" s="14"/>
      <c r="B4694" s="14"/>
      <c r="C4694" s="14"/>
      <c r="D4694" s="16"/>
      <c r="E4694" s="16"/>
      <c r="F4694" s="14"/>
      <c r="G4694" s="14"/>
      <c r="H4694" s="14"/>
      <c r="I4694" s="15"/>
      <c r="J4694" s="77"/>
    </row>
    <row r="4695" spans="1:10">
      <c r="A4695" s="14"/>
      <c r="B4695" s="14"/>
      <c r="C4695" s="14"/>
      <c r="D4695" s="16"/>
      <c r="E4695" s="16"/>
      <c r="F4695" s="14"/>
      <c r="G4695" s="14"/>
      <c r="H4695" s="14"/>
      <c r="I4695" s="15"/>
      <c r="J4695" s="77"/>
    </row>
    <row r="4696" spans="1:10">
      <c r="A4696" s="14"/>
      <c r="B4696" s="14"/>
      <c r="C4696" s="14"/>
      <c r="D4696" s="16"/>
      <c r="E4696" s="16"/>
      <c r="F4696" s="14"/>
      <c r="G4696" s="14"/>
      <c r="H4696" s="14"/>
      <c r="I4696" s="15"/>
      <c r="J4696" s="77"/>
    </row>
    <row r="4697" spans="1:10">
      <c r="A4697" s="14"/>
      <c r="B4697" s="14"/>
      <c r="C4697" s="14"/>
      <c r="D4697" s="16"/>
      <c r="E4697" s="16"/>
      <c r="F4697" s="14"/>
      <c r="G4697" s="14"/>
      <c r="H4697" s="14"/>
      <c r="I4697" s="15"/>
      <c r="J4697" s="77"/>
    </row>
    <row r="4698" spans="1:10">
      <c r="A4698" s="14"/>
      <c r="B4698" s="14"/>
      <c r="C4698" s="14"/>
      <c r="D4698" s="16"/>
      <c r="E4698" s="16"/>
      <c r="F4698" s="14"/>
      <c r="G4698" s="14"/>
      <c r="H4698" s="14"/>
      <c r="I4698" s="15"/>
      <c r="J4698" s="77"/>
    </row>
    <row r="4699" spans="1:10">
      <c r="A4699" s="14"/>
      <c r="B4699" s="14"/>
      <c r="C4699" s="14"/>
      <c r="D4699" s="16"/>
      <c r="E4699" s="16"/>
      <c r="F4699" s="14"/>
      <c r="G4699" s="14"/>
      <c r="H4699" s="14"/>
      <c r="I4699" s="15"/>
      <c r="J4699" s="77"/>
    </row>
    <row r="4700" spans="1:10">
      <c r="A4700" s="14"/>
      <c r="B4700" s="14"/>
      <c r="C4700" s="14"/>
      <c r="D4700" s="16"/>
      <c r="E4700" s="16"/>
      <c r="F4700" s="14"/>
      <c r="G4700" s="14"/>
      <c r="H4700" s="14"/>
      <c r="I4700" s="15"/>
      <c r="J4700" s="77"/>
    </row>
    <row r="4701" spans="1:10">
      <c r="A4701" s="14"/>
      <c r="B4701" s="14"/>
      <c r="C4701" s="14"/>
      <c r="D4701" s="16"/>
      <c r="E4701" s="16"/>
      <c r="F4701" s="14"/>
      <c r="G4701" s="14"/>
      <c r="H4701" s="14"/>
      <c r="I4701" s="15"/>
      <c r="J4701" s="77"/>
    </row>
    <row r="4702" spans="1:10">
      <c r="A4702" s="14"/>
      <c r="B4702" s="14"/>
      <c r="C4702" s="14"/>
      <c r="D4702" s="16"/>
      <c r="E4702" s="16"/>
      <c r="F4702" s="14"/>
      <c r="G4702" s="14"/>
      <c r="H4702" s="14"/>
      <c r="I4702" s="15"/>
      <c r="J4702" s="77"/>
    </row>
    <row r="4703" spans="1:10">
      <c r="A4703" s="14"/>
      <c r="B4703" s="14"/>
      <c r="C4703" s="14"/>
      <c r="D4703" s="16"/>
      <c r="E4703" s="16"/>
      <c r="F4703" s="14"/>
      <c r="G4703" s="14"/>
      <c r="H4703" s="14"/>
      <c r="I4703" s="15"/>
      <c r="J4703" s="77"/>
    </row>
    <row r="4704" spans="1:10">
      <c r="A4704" s="14"/>
      <c r="B4704" s="14"/>
      <c r="C4704" s="14"/>
      <c r="D4704" s="16"/>
      <c r="E4704" s="16"/>
      <c r="F4704" s="14"/>
      <c r="G4704" s="14"/>
      <c r="H4704" s="14"/>
      <c r="I4704" s="15"/>
      <c r="J4704" s="77"/>
    </row>
    <row r="4705" spans="1:10">
      <c r="A4705" s="14"/>
      <c r="B4705" s="14"/>
      <c r="C4705" s="14"/>
      <c r="D4705" s="16"/>
      <c r="E4705" s="16"/>
      <c r="F4705" s="14"/>
      <c r="G4705" s="14"/>
      <c r="H4705" s="14"/>
      <c r="I4705" s="15"/>
      <c r="J4705" s="77"/>
    </row>
    <row r="4706" spans="1:10">
      <c r="A4706" s="14"/>
      <c r="B4706" s="14"/>
      <c r="C4706" s="14"/>
      <c r="D4706" s="16"/>
      <c r="E4706" s="16"/>
      <c r="F4706" s="14"/>
      <c r="G4706" s="14"/>
      <c r="H4706" s="14"/>
      <c r="I4706" s="15"/>
      <c r="J4706" s="77"/>
    </row>
    <row r="4707" spans="1:10">
      <c r="A4707" s="14"/>
      <c r="B4707" s="14"/>
      <c r="C4707" s="14"/>
      <c r="D4707" s="16"/>
      <c r="E4707" s="16"/>
      <c r="F4707" s="14"/>
      <c r="G4707" s="14"/>
      <c r="H4707" s="14"/>
      <c r="I4707" s="15"/>
      <c r="J4707" s="77"/>
    </row>
    <row r="4708" spans="1:10">
      <c r="A4708" s="14"/>
      <c r="B4708" s="14"/>
      <c r="C4708" s="14"/>
      <c r="D4708" s="16"/>
      <c r="E4708" s="16"/>
      <c r="F4708" s="14"/>
      <c r="G4708" s="14"/>
      <c r="H4708" s="14"/>
      <c r="I4708" s="15"/>
      <c r="J4708" s="77"/>
    </row>
    <row r="4709" spans="1:10">
      <c r="A4709" s="14"/>
      <c r="B4709" s="14"/>
      <c r="C4709" s="14"/>
      <c r="D4709" s="16"/>
      <c r="E4709" s="16"/>
      <c r="F4709" s="14"/>
      <c r="G4709" s="14"/>
      <c r="H4709" s="14"/>
      <c r="I4709" s="15"/>
      <c r="J4709" s="77"/>
    </row>
    <row r="4710" spans="1:10">
      <c r="A4710" s="14"/>
      <c r="B4710" s="14"/>
      <c r="C4710" s="14"/>
      <c r="D4710" s="16"/>
      <c r="E4710" s="16"/>
      <c r="F4710" s="14"/>
      <c r="G4710" s="14"/>
      <c r="H4710" s="14"/>
      <c r="I4710" s="15"/>
      <c r="J4710" s="77"/>
    </row>
    <row r="4711" spans="1:10">
      <c r="A4711" s="14"/>
      <c r="B4711" s="14"/>
      <c r="C4711" s="14"/>
      <c r="D4711" s="16"/>
      <c r="E4711" s="16"/>
      <c r="F4711" s="14"/>
      <c r="G4711" s="14"/>
      <c r="H4711" s="14"/>
      <c r="I4711" s="15"/>
      <c r="J4711" s="77"/>
    </row>
    <row r="4712" spans="1:10">
      <c r="A4712" s="14"/>
      <c r="B4712" s="14"/>
      <c r="C4712" s="14"/>
      <c r="D4712" s="16"/>
      <c r="E4712" s="16"/>
      <c r="F4712" s="14"/>
      <c r="G4712" s="14"/>
      <c r="H4712" s="14"/>
      <c r="I4712" s="15"/>
      <c r="J4712" s="77"/>
    </row>
    <row r="4713" spans="1:10">
      <c r="A4713" s="14"/>
      <c r="B4713" s="14"/>
      <c r="C4713" s="14"/>
      <c r="D4713" s="16"/>
      <c r="E4713" s="16"/>
      <c r="F4713" s="14"/>
      <c r="G4713" s="14"/>
      <c r="H4713" s="14"/>
      <c r="I4713" s="15"/>
      <c r="J4713" s="77"/>
    </row>
    <row r="4714" spans="1:10">
      <c r="A4714" s="14"/>
      <c r="B4714" s="14"/>
      <c r="C4714" s="14"/>
      <c r="D4714" s="16"/>
      <c r="E4714" s="16"/>
      <c r="F4714" s="14"/>
      <c r="G4714" s="14"/>
      <c r="H4714" s="14"/>
      <c r="I4714" s="15"/>
      <c r="J4714" s="77"/>
    </row>
    <row r="4715" spans="1:10">
      <c r="A4715" s="14"/>
      <c r="B4715" s="14"/>
      <c r="C4715" s="14"/>
      <c r="D4715" s="16"/>
      <c r="E4715" s="16"/>
      <c r="F4715" s="14"/>
      <c r="G4715" s="14"/>
      <c r="H4715" s="14"/>
      <c r="I4715" s="15"/>
      <c r="J4715" s="77"/>
    </row>
    <row r="4716" spans="1:10">
      <c r="A4716" s="14"/>
      <c r="B4716" s="14"/>
      <c r="C4716" s="14"/>
      <c r="D4716" s="16"/>
      <c r="E4716" s="16"/>
      <c r="F4716" s="14"/>
      <c r="G4716" s="14"/>
      <c r="H4716" s="14"/>
      <c r="I4716" s="15"/>
      <c r="J4716" s="77"/>
    </row>
    <row r="4717" spans="1:10">
      <c r="A4717" s="14"/>
      <c r="B4717" s="14"/>
      <c r="C4717" s="14"/>
      <c r="D4717" s="16"/>
      <c r="E4717" s="16"/>
      <c r="F4717" s="14"/>
      <c r="G4717" s="14"/>
      <c r="H4717" s="14"/>
      <c r="I4717" s="15"/>
      <c r="J4717" s="77"/>
    </row>
    <row r="4718" spans="1:10">
      <c r="A4718" s="14"/>
      <c r="B4718" s="14"/>
      <c r="C4718" s="14"/>
      <c r="D4718" s="16"/>
      <c r="E4718" s="16"/>
      <c r="F4718" s="14"/>
      <c r="G4718" s="14"/>
      <c r="H4718" s="14"/>
      <c r="I4718" s="15"/>
      <c r="J4718" s="77"/>
    </row>
    <row r="4719" spans="1:10">
      <c r="A4719" s="14"/>
      <c r="B4719" s="14"/>
      <c r="C4719" s="14"/>
      <c r="D4719" s="16"/>
      <c r="E4719" s="16"/>
      <c r="F4719" s="14"/>
      <c r="G4719" s="14"/>
      <c r="H4719" s="14"/>
      <c r="I4719" s="15"/>
      <c r="J4719" s="77"/>
    </row>
    <row r="4720" spans="1:10">
      <c r="A4720" s="14"/>
      <c r="B4720" s="14"/>
      <c r="C4720" s="14"/>
      <c r="D4720" s="16"/>
      <c r="E4720" s="16"/>
      <c r="F4720" s="14"/>
      <c r="G4720" s="14"/>
      <c r="H4720" s="14"/>
      <c r="I4720" s="15"/>
      <c r="J4720" s="77"/>
    </row>
    <row r="4721" spans="1:10">
      <c r="A4721" s="14"/>
      <c r="B4721" s="14"/>
      <c r="C4721" s="14"/>
      <c r="D4721" s="16"/>
      <c r="E4721" s="16"/>
      <c r="F4721" s="14"/>
      <c r="G4721" s="14"/>
      <c r="H4721" s="14"/>
      <c r="I4721" s="15"/>
      <c r="J4721" s="77"/>
    </row>
    <row r="4722" spans="1:10">
      <c r="A4722" s="14"/>
      <c r="B4722" s="14"/>
      <c r="C4722" s="14"/>
      <c r="D4722" s="16"/>
      <c r="E4722" s="16"/>
      <c r="F4722" s="14"/>
      <c r="G4722" s="14"/>
      <c r="H4722" s="14"/>
      <c r="I4722" s="15"/>
      <c r="J4722" s="77"/>
    </row>
    <row r="4723" spans="1:10">
      <c r="A4723" s="14"/>
      <c r="B4723" s="14"/>
      <c r="C4723" s="14"/>
      <c r="D4723" s="16"/>
      <c r="E4723" s="16"/>
      <c r="F4723" s="14"/>
      <c r="G4723" s="14"/>
      <c r="H4723" s="14"/>
      <c r="I4723" s="15"/>
      <c r="J4723" s="77"/>
    </row>
    <row r="4724" spans="1:10">
      <c r="A4724" s="14"/>
      <c r="B4724" s="14"/>
      <c r="C4724" s="14"/>
      <c r="D4724" s="16"/>
      <c r="E4724" s="16"/>
      <c r="F4724" s="14"/>
      <c r="G4724" s="14"/>
      <c r="H4724" s="14"/>
      <c r="I4724" s="15"/>
      <c r="J4724" s="77"/>
    </row>
    <row r="4725" spans="1:10">
      <c r="A4725" s="14"/>
      <c r="B4725" s="14"/>
      <c r="C4725" s="14"/>
      <c r="D4725" s="16"/>
      <c r="E4725" s="16"/>
      <c r="F4725" s="14"/>
      <c r="G4725" s="14"/>
      <c r="H4725" s="14"/>
      <c r="I4725" s="15"/>
      <c r="J4725" s="77"/>
    </row>
    <row r="4726" spans="1:10">
      <c r="A4726" s="14"/>
      <c r="B4726" s="14"/>
      <c r="C4726" s="14"/>
      <c r="D4726" s="16"/>
      <c r="E4726" s="16"/>
      <c r="F4726" s="14"/>
      <c r="G4726" s="14"/>
      <c r="H4726" s="14"/>
      <c r="I4726" s="15"/>
      <c r="J4726" s="77"/>
    </row>
    <row r="4727" spans="1:10">
      <c r="A4727" s="14"/>
      <c r="B4727" s="14"/>
      <c r="C4727" s="14"/>
      <c r="D4727" s="16"/>
      <c r="E4727" s="16"/>
      <c r="F4727" s="14"/>
      <c r="G4727" s="14"/>
      <c r="H4727" s="14"/>
      <c r="I4727" s="15"/>
      <c r="J4727" s="77"/>
    </row>
    <row r="4728" spans="1:10">
      <c r="A4728" s="14"/>
      <c r="B4728" s="14"/>
      <c r="C4728" s="14"/>
      <c r="D4728" s="16"/>
      <c r="E4728" s="16"/>
      <c r="F4728" s="14"/>
      <c r="G4728" s="14"/>
      <c r="H4728" s="14"/>
      <c r="I4728" s="15"/>
      <c r="J4728" s="77"/>
    </row>
    <row r="4729" spans="1:10">
      <c r="A4729" s="14"/>
      <c r="B4729" s="14"/>
      <c r="C4729" s="14"/>
      <c r="D4729" s="16"/>
      <c r="E4729" s="16"/>
      <c r="F4729" s="14"/>
      <c r="G4729" s="14"/>
      <c r="H4729" s="14"/>
      <c r="I4729" s="15"/>
      <c r="J4729" s="77"/>
    </row>
    <row r="4730" spans="1:10">
      <c r="A4730" s="14"/>
      <c r="B4730" s="14"/>
      <c r="C4730" s="14"/>
      <c r="D4730" s="16"/>
      <c r="E4730" s="16"/>
      <c r="F4730" s="14"/>
      <c r="G4730" s="14"/>
      <c r="H4730" s="14"/>
      <c r="I4730" s="15"/>
      <c r="J4730" s="77"/>
    </row>
    <row r="4731" spans="1:10">
      <c r="A4731" s="14"/>
      <c r="B4731" s="14"/>
      <c r="C4731" s="14"/>
      <c r="D4731" s="16"/>
      <c r="E4731" s="16"/>
      <c r="F4731" s="14"/>
      <c r="G4731" s="14"/>
      <c r="H4731" s="14"/>
      <c r="I4731" s="15"/>
      <c r="J4731" s="77"/>
    </row>
    <row r="4732" spans="1:10">
      <c r="A4732" s="14"/>
      <c r="B4732" s="14"/>
      <c r="C4732" s="14"/>
      <c r="D4732" s="16"/>
      <c r="E4732" s="16"/>
      <c r="F4732" s="14"/>
      <c r="G4732" s="14"/>
      <c r="H4732" s="14"/>
      <c r="I4732" s="15"/>
      <c r="J4732" s="77"/>
    </row>
    <row r="4733" spans="1:10">
      <c r="A4733" s="14"/>
      <c r="B4733" s="14"/>
      <c r="C4733" s="14"/>
      <c r="D4733" s="16"/>
      <c r="E4733" s="16"/>
      <c r="F4733" s="14"/>
      <c r="G4733" s="14"/>
      <c r="H4733" s="14"/>
      <c r="I4733" s="15"/>
      <c r="J4733" s="77"/>
    </row>
    <row r="4734" spans="1:10">
      <c r="A4734" s="14"/>
      <c r="B4734" s="14"/>
      <c r="C4734" s="14"/>
      <c r="D4734" s="16"/>
      <c r="E4734" s="16"/>
      <c r="F4734" s="14"/>
      <c r="G4734" s="14"/>
      <c r="H4734" s="14"/>
      <c r="I4734" s="15"/>
      <c r="J4734" s="77"/>
    </row>
    <row r="4735" spans="1:10">
      <c r="A4735" s="14"/>
      <c r="B4735" s="14"/>
      <c r="C4735" s="14"/>
      <c r="D4735" s="16"/>
      <c r="E4735" s="16"/>
      <c r="F4735" s="14"/>
      <c r="G4735" s="14"/>
      <c r="H4735" s="14"/>
      <c r="I4735" s="15"/>
      <c r="J4735" s="77"/>
    </row>
    <row r="4736" spans="1:10">
      <c r="A4736" s="14"/>
      <c r="B4736" s="14"/>
      <c r="C4736" s="14"/>
      <c r="D4736" s="16"/>
      <c r="E4736" s="16"/>
      <c r="F4736" s="14"/>
      <c r="G4736" s="14"/>
      <c r="H4736" s="14"/>
      <c r="I4736" s="15"/>
      <c r="J4736" s="77"/>
    </row>
    <row r="4737" spans="1:10">
      <c r="A4737" s="14"/>
      <c r="B4737" s="14"/>
      <c r="C4737" s="14"/>
      <c r="D4737" s="16"/>
      <c r="E4737" s="16"/>
      <c r="F4737" s="14"/>
      <c r="G4737" s="14"/>
      <c r="H4737" s="14"/>
      <c r="I4737" s="15"/>
      <c r="J4737" s="77"/>
    </row>
    <row r="4738" spans="1:10">
      <c r="A4738" s="14"/>
      <c r="B4738" s="14"/>
      <c r="C4738" s="14"/>
      <c r="D4738" s="16"/>
      <c r="E4738" s="16"/>
      <c r="F4738" s="14"/>
      <c r="G4738" s="14"/>
      <c r="H4738" s="14"/>
      <c r="I4738" s="15"/>
      <c r="J4738" s="77"/>
    </row>
    <row r="4739" spans="1:10">
      <c r="A4739" s="14"/>
      <c r="B4739" s="14"/>
      <c r="C4739" s="14"/>
      <c r="D4739" s="16"/>
      <c r="E4739" s="16"/>
      <c r="F4739" s="14"/>
      <c r="G4739" s="14"/>
      <c r="H4739" s="14"/>
      <c r="I4739" s="15"/>
      <c r="J4739" s="77"/>
    </row>
    <row r="4740" spans="1:10">
      <c r="A4740" s="14"/>
      <c r="B4740" s="14"/>
      <c r="C4740" s="14"/>
      <c r="D4740" s="16"/>
      <c r="E4740" s="16"/>
      <c r="F4740" s="14"/>
      <c r="G4740" s="14"/>
      <c r="H4740" s="14"/>
      <c r="I4740" s="15"/>
      <c r="J4740" s="77"/>
    </row>
    <row r="4741" spans="1:10">
      <c r="A4741" s="14"/>
      <c r="B4741" s="14"/>
      <c r="C4741" s="14"/>
      <c r="D4741" s="16"/>
      <c r="E4741" s="16"/>
      <c r="F4741" s="14"/>
      <c r="G4741" s="14"/>
      <c r="H4741" s="14"/>
      <c r="I4741" s="15"/>
      <c r="J4741" s="77"/>
    </row>
    <row r="4742" spans="1:10">
      <c r="A4742" s="14"/>
      <c r="B4742" s="14"/>
      <c r="C4742" s="14"/>
      <c r="D4742" s="16"/>
      <c r="E4742" s="16"/>
      <c r="F4742" s="14"/>
      <c r="G4742" s="14"/>
      <c r="H4742" s="14"/>
      <c r="I4742" s="15"/>
      <c r="J4742" s="77"/>
    </row>
    <row r="4743" spans="1:10">
      <c r="A4743" s="14"/>
      <c r="B4743" s="14"/>
      <c r="C4743" s="14"/>
      <c r="D4743" s="16"/>
      <c r="E4743" s="16"/>
      <c r="F4743" s="14"/>
      <c r="G4743" s="14"/>
      <c r="H4743" s="14"/>
      <c r="I4743" s="15"/>
      <c r="J4743" s="77"/>
    </row>
    <row r="4744" spans="1:10">
      <c r="A4744" s="14"/>
      <c r="B4744" s="14"/>
      <c r="C4744" s="14"/>
      <c r="D4744" s="16"/>
      <c r="E4744" s="16"/>
      <c r="F4744" s="14"/>
      <c r="G4744" s="14"/>
      <c r="H4744" s="14"/>
      <c r="I4744" s="15"/>
      <c r="J4744" s="77"/>
    </row>
    <row r="4745" spans="1:10">
      <c r="A4745" s="14"/>
      <c r="B4745" s="14"/>
      <c r="C4745" s="14"/>
      <c r="D4745" s="16"/>
      <c r="E4745" s="16"/>
      <c r="F4745" s="14"/>
      <c r="G4745" s="14"/>
      <c r="H4745" s="14"/>
      <c r="I4745" s="15"/>
      <c r="J4745" s="77"/>
    </row>
    <row r="4746" spans="1:10">
      <c r="A4746" s="14"/>
      <c r="B4746" s="14"/>
      <c r="C4746" s="14"/>
      <c r="D4746" s="16"/>
      <c r="E4746" s="16"/>
      <c r="F4746" s="14"/>
      <c r="G4746" s="14"/>
      <c r="H4746" s="14"/>
      <c r="I4746" s="15"/>
      <c r="J4746" s="77"/>
    </row>
    <row r="4747" spans="1:10">
      <c r="A4747" s="14"/>
      <c r="B4747" s="14"/>
      <c r="C4747" s="14"/>
      <c r="D4747" s="16"/>
      <c r="E4747" s="16"/>
      <c r="F4747" s="14"/>
      <c r="G4747" s="14"/>
      <c r="H4747" s="14"/>
      <c r="I4747" s="15"/>
      <c r="J4747" s="77"/>
    </row>
    <row r="4748" spans="1:10">
      <c r="A4748" s="14"/>
      <c r="B4748" s="14"/>
      <c r="C4748" s="14"/>
      <c r="D4748" s="16"/>
      <c r="E4748" s="16"/>
      <c r="F4748" s="14"/>
      <c r="G4748" s="14"/>
      <c r="H4748" s="14"/>
      <c r="I4748" s="15"/>
      <c r="J4748" s="77"/>
    </row>
    <row r="4749" spans="1:10">
      <c r="A4749" s="14"/>
      <c r="B4749" s="14"/>
      <c r="C4749" s="14"/>
      <c r="D4749" s="16"/>
      <c r="E4749" s="16"/>
      <c r="F4749" s="14"/>
      <c r="G4749" s="14"/>
      <c r="H4749" s="14"/>
      <c r="I4749" s="15"/>
      <c r="J4749" s="77"/>
    </row>
    <row r="4750" spans="1:10">
      <c r="A4750" s="14"/>
      <c r="B4750" s="14"/>
      <c r="C4750" s="14"/>
      <c r="D4750" s="16"/>
      <c r="E4750" s="16"/>
      <c r="F4750" s="14"/>
      <c r="G4750" s="14"/>
      <c r="H4750" s="14"/>
      <c r="I4750" s="15"/>
      <c r="J4750" s="77"/>
    </row>
    <row r="4751" spans="1:10">
      <c r="A4751" s="14"/>
      <c r="B4751" s="14"/>
      <c r="C4751" s="14"/>
      <c r="D4751" s="16"/>
      <c r="E4751" s="16"/>
      <c r="F4751" s="14"/>
      <c r="G4751" s="14"/>
      <c r="H4751" s="14"/>
      <c r="I4751" s="15"/>
      <c r="J4751" s="77"/>
    </row>
    <row r="4752" spans="1:10">
      <c r="A4752" s="14"/>
      <c r="B4752" s="14"/>
      <c r="C4752" s="14"/>
      <c r="D4752" s="16"/>
      <c r="E4752" s="16"/>
      <c r="F4752" s="14"/>
      <c r="G4752" s="14"/>
      <c r="H4752" s="14"/>
      <c r="I4752" s="15"/>
      <c r="J4752" s="77"/>
    </row>
    <row r="4753" spans="1:10">
      <c r="A4753" s="14"/>
      <c r="B4753" s="14"/>
      <c r="C4753" s="14"/>
      <c r="D4753" s="16"/>
      <c r="E4753" s="16"/>
      <c r="F4753" s="14"/>
      <c r="G4753" s="14"/>
      <c r="H4753" s="14"/>
      <c r="I4753" s="15"/>
      <c r="J4753" s="77"/>
    </row>
    <row r="4754" spans="1:10">
      <c r="A4754" s="14"/>
      <c r="B4754" s="14"/>
      <c r="C4754" s="14"/>
      <c r="D4754" s="16"/>
      <c r="E4754" s="16"/>
      <c r="F4754" s="14"/>
      <c r="G4754" s="14"/>
      <c r="H4754" s="14"/>
      <c r="I4754" s="15"/>
      <c r="J4754" s="77"/>
    </row>
    <row r="4755" spans="1:10">
      <c r="A4755" s="14"/>
      <c r="B4755" s="14"/>
      <c r="C4755" s="14"/>
      <c r="D4755" s="16"/>
      <c r="E4755" s="16"/>
      <c r="F4755" s="14"/>
      <c r="G4755" s="14"/>
      <c r="H4755" s="14"/>
      <c r="I4755" s="15"/>
      <c r="J4755" s="77"/>
    </row>
    <row r="4756" spans="1:10">
      <c r="A4756" s="14"/>
      <c r="B4756" s="14"/>
      <c r="C4756" s="14"/>
      <c r="D4756" s="16"/>
      <c r="E4756" s="16"/>
      <c r="F4756" s="14"/>
      <c r="G4756" s="14"/>
      <c r="H4756" s="14"/>
      <c r="I4756" s="15"/>
      <c r="J4756" s="77"/>
    </row>
    <row r="4757" spans="1:10">
      <c r="A4757" s="14"/>
      <c r="B4757" s="14"/>
      <c r="C4757" s="14"/>
      <c r="D4757" s="16"/>
      <c r="E4757" s="16"/>
      <c r="F4757" s="14"/>
      <c r="G4757" s="14"/>
      <c r="H4757" s="14"/>
      <c r="I4757" s="15"/>
      <c r="J4757" s="77"/>
    </row>
    <row r="4758" spans="1:10">
      <c r="A4758" s="14"/>
      <c r="B4758" s="14"/>
      <c r="C4758" s="14"/>
      <c r="D4758" s="16"/>
      <c r="E4758" s="16"/>
      <c r="F4758" s="14"/>
      <c r="G4758" s="14"/>
      <c r="H4758" s="14"/>
      <c r="I4758" s="15"/>
      <c r="J4758" s="77"/>
    </row>
    <row r="4759" spans="1:10">
      <c r="A4759" s="14"/>
      <c r="B4759" s="14"/>
      <c r="C4759" s="14"/>
      <c r="D4759" s="16"/>
      <c r="E4759" s="16"/>
      <c r="F4759" s="14"/>
      <c r="G4759" s="14"/>
      <c r="H4759" s="14"/>
      <c r="I4759" s="15"/>
      <c r="J4759" s="77"/>
    </row>
    <row r="4760" spans="1:10">
      <c r="A4760" s="14"/>
      <c r="B4760" s="14"/>
      <c r="C4760" s="14"/>
      <c r="D4760" s="16"/>
      <c r="E4760" s="16"/>
      <c r="F4760" s="14"/>
      <c r="G4760" s="14"/>
      <c r="H4760" s="14"/>
      <c r="I4760" s="15"/>
      <c r="J4760" s="77"/>
    </row>
    <row r="4761" spans="1:10">
      <c r="A4761" s="14"/>
      <c r="B4761" s="14"/>
      <c r="C4761" s="14"/>
      <c r="D4761" s="16"/>
      <c r="E4761" s="16"/>
      <c r="F4761" s="14"/>
      <c r="G4761" s="14"/>
      <c r="H4761" s="14"/>
      <c r="I4761" s="15"/>
      <c r="J4761" s="77"/>
    </row>
    <row r="4762" spans="1:10">
      <c r="A4762" s="14"/>
      <c r="B4762" s="14"/>
      <c r="C4762" s="14"/>
      <c r="D4762" s="16"/>
      <c r="E4762" s="16"/>
      <c r="F4762" s="14"/>
      <c r="G4762" s="14"/>
      <c r="H4762" s="14"/>
      <c r="I4762" s="15"/>
      <c r="J4762" s="77"/>
    </row>
    <row r="4763" spans="1:10">
      <c r="A4763" s="14"/>
      <c r="B4763" s="14"/>
      <c r="C4763" s="14"/>
      <c r="D4763" s="16"/>
      <c r="E4763" s="16"/>
      <c r="F4763" s="14"/>
      <c r="G4763" s="14"/>
      <c r="H4763" s="14"/>
      <c r="I4763" s="15"/>
      <c r="J4763" s="77"/>
    </row>
    <row r="4764" spans="1:10">
      <c r="A4764" s="14"/>
      <c r="B4764" s="14"/>
      <c r="C4764" s="14"/>
      <c r="D4764" s="16"/>
      <c r="E4764" s="16"/>
      <c r="F4764" s="14"/>
      <c r="G4764" s="14"/>
      <c r="H4764" s="14"/>
      <c r="I4764" s="15"/>
      <c r="J4764" s="77"/>
    </row>
    <row r="4765" spans="1:10">
      <c r="A4765" s="14"/>
      <c r="B4765" s="14"/>
      <c r="C4765" s="14"/>
      <c r="D4765" s="16"/>
      <c r="E4765" s="16"/>
      <c r="F4765" s="14"/>
      <c r="G4765" s="14"/>
      <c r="H4765" s="14"/>
      <c r="I4765" s="15"/>
      <c r="J4765" s="77"/>
    </row>
    <row r="4766" spans="1:10">
      <c r="A4766" s="14"/>
      <c r="B4766" s="14"/>
      <c r="C4766" s="14"/>
      <c r="D4766" s="16"/>
      <c r="E4766" s="16"/>
      <c r="F4766" s="14"/>
      <c r="G4766" s="14"/>
      <c r="H4766" s="14"/>
      <c r="I4766" s="15"/>
      <c r="J4766" s="77"/>
    </row>
    <row r="4767" spans="1:10">
      <c r="A4767" s="14"/>
      <c r="B4767" s="14"/>
      <c r="C4767" s="14"/>
      <c r="D4767" s="16"/>
      <c r="E4767" s="16"/>
      <c r="F4767" s="14"/>
      <c r="G4767" s="14"/>
      <c r="H4767" s="14"/>
      <c r="I4767" s="15"/>
      <c r="J4767" s="77"/>
    </row>
    <row r="4768" spans="1:10">
      <c r="A4768" s="14"/>
      <c r="B4768" s="14"/>
      <c r="C4768" s="14"/>
      <c r="D4768" s="16"/>
      <c r="E4768" s="16"/>
      <c r="F4768" s="14"/>
      <c r="G4768" s="14"/>
      <c r="H4768" s="14"/>
      <c r="I4768" s="15"/>
      <c r="J4768" s="77"/>
    </row>
    <row r="4769" spans="1:10">
      <c r="A4769" s="14"/>
      <c r="B4769" s="14"/>
      <c r="C4769" s="14"/>
      <c r="D4769" s="16"/>
      <c r="E4769" s="16"/>
      <c r="F4769" s="14"/>
      <c r="G4769" s="14"/>
      <c r="H4769" s="14"/>
      <c r="I4769" s="15"/>
      <c r="J4769" s="77"/>
    </row>
    <row r="4770" spans="1:10">
      <c r="A4770" s="14"/>
      <c r="B4770" s="14"/>
      <c r="C4770" s="14"/>
      <c r="D4770" s="16"/>
      <c r="E4770" s="16"/>
      <c r="F4770" s="14"/>
      <c r="G4770" s="14"/>
      <c r="H4770" s="14"/>
      <c r="I4770" s="15"/>
      <c r="J4770" s="77"/>
    </row>
    <row r="4771" spans="1:10">
      <c r="A4771" s="14"/>
      <c r="B4771" s="14"/>
      <c r="C4771" s="14"/>
      <c r="D4771" s="16"/>
      <c r="E4771" s="16"/>
      <c r="F4771" s="14"/>
      <c r="G4771" s="14"/>
      <c r="H4771" s="14"/>
      <c r="I4771" s="15"/>
      <c r="J4771" s="77"/>
    </row>
    <row r="4772" spans="1:10">
      <c r="A4772" s="14"/>
      <c r="B4772" s="14"/>
      <c r="C4772" s="14"/>
      <c r="D4772" s="16"/>
      <c r="E4772" s="16"/>
      <c r="F4772" s="14"/>
      <c r="G4772" s="14"/>
      <c r="H4772" s="14"/>
      <c r="I4772" s="15"/>
      <c r="J4772" s="77"/>
    </row>
    <row r="4773" spans="1:10">
      <c r="A4773" s="14"/>
      <c r="B4773" s="14"/>
      <c r="C4773" s="14"/>
      <c r="D4773" s="16"/>
      <c r="E4773" s="16"/>
      <c r="F4773" s="14"/>
      <c r="G4773" s="14"/>
      <c r="H4773" s="14"/>
      <c r="I4773" s="15"/>
      <c r="J4773" s="77"/>
    </row>
    <row r="4774" spans="1:10">
      <c r="A4774" s="14"/>
      <c r="B4774" s="14"/>
      <c r="C4774" s="14"/>
      <c r="D4774" s="16"/>
      <c r="E4774" s="16"/>
      <c r="F4774" s="14"/>
      <c r="G4774" s="14"/>
      <c r="H4774" s="14"/>
      <c r="I4774" s="15"/>
      <c r="J4774" s="77"/>
    </row>
    <row r="4775" spans="1:10">
      <c r="A4775" s="14"/>
      <c r="B4775" s="14"/>
      <c r="C4775" s="14"/>
      <c r="D4775" s="16"/>
      <c r="E4775" s="16"/>
      <c r="F4775" s="14"/>
      <c r="G4775" s="14"/>
      <c r="H4775" s="14"/>
      <c r="I4775" s="15"/>
      <c r="J4775" s="77"/>
    </row>
    <row r="4776" spans="1:10">
      <c r="A4776" s="14"/>
      <c r="B4776" s="14"/>
      <c r="C4776" s="14"/>
      <c r="D4776" s="16"/>
      <c r="E4776" s="16"/>
      <c r="F4776" s="14"/>
      <c r="G4776" s="14"/>
      <c r="H4776" s="14"/>
      <c r="I4776" s="15"/>
      <c r="J4776" s="77"/>
    </row>
    <row r="4777" spans="1:10">
      <c r="A4777" s="14"/>
      <c r="B4777" s="14"/>
      <c r="C4777" s="14"/>
      <c r="D4777" s="16"/>
      <c r="E4777" s="16"/>
      <c r="F4777" s="14"/>
      <c r="G4777" s="14"/>
      <c r="H4777" s="14"/>
      <c r="I4777" s="15"/>
      <c r="J4777" s="77"/>
    </row>
    <row r="4778" spans="1:10">
      <c r="A4778" s="14"/>
      <c r="B4778" s="14"/>
      <c r="C4778" s="14"/>
      <c r="D4778" s="16"/>
      <c r="E4778" s="16"/>
      <c r="F4778" s="14"/>
      <c r="G4778" s="14"/>
      <c r="H4778" s="14"/>
      <c r="I4778" s="15"/>
      <c r="J4778" s="77"/>
    </row>
    <row r="4779" spans="1:10">
      <c r="A4779" s="14"/>
      <c r="B4779" s="14"/>
      <c r="C4779" s="14"/>
      <c r="D4779" s="16"/>
      <c r="E4779" s="16"/>
      <c r="F4779" s="14"/>
      <c r="G4779" s="14"/>
      <c r="H4779" s="14"/>
      <c r="I4779" s="15"/>
      <c r="J4779" s="77"/>
    </row>
    <row r="4780" spans="1:10">
      <c r="A4780" s="14"/>
      <c r="B4780" s="14"/>
      <c r="C4780" s="14"/>
      <c r="D4780" s="16"/>
      <c r="E4780" s="16"/>
      <c r="F4780" s="14"/>
      <c r="G4780" s="14"/>
      <c r="H4780" s="14"/>
      <c r="I4780" s="15"/>
      <c r="J4780" s="77"/>
    </row>
    <row r="4781" spans="1:10">
      <c r="A4781" s="14"/>
      <c r="B4781" s="14"/>
      <c r="C4781" s="14"/>
      <c r="D4781" s="16"/>
      <c r="E4781" s="16"/>
      <c r="F4781" s="14"/>
      <c r="G4781" s="14"/>
      <c r="H4781" s="14"/>
      <c r="I4781" s="15"/>
      <c r="J4781" s="77"/>
    </row>
    <row r="4782" spans="1:10">
      <c r="A4782" s="14"/>
      <c r="B4782" s="14"/>
      <c r="C4782" s="14"/>
      <c r="D4782" s="16"/>
      <c r="E4782" s="16"/>
      <c r="F4782" s="14"/>
      <c r="G4782" s="14"/>
      <c r="H4782" s="14"/>
      <c r="I4782" s="15"/>
      <c r="J4782" s="77"/>
    </row>
    <row r="4783" spans="1:10">
      <c r="A4783" s="14"/>
      <c r="B4783" s="14"/>
      <c r="C4783" s="14"/>
      <c r="D4783" s="16"/>
      <c r="E4783" s="16"/>
      <c r="F4783" s="14"/>
      <c r="G4783" s="14"/>
      <c r="H4783" s="14"/>
      <c r="I4783" s="15"/>
      <c r="J4783" s="77"/>
    </row>
    <row r="4784" spans="1:10">
      <c r="A4784" s="14"/>
      <c r="B4784" s="14"/>
      <c r="C4784" s="14"/>
      <c r="D4784" s="16"/>
      <c r="E4784" s="16"/>
      <c r="F4784" s="14"/>
      <c r="G4784" s="14"/>
      <c r="H4784" s="14"/>
      <c r="I4784" s="15"/>
      <c r="J4784" s="77"/>
    </row>
    <row r="4785" spans="1:10">
      <c r="A4785" s="14"/>
      <c r="B4785" s="14"/>
      <c r="C4785" s="14"/>
      <c r="D4785" s="16"/>
      <c r="E4785" s="16"/>
      <c r="F4785" s="14"/>
      <c r="G4785" s="14"/>
      <c r="H4785" s="14"/>
      <c r="I4785" s="15"/>
      <c r="J4785" s="77"/>
    </row>
    <row r="4786" spans="1:10">
      <c r="A4786" s="14"/>
      <c r="B4786" s="14"/>
      <c r="C4786" s="14"/>
      <c r="D4786" s="16"/>
      <c r="E4786" s="16"/>
      <c r="F4786" s="14"/>
      <c r="G4786" s="14"/>
      <c r="H4786" s="14"/>
      <c r="I4786" s="15"/>
      <c r="J4786" s="77"/>
    </row>
    <row r="4787" spans="1:10">
      <c r="A4787" s="14"/>
      <c r="B4787" s="14"/>
      <c r="C4787" s="14"/>
      <c r="D4787" s="16"/>
      <c r="E4787" s="16"/>
      <c r="F4787" s="14"/>
      <c r="G4787" s="14"/>
      <c r="H4787" s="14"/>
      <c r="I4787" s="15"/>
      <c r="J4787" s="77"/>
    </row>
    <row r="4788" spans="1:10">
      <c r="A4788" s="14"/>
      <c r="B4788" s="14"/>
      <c r="C4788" s="14"/>
      <c r="D4788" s="16"/>
      <c r="E4788" s="16"/>
      <c r="F4788" s="14"/>
      <c r="G4788" s="14"/>
      <c r="H4788" s="14"/>
      <c r="I4788" s="15"/>
      <c r="J4788" s="77"/>
    </row>
    <row r="4789" spans="1:10">
      <c r="A4789" s="14"/>
      <c r="B4789" s="14"/>
      <c r="C4789" s="14"/>
      <c r="D4789" s="16"/>
      <c r="E4789" s="16"/>
      <c r="F4789" s="14"/>
      <c r="G4789" s="14"/>
      <c r="H4789" s="14"/>
      <c r="I4789" s="15"/>
      <c r="J4789" s="77"/>
    </row>
    <row r="4790" spans="1:10">
      <c r="A4790" s="14"/>
      <c r="B4790" s="14"/>
      <c r="C4790" s="14"/>
      <c r="D4790" s="16"/>
      <c r="E4790" s="16"/>
      <c r="F4790" s="14"/>
      <c r="G4790" s="14"/>
      <c r="H4790" s="14"/>
      <c r="I4790" s="15"/>
      <c r="J4790" s="77"/>
    </row>
    <row r="4791" spans="1:10">
      <c r="A4791" s="14"/>
      <c r="B4791" s="14"/>
      <c r="C4791" s="14"/>
      <c r="D4791" s="16"/>
      <c r="E4791" s="16"/>
      <c r="F4791" s="14"/>
      <c r="G4791" s="14"/>
      <c r="H4791" s="14"/>
      <c r="I4791" s="15"/>
      <c r="J4791" s="77"/>
    </row>
    <row r="4792" spans="1:10">
      <c r="A4792" s="14"/>
      <c r="B4792" s="14"/>
      <c r="C4792" s="14"/>
      <c r="D4792" s="16"/>
      <c r="E4792" s="16"/>
      <c r="F4792" s="14"/>
      <c r="G4792" s="14"/>
      <c r="H4792" s="14"/>
      <c r="I4792" s="15"/>
      <c r="J4792" s="77"/>
    </row>
    <row r="4793" spans="1:10">
      <c r="A4793" s="14"/>
      <c r="B4793" s="14"/>
      <c r="C4793" s="14"/>
      <c r="D4793" s="16"/>
      <c r="E4793" s="16"/>
      <c r="F4793" s="14"/>
      <c r="G4793" s="14"/>
      <c r="H4793" s="14"/>
      <c r="I4793" s="15"/>
      <c r="J4793" s="77"/>
    </row>
    <row r="4794" spans="1:10">
      <c r="A4794" s="14"/>
      <c r="B4794" s="14"/>
      <c r="C4794" s="14"/>
      <c r="D4794" s="16"/>
      <c r="E4794" s="16"/>
      <c r="F4794" s="14"/>
      <c r="G4794" s="14"/>
      <c r="H4794" s="14"/>
      <c r="I4794" s="15"/>
      <c r="J4794" s="77"/>
    </row>
    <row r="4795" spans="1:10">
      <c r="A4795" s="14"/>
      <c r="B4795" s="14"/>
      <c r="C4795" s="14"/>
      <c r="D4795" s="16"/>
      <c r="E4795" s="16"/>
      <c r="F4795" s="14"/>
      <c r="G4795" s="14"/>
      <c r="H4795" s="14"/>
      <c r="I4795" s="15"/>
      <c r="J4795" s="77"/>
    </row>
    <row r="4796" spans="1:10">
      <c r="A4796" s="14"/>
      <c r="B4796" s="14"/>
      <c r="C4796" s="14"/>
      <c r="D4796" s="16"/>
      <c r="E4796" s="16"/>
      <c r="F4796" s="14"/>
      <c r="G4796" s="14"/>
      <c r="H4796" s="14"/>
      <c r="I4796" s="15"/>
      <c r="J4796" s="77"/>
    </row>
    <row r="4797" spans="1:10">
      <c r="A4797" s="14"/>
      <c r="B4797" s="14"/>
      <c r="C4797" s="14"/>
      <c r="D4797" s="16"/>
      <c r="E4797" s="16"/>
      <c r="F4797" s="14"/>
      <c r="G4797" s="14"/>
      <c r="H4797" s="14"/>
      <c r="I4797" s="15"/>
      <c r="J4797" s="77"/>
    </row>
    <row r="4798" spans="1:10">
      <c r="A4798" s="14"/>
      <c r="B4798" s="14"/>
      <c r="C4798" s="14"/>
      <c r="D4798" s="16"/>
      <c r="E4798" s="16"/>
      <c r="F4798" s="14"/>
      <c r="G4798" s="14"/>
      <c r="H4798" s="14"/>
      <c r="I4798" s="15"/>
      <c r="J4798" s="77"/>
    </row>
    <row r="4799" spans="1:10">
      <c r="A4799" s="14"/>
      <c r="B4799" s="14"/>
      <c r="C4799" s="14"/>
      <c r="D4799" s="16"/>
      <c r="E4799" s="16"/>
      <c r="F4799" s="14"/>
      <c r="G4799" s="14"/>
      <c r="H4799" s="14"/>
      <c r="I4799" s="15"/>
      <c r="J4799" s="77"/>
    </row>
    <row r="4800" spans="1:10">
      <c r="A4800" s="14"/>
      <c r="B4800" s="14"/>
      <c r="C4800" s="14"/>
      <c r="D4800" s="16"/>
      <c r="E4800" s="16"/>
      <c r="F4800" s="14"/>
      <c r="G4800" s="14"/>
      <c r="H4800" s="14"/>
      <c r="I4800" s="15"/>
      <c r="J4800" s="77"/>
    </row>
    <row r="4801" spans="1:10">
      <c r="A4801" s="14"/>
      <c r="B4801" s="14"/>
      <c r="C4801" s="14"/>
      <c r="D4801" s="16"/>
      <c r="E4801" s="16"/>
      <c r="F4801" s="14"/>
      <c r="G4801" s="14"/>
      <c r="H4801" s="14"/>
      <c r="I4801" s="15"/>
      <c r="J4801" s="77"/>
    </row>
    <row r="4802" spans="1:10">
      <c r="A4802" s="14"/>
      <c r="B4802" s="14"/>
      <c r="C4802" s="14"/>
      <c r="D4802" s="16"/>
      <c r="E4802" s="16"/>
      <c r="F4802" s="14"/>
      <c r="G4802" s="14"/>
      <c r="H4802" s="14"/>
      <c r="I4802" s="15"/>
      <c r="J4802" s="77"/>
    </row>
    <row r="4803" spans="1:10">
      <c r="A4803" s="14"/>
      <c r="B4803" s="14"/>
      <c r="C4803" s="14"/>
      <c r="D4803" s="16"/>
      <c r="E4803" s="16"/>
      <c r="F4803" s="14"/>
      <c r="G4803" s="14"/>
      <c r="H4803" s="14"/>
      <c r="I4803" s="15"/>
      <c r="J4803" s="77"/>
    </row>
    <row r="4804" spans="1:10">
      <c r="A4804" s="14"/>
      <c r="B4804" s="14"/>
      <c r="C4804" s="14"/>
      <c r="D4804" s="16"/>
      <c r="E4804" s="16"/>
      <c r="F4804" s="14"/>
      <c r="G4804" s="14"/>
      <c r="H4804" s="14"/>
      <c r="I4804" s="15"/>
      <c r="J4804" s="77"/>
    </row>
    <row r="4805" spans="1:10">
      <c r="A4805" s="14"/>
      <c r="B4805" s="14"/>
      <c r="C4805" s="14"/>
      <c r="D4805" s="16"/>
      <c r="E4805" s="16"/>
      <c r="F4805" s="14"/>
      <c r="G4805" s="14"/>
      <c r="H4805" s="14"/>
      <c r="I4805" s="15"/>
      <c r="J4805" s="77"/>
    </row>
    <row r="4806" spans="1:10">
      <c r="A4806" s="14"/>
      <c r="B4806" s="14"/>
      <c r="C4806" s="14"/>
      <c r="D4806" s="16"/>
      <c r="E4806" s="16"/>
      <c r="F4806" s="14"/>
      <c r="G4806" s="14"/>
      <c r="H4806" s="14"/>
      <c r="I4806" s="15"/>
      <c r="J4806" s="77"/>
    </row>
    <row r="4807" spans="1:10">
      <c r="A4807" s="14"/>
      <c r="B4807" s="14"/>
      <c r="C4807" s="14"/>
      <c r="D4807" s="16"/>
      <c r="E4807" s="16"/>
      <c r="F4807" s="14"/>
      <c r="G4807" s="14"/>
      <c r="H4807" s="14"/>
      <c r="I4807" s="15"/>
      <c r="J4807" s="77"/>
    </row>
    <row r="4808" spans="1:10">
      <c r="A4808" s="14"/>
      <c r="B4808" s="14"/>
      <c r="C4808" s="14"/>
      <c r="D4808" s="16"/>
      <c r="E4808" s="16"/>
      <c r="F4808" s="14"/>
      <c r="G4808" s="14"/>
      <c r="H4808" s="14"/>
      <c r="I4808" s="15"/>
      <c r="J4808" s="77"/>
    </row>
    <row r="4809" spans="1:10">
      <c r="A4809" s="14"/>
      <c r="B4809" s="14"/>
      <c r="C4809" s="14"/>
      <c r="D4809" s="16"/>
      <c r="E4809" s="16"/>
      <c r="F4809" s="14"/>
      <c r="G4809" s="14"/>
      <c r="H4809" s="14"/>
      <c r="I4809" s="15"/>
      <c r="J4809" s="77"/>
    </row>
    <row r="4810" spans="1:10">
      <c r="A4810" s="14"/>
      <c r="B4810" s="14"/>
      <c r="C4810" s="14"/>
      <c r="D4810" s="16"/>
      <c r="E4810" s="16"/>
      <c r="F4810" s="14"/>
      <c r="G4810" s="14"/>
      <c r="H4810" s="14"/>
      <c r="I4810" s="15"/>
      <c r="J4810" s="77"/>
    </row>
    <row r="4811" spans="1:10">
      <c r="A4811" s="14"/>
      <c r="B4811" s="14"/>
      <c r="C4811" s="14"/>
      <c r="D4811" s="16"/>
      <c r="E4811" s="16"/>
      <c r="F4811" s="14"/>
      <c r="G4811" s="14"/>
      <c r="H4811" s="14"/>
      <c r="I4811" s="15"/>
      <c r="J4811" s="77"/>
    </row>
    <row r="4812" spans="1:10">
      <c r="A4812" s="14"/>
      <c r="B4812" s="14"/>
      <c r="C4812" s="14"/>
      <c r="D4812" s="16"/>
      <c r="E4812" s="16"/>
      <c r="F4812" s="14"/>
      <c r="G4812" s="14"/>
      <c r="H4812" s="14"/>
      <c r="I4812" s="15"/>
      <c r="J4812" s="77"/>
    </row>
    <row r="4813" spans="1:10">
      <c r="A4813" s="14"/>
      <c r="B4813" s="14"/>
      <c r="C4813" s="14"/>
      <c r="D4813" s="16"/>
      <c r="E4813" s="16"/>
      <c r="F4813" s="14"/>
      <c r="G4813" s="14"/>
      <c r="H4813" s="14"/>
      <c r="I4813" s="15"/>
      <c r="J4813" s="77"/>
    </row>
    <row r="4814" spans="1:10">
      <c r="A4814" s="14"/>
      <c r="B4814" s="14"/>
      <c r="C4814" s="14"/>
      <c r="D4814" s="16"/>
      <c r="E4814" s="16"/>
      <c r="F4814" s="14"/>
      <c r="G4814" s="14"/>
      <c r="H4814" s="14"/>
      <c r="I4814" s="15"/>
      <c r="J4814" s="77"/>
    </row>
    <row r="4815" spans="1:10">
      <c r="A4815" s="14"/>
      <c r="B4815" s="14"/>
      <c r="C4815" s="14"/>
      <c r="D4815" s="16"/>
      <c r="E4815" s="16"/>
      <c r="F4815" s="14"/>
      <c r="G4815" s="14"/>
      <c r="H4815" s="14"/>
      <c r="I4815" s="15"/>
      <c r="J4815" s="77"/>
    </row>
    <row r="4816" spans="1:10">
      <c r="A4816" s="14"/>
      <c r="B4816" s="14"/>
      <c r="C4816" s="14"/>
      <c r="D4816" s="16"/>
      <c r="E4816" s="16"/>
      <c r="F4816" s="14"/>
      <c r="G4816" s="14"/>
      <c r="H4816" s="14"/>
      <c r="I4816" s="15"/>
      <c r="J4816" s="77"/>
    </row>
    <row r="4817" spans="1:10">
      <c r="A4817" s="14"/>
      <c r="B4817" s="14"/>
      <c r="C4817" s="14"/>
      <c r="D4817" s="16"/>
      <c r="E4817" s="16"/>
      <c r="F4817" s="14"/>
      <c r="G4817" s="14"/>
      <c r="H4817" s="14"/>
      <c r="I4817" s="15"/>
      <c r="J4817" s="77"/>
    </row>
    <row r="4818" spans="1:10">
      <c r="A4818" s="14"/>
      <c r="B4818" s="14"/>
      <c r="C4818" s="14"/>
      <c r="D4818" s="16"/>
      <c r="E4818" s="16"/>
      <c r="F4818" s="14"/>
      <c r="G4818" s="14"/>
      <c r="H4818" s="14"/>
      <c r="I4818" s="15"/>
      <c r="J4818" s="77"/>
    </row>
    <row r="4819" spans="1:10">
      <c r="A4819" s="14"/>
      <c r="B4819" s="14"/>
      <c r="C4819" s="14"/>
      <c r="D4819" s="16"/>
      <c r="E4819" s="16"/>
      <c r="F4819" s="14"/>
      <c r="G4819" s="14"/>
      <c r="H4819" s="14"/>
      <c r="I4819" s="15"/>
      <c r="J4819" s="77"/>
    </row>
    <row r="4820" spans="1:10">
      <c r="A4820" s="14"/>
      <c r="B4820" s="14"/>
      <c r="C4820" s="14"/>
      <c r="D4820" s="16"/>
      <c r="E4820" s="16"/>
      <c r="F4820" s="14"/>
      <c r="G4820" s="14"/>
      <c r="H4820" s="14"/>
      <c r="I4820" s="15"/>
      <c r="J4820" s="77"/>
    </row>
    <row r="4821" spans="1:10">
      <c r="A4821" s="14"/>
      <c r="B4821" s="14"/>
      <c r="C4821" s="14"/>
      <c r="D4821" s="16"/>
      <c r="E4821" s="16"/>
      <c r="F4821" s="14"/>
      <c r="G4821" s="14"/>
      <c r="H4821" s="14"/>
      <c r="I4821" s="15"/>
      <c r="J4821" s="77"/>
    </row>
    <row r="4822" spans="1:10">
      <c r="A4822" s="14"/>
      <c r="B4822" s="14"/>
      <c r="C4822" s="14"/>
      <c r="D4822" s="16"/>
      <c r="E4822" s="16"/>
      <c r="F4822" s="14"/>
      <c r="G4822" s="14"/>
      <c r="H4822" s="14"/>
      <c r="I4822" s="15"/>
      <c r="J4822" s="77"/>
    </row>
    <row r="4823" spans="1:10">
      <c r="A4823" s="14"/>
      <c r="B4823" s="14"/>
      <c r="C4823" s="14"/>
      <c r="D4823" s="16"/>
      <c r="E4823" s="16"/>
      <c r="F4823" s="14"/>
      <c r="G4823" s="14"/>
      <c r="H4823" s="14"/>
      <c r="I4823" s="15"/>
      <c r="J4823" s="77"/>
    </row>
    <row r="4824" spans="1:10">
      <c r="A4824" s="14"/>
      <c r="B4824" s="14"/>
      <c r="C4824" s="14"/>
      <c r="D4824" s="16"/>
      <c r="E4824" s="16"/>
      <c r="F4824" s="14"/>
      <c r="G4824" s="14"/>
      <c r="H4824" s="14"/>
      <c r="I4824" s="15"/>
      <c r="J4824" s="77"/>
    </row>
    <row r="4825" spans="1:10">
      <c r="A4825" s="14"/>
      <c r="B4825" s="14"/>
      <c r="C4825" s="14"/>
      <c r="D4825" s="16"/>
      <c r="E4825" s="16"/>
      <c r="F4825" s="14"/>
      <c r="G4825" s="14"/>
      <c r="H4825" s="14"/>
      <c r="I4825" s="15"/>
      <c r="J4825" s="77"/>
    </row>
    <row r="4826" spans="1:10">
      <c r="A4826" s="14"/>
      <c r="B4826" s="14"/>
      <c r="C4826" s="14"/>
      <c r="D4826" s="16"/>
      <c r="E4826" s="16"/>
      <c r="F4826" s="14"/>
      <c r="G4826" s="14"/>
      <c r="H4826" s="14"/>
      <c r="I4826" s="15"/>
      <c r="J4826" s="77"/>
    </row>
    <row r="4827" spans="1:10">
      <c r="A4827" s="14"/>
      <c r="B4827" s="14"/>
      <c r="C4827" s="14"/>
      <c r="D4827" s="16"/>
      <c r="E4827" s="16"/>
      <c r="F4827" s="14"/>
      <c r="G4827" s="14"/>
      <c r="H4827" s="14"/>
      <c r="I4827" s="15"/>
      <c r="J4827" s="77"/>
    </row>
    <row r="4828" spans="1:10">
      <c r="A4828" s="14"/>
      <c r="B4828" s="14"/>
      <c r="C4828" s="14"/>
      <c r="D4828" s="16"/>
      <c r="E4828" s="16"/>
      <c r="F4828" s="14"/>
      <c r="G4828" s="14"/>
      <c r="H4828" s="14"/>
      <c r="I4828" s="15"/>
      <c r="J4828" s="77"/>
    </row>
    <row r="4829" spans="1:10">
      <c r="A4829" s="14"/>
      <c r="B4829" s="14"/>
      <c r="C4829" s="14"/>
      <c r="D4829" s="16"/>
      <c r="E4829" s="16"/>
      <c r="F4829" s="14"/>
      <c r="G4829" s="14"/>
      <c r="H4829" s="14"/>
      <c r="I4829" s="15"/>
      <c r="J4829" s="77"/>
    </row>
    <row r="4830" spans="1:10">
      <c r="A4830" s="14"/>
      <c r="B4830" s="14"/>
      <c r="C4830" s="14"/>
      <c r="D4830" s="16"/>
      <c r="E4830" s="16"/>
      <c r="F4830" s="14"/>
      <c r="G4830" s="14"/>
      <c r="H4830" s="14"/>
      <c r="I4830" s="15"/>
      <c r="J4830" s="77"/>
    </row>
    <row r="4831" spans="1:10">
      <c r="A4831" s="14"/>
      <c r="B4831" s="14"/>
      <c r="C4831" s="14"/>
      <c r="D4831" s="16"/>
      <c r="E4831" s="16"/>
      <c r="F4831" s="14"/>
      <c r="G4831" s="14"/>
      <c r="H4831" s="14"/>
      <c r="I4831" s="15"/>
      <c r="J4831" s="77"/>
    </row>
    <row r="4832" spans="1:10">
      <c r="A4832" s="14"/>
      <c r="B4832" s="14"/>
      <c r="C4832" s="14"/>
      <c r="D4832" s="16"/>
      <c r="E4832" s="16"/>
      <c r="F4832" s="14"/>
      <c r="G4832" s="14"/>
      <c r="H4832" s="14"/>
      <c r="I4832" s="15"/>
      <c r="J4832" s="77"/>
    </row>
    <row r="4833" spans="1:10">
      <c r="A4833" s="14"/>
      <c r="B4833" s="14"/>
      <c r="C4833" s="14"/>
      <c r="D4833" s="16"/>
      <c r="E4833" s="16"/>
      <c r="F4833" s="14"/>
      <c r="G4833" s="14"/>
      <c r="H4833" s="14"/>
      <c r="I4833" s="15"/>
      <c r="J4833" s="77"/>
    </row>
    <row r="4834" spans="1:10">
      <c r="A4834" s="14"/>
      <c r="B4834" s="14"/>
      <c r="C4834" s="14"/>
      <c r="D4834" s="16"/>
      <c r="E4834" s="16"/>
      <c r="F4834" s="14"/>
      <c r="G4834" s="14"/>
      <c r="H4834" s="14"/>
      <c r="I4834" s="15"/>
      <c r="J4834" s="77"/>
    </row>
    <row r="4835" spans="1:10">
      <c r="A4835" s="14"/>
      <c r="B4835" s="14"/>
      <c r="C4835" s="14"/>
      <c r="D4835" s="16"/>
      <c r="E4835" s="16"/>
      <c r="F4835" s="14"/>
      <c r="G4835" s="14"/>
      <c r="H4835" s="14"/>
      <c r="I4835" s="15"/>
      <c r="J4835" s="77"/>
    </row>
    <row r="4836" spans="1:10">
      <c r="A4836" s="14"/>
      <c r="B4836" s="14"/>
      <c r="C4836" s="14"/>
      <c r="D4836" s="16"/>
      <c r="E4836" s="16"/>
      <c r="F4836" s="14"/>
      <c r="G4836" s="14"/>
      <c r="H4836" s="14"/>
      <c r="I4836" s="15"/>
      <c r="J4836" s="77"/>
    </row>
    <row r="4837" spans="1:10">
      <c r="A4837" s="14"/>
      <c r="B4837" s="14"/>
      <c r="C4837" s="14"/>
      <c r="D4837" s="16"/>
      <c r="E4837" s="16"/>
      <c r="F4837" s="14"/>
      <c r="G4837" s="14"/>
      <c r="H4837" s="14"/>
      <c r="I4837" s="15"/>
      <c r="J4837" s="77"/>
    </row>
    <row r="4838" spans="1:10">
      <c r="A4838" s="14"/>
      <c r="B4838" s="14"/>
      <c r="C4838" s="14"/>
      <c r="D4838" s="16"/>
      <c r="E4838" s="16"/>
      <c r="F4838" s="14"/>
      <c r="G4838" s="14"/>
      <c r="H4838" s="14"/>
      <c r="I4838" s="15"/>
      <c r="J4838" s="77"/>
    </row>
    <row r="4839" spans="1:10">
      <c r="A4839" s="14"/>
      <c r="B4839" s="14"/>
      <c r="C4839" s="14"/>
      <c r="D4839" s="16"/>
      <c r="E4839" s="16"/>
      <c r="F4839" s="14"/>
      <c r="G4839" s="14"/>
      <c r="H4839" s="14"/>
      <c r="I4839" s="15"/>
      <c r="J4839" s="77"/>
    </row>
    <row r="4840" spans="1:10">
      <c r="A4840" s="14"/>
      <c r="B4840" s="14"/>
      <c r="C4840" s="14"/>
      <c r="D4840" s="16"/>
      <c r="E4840" s="16"/>
      <c r="F4840" s="14"/>
      <c r="G4840" s="14"/>
      <c r="H4840" s="14"/>
      <c r="I4840" s="15"/>
      <c r="J4840" s="77"/>
    </row>
    <row r="4841" spans="1:10">
      <c r="A4841" s="14"/>
      <c r="B4841" s="14"/>
      <c r="C4841" s="14"/>
      <c r="D4841" s="16"/>
      <c r="E4841" s="16"/>
      <c r="F4841" s="14"/>
      <c r="G4841" s="14"/>
      <c r="H4841" s="14"/>
      <c r="I4841" s="15"/>
      <c r="J4841" s="77"/>
    </row>
    <row r="4842" spans="1:10">
      <c r="A4842" s="14"/>
      <c r="B4842" s="14"/>
      <c r="C4842" s="14"/>
      <c r="D4842" s="16"/>
      <c r="E4842" s="16"/>
      <c r="F4842" s="14"/>
      <c r="G4842" s="14"/>
      <c r="H4842" s="14"/>
      <c r="I4842" s="15"/>
      <c r="J4842" s="77"/>
    </row>
    <row r="4843" spans="1:10">
      <c r="A4843" s="14"/>
      <c r="B4843" s="14"/>
      <c r="C4843" s="14"/>
      <c r="D4843" s="16"/>
      <c r="E4843" s="16"/>
      <c r="F4843" s="14"/>
      <c r="G4843" s="14"/>
      <c r="H4843" s="14"/>
      <c r="I4843" s="15"/>
      <c r="J4843" s="77"/>
    </row>
    <row r="4844" spans="1:10">
      <c r="A4844" s="14"/>
      <c r="B4844" s="14"/>
      <c r="C4844" s="14"/>
      <c r="D4844" s="16"/>
      <c r="E4844" s="16"/>
      <c r="F4844" s="14"/>
      <c r="G4844" s="14"/>
      <c r="H4844" s="14"/>
      <c r="I4844" s="15"/>
      <c r="J4844" s="77"/>
    </row>
    <row r="4845" spans="1:10">
      <c r="A4845" s="14"/>
      <c r="B4845" s="14"/>
      <c r="C4845" s="14"/>
      <c r="D4845" s="16"/>
      <c r="E4845" s="16"/>
      <c r="F4845" s="14"/>
      <c r="G4845" s="14"/>
      <c r="H4845" s="14"/>
      <c r="I4845" s="15"/>
      <c r="J4845" s="77"/>
    </row>
    <row r="4846" spans="1:10">
      <c r="A4846" s="14"/>
      <c r="B4846" s="14"/>
      <c r="C4846" s="14"/>
      <c r="D4846" s="16"/>
      <c r="E4846" s="16"/>
      <c r="F4846" s="14"/>
      <c r="G4846" s="14"/>
      <c r="H4846" s="14"/>
      <c r="I4846" s="15"/>
      <c r="J4846" s="77"/>
    </row>
    <row r="4847" spans="1:10">
      <c r="A4847" s="14"/>
      <c r="B4847" s="14"/>
      <c r="C4847" s="14"/>
      <c r="D4847" s="16"/>
      <c r="E4847" s="16"/>
      <c r="F4847" s="14"/>
      <c r="G4847" s="14"/>
      <c r="H4847" s="14"/>
      <c r="I4847" s="15"/>
      <c r="J4847" s="77"/>
    </row>
    <row r="4848" spans="1:10">
      <c r="A4848" s="14"/>
      <c r="B4848" s="14"/>
      <c r="C4848" s="14"/>
      <c r="D4848" s="16"/>
      <c r="E4848" s="16"/>
      <c r="F4848" s="14"/>
      <c r="G4848" s="14"/>
      <c r="H4848" s="14"/>
      <c r="I4848" s="15"/>
      <c r="J4848" s="77"/>
    </row>
    <row r="4849" spans="1:10">
      <c r="A4849" s="14"/>
      <c r="B4849" s="14"/>
      <c r="C4849" s="14"/>
      <c r="D4849" s="16"/>
      <c r="E4849" s="16"/>
      <c r="F4849" s="14"/>
      <c r="G4849" s="14"/>
      <c r="H4849" s="14"/>
      <c r="I4849" s="15"/>
      <c r="J4849" s="77"/>
    </row>
    <row r="4850" spans="1:10">
      <c r="A4850" s="14"/>
      <c r="B4850" s="14"/>
      <c r="C4850" s="14"/>
      <c r="D4850" s="16"/>
      <c r="E4850" s="16"/>
      <c r="F4850" s="14"/>
      <c r="G4850" s="14"/>
      <c r="H4850" s="14"/>
      <c r="I4850" s="15"/>
      <c r="J4850" s="77"/>
    </row>
    <row r="4851" spans="1:10">
      <c r="A4851" s="14"/>
      <c r="B4851" s="14"/>
      <c r="C4851" s="14"/>
      <c r="D4851" s="16"/>
      <c r="E4851" s="16"/>
      <c r="F4851" s="14"/>
      <c r="G4851" s="14"/>
      <c r="H4851" s="14"/>
      <c r="I4851" s="15"/>
      <c r="J4851" s="77"/>
    </row>
    <row r="4852" spans="1:10">
      <c r="A4852" s="14"/>
      <c r="B4852" s="14"/>
      <c r="C4852" s="14"/>
      <c r="D4852" s="16"/>
      <c r="E4852" s="16"/>
      <c r="F4852" s="14"/>
      <c r="G4852" s="14"/>
      <c r="H4852" s="14"/>
      <c r="I4852" s="15"/>
      <c r="J4852" s="77"/>
    </row>
    <row r="4853" spans="1:10">
      <c r="A4853" s="14"/>
      <c r="B4853" s="14"/>
      <c r="C4853" s="14"/>
      <c r="D4853" s="16"/>
      <c r="E4853" s="16"/>
      <c r="F4853" s="14"/>
      <c r="G4853" s="14"/>
      <c r="H4853" s="14"/>
      <c r="I4853" s="15"/>
      <c r="J4853" s="77"/>
    </row>
    <row r="4854" spans="1:10">
      <c r="A4854" s="14"/>
      <c r="B4854" s="14"/>
      <c r="C4854" s="14"/>
      <c r="D4854" s="16"/>
      <c r="E4854" s="16"/>
      <c r="F4854" s="14"/>
      <c r="G4854" s="14"/>
      <c r="H4854" s="14"/>
      <c r="I4854" s="15"/>
      <c r="J4854" s="77"/>
    </row>
    <row r="4855" spans="1:10">
      <c r="A4855" s="14"/>
      <c r="B4855" s="14"/>
      <c r="C4855" s="14"/>
      <c r="D4855" s="16"/>
      <c r="E4855" s="16"/>
      <c r="F4855" s="14"/>
      <c r="G4855" s="14"/>
      <c r="H4855" s="14"/>
      <c r="I4855" s="15"/>
      <c r="J4855" s="77"/>
    </row>
    <row r="4856" spans="1:10">
      <c r="A4856" s="14"/>
      <c r="B4856" s="14"/>
      <c r="C4856" s="14"/>
      <c r="D4856" s="16"/>
      <c r="E4856" s="16"/>
      <c r="F4856" s="14"/>
      <c r="G4856" s="14"/>
      <c r="H4856" s="14"/>
      <c r="I4856" s="15"/>
      <c r="J4856" s="77"/>
    </row>
    <row r="4857" spans="1:10">
      <c r="A4857" s="14"/>
      <c r="B4857" s="14"/>
      <c r="C4857" s="14"/>
      <c r="D4857" s="16"/>
      <c r="E4857" s="16"/>
      <c r="F4857" s="14"/>
      <c r="G4857" s="14"/>
      <c r="H4857" s="14"/>
      <c r="I4857" s="15"/>
      <c r="J4857" s="77"/>
    </row>
    <row r="4858" spans="1:10">
      <c r="A4858" s="14"/>
      <c r="B4858" s="14"/>
      <c r="C4858" s="14"/>
      <c r="D4858" s="16"/>
      <c r="E4858" s="16"/>
      <c r="F4858" s="14"/>
      <c r="G4858" s="14"/>
      <c r="H4858" s="14"/>
      <c r="I4858" s="15"/>
      <c r="J4858" s="77"/>
    </row>
    <row r="4859" spans="1:10">
      <c r="A4859" s="14"/>
      <c r="B4859" s="14"/>
      <c r="C4859" s="14"/>
      <c r="D4859" s="16"/>
      <c r="E4859" s="16"/>
      <c r="F4859" s="14"/>
      <c r="G4859" s="14"/>
      <c r="H4859" s="14"/>
      <c r="I4859" s="15"/>
      <c r="J4859" s="77"/>
    </row>
    <row r="4860" spans="1:10">
      <c r="A4860" s="14"/>
      <c r="B4860" s="14"/>
      <c r="C4860" s="14"/>
      <c r="D4860" s="16"/>
      <c r="E4860" s="16"/>
      <c r="F4860" s="14"/>
      <c r="G4860" s="14"/>
      <c r="H4860" s="14"/>
      <c r="I4860" s="15"/>
      <c r="J4860" s="77"/>
    </row>
    <row r="4861" spans="1:10">
      <c r="A4861" s="14"/>
      <c r="B4861" s="14"/>
      <c r="C4861" s="14"/>
      <c r="D4861" s="16"/>
      <c r="E4861" s="16"/>
      <c r="F4861" s="14"/>
      <c r="G4861" s="14"/>
      <c r="H4861" s="14"/>
      <c r="I4861" s="15"/>
      <c r="J4861" s="77"/>
    </row>
    <row r="4862" spans="1:10">
      <c r="A4862" s="14"/>
      <c r="B4862" s="14"/>
      <c r="C4862" s="14"/>
      <c r="D4862" s="16"/>
      <c r="E4862" s="16"/>
      <c r="F4862" s="14"/>
      <c r="G4862" s="14"/>
      <c r="H4862" s="14"/>
      <c r="I4862" s="15"/>
      <c r="J4862" s="77"/>
    </row>
    <row r="4863" spans="1:10">
      <c r="A4863" s="14"/>
      <c r="B4863" s="14"/>
      <c r="C4863" s="14"/>
      <c r="D4863" s="16"/>
      <c r="E4863" s="16"/>
      <c r="F4863" s="14"/>
      <c r="G4863" s="14"/>
      <c r="H4863" s="14"/>
      <c r="I4863" s="15"/>
      <c r="J4863" s="77"/>
    </row>
    <row r="4864" spans="1:10">
      <c r="A4864" s="14"/>
      <c r="B4864" s="14"/>
      <c r="C4864" s="14"/>
      <c r="D4864" s="16"/>
      <c r="E4864" s="16"/>
      <c r="F4864" s="14"/>
      <c r="G4864" s="14"/>
      <c r="H4864" s="14"/>
      <c r="I4864" s="15"/>
      <c r="J4864" s="77"/>
    </row>
    <row r="4865" spans="1:10">
      <c r="A4865" s="14"/>
      <c r="B4865" s="14"/>
      <c r="C4865" s="14"/>
      <c r="D4865" s="16"/>
      <c r="E4865" s="16"/>
      <c r="F4865" s="14"/>
      <c r="G4865" s="14"/>
      <c r="H4865" s="14"/>
      <c r="I4865" s="15"/>
      <c r="J4865" s="77"/>
    </row>
    <row r="4866" spans="1:10">
      <c r="A4866" s="14"/>
      <c r="B4866" s="14"/>
      <c r="C4866" s="14"/>
      <c r="D4866" s="16"/>
      <c r="E4866" s="16"/>
      <c r="F4866" s="14"/>
      <c r="G4866" s="14"/>
      <c r="H4866" s="14"/>
      <c r="I4866" s="15"/>
      <c r="J4866" s="77"/>
    </row>
    <row r="4867" spans="1:10">
      <c r="A4867" s="14"/>
      <c r="B4867" s="14"/>
      <c r="C4867" s="14"/>
      <c r="D4867" s="16"/>
      <c r="E4867" s="16"/>
      <c r="F4867" s="14"/>
      <c r="G4867" s="14"/>
      <c r="H4867" s="14"/>
      <c r="I4867" s="15"/>
      <c r="J4867" s="77"/>
    </row>
    <row r="4868" spans="1:10">
      <c r="A4868" s="14"/>
      <c r="B4868" s="14"/>
      <c r="C4868" s="14"/>
      <c r="D4868" s="16"/>
      <c r="E4868" s="16"/>
      <c r="F4868" s="14"/>
      <c r="G4868" s="14"/>
      <c r="H4868" s="14"/>
      <c r="I4868" s="15"/>
      <c r="J4868" s="77"/>
    </row>
    <row r="4869" spans="1:10">
      <c r="A4869" s="14"/>
      <c r="B4869" s="14"/>
      <c r="C4869" s="14"/>
      <c r="D4869" s="16"/>
      <c r="E4869" s="16"/>
      <c r="F4869" s="14"/>
      <c r="G4869" s="14"/>
      <c r="H4869" s="14"/>
      <c r="I4869" s="15"/>
      <c r="J4869" s="77"/>
    </row>
    <row r="4870" spans="1:10">
      <c r="A4870" s="14"/>
      <c r="B4870" s="14"/>
      <c r="C4870" s="14"/>
      <c r="D4870" s="16"/>
      <c r="E4870" s="16"/>
      <c r="F4870" s="14"/>
      <c r="G4870" s="14"/>
      <c r="H4870" s="14"/>
      <c r="I4870" s="15"/>
      <c r="J4870" s="77"/>
    </row>
    <row r="4871" spans="1:10">
      <c r="A4871" s="14"/>
      <c r="B4871" s="14"/>
      <c r="C4871" s="14"/>
      <c r="D4871" s="16"/>
      <c r="E4871" s="16"/>
      <c r="F4871" s="14"/>
      <c r="G4871" s="14"/>
      <c r="H4871" s="14"/>
      <c r="I4871" s="15"/>
      <c r="J4871" s="77"/>
    </row>
    <row r="4872" spans="1:10">
      <c r="A4872" s="14"/>
      <c r="B4872" s="14"/>
      <c r="C4872" s="14"/>
      <c r="D4872" s="16"/>
      <c r="E4872" s="16"/>
      <c r="F4872" s="14"/>
      <c r="G4872" s="14"/>
      <c r="H4872" s="14"/>
      <c r="I4872" s="15"/>
      <c r="J4872" s="77"/>
    </row>
    <row r="4873" spans="1:10">
      <c r="A4873" s="14"/>
      <c r="B4873" s="14"/>
      <c r="C4873" s="14"/>
      <c r="D4873" s="16"/>
      <c r="E4873" s="16"/>
      <c r="F4873" s="14"/>
      <c r="G4873" s="14"/>
      <c r="H4873" s="14"/>
      <c r="I4873" s="15"/>
      <c r="J4873" s="77"/>
    </row>
    <row r="4874" spans="1:10">
      <c r="A4874" s="14"/>
      <c r="B4874" s="14"/>
      <c r="C4874" s="14"/>
      <c r="D4874" s="16"/>
      <c r="E4874" s="16"/>
      <c r="F4874" s="14"/>
      <c r="G4874" s="14"/>
      <c r="H4874" s="14"/>
      <c r="I4874" s="15"/>
      <c r="J4874" s="77"/>
    </row>
    <row r="4875" spans="1:10">
      <c r="A4875" s="14"/>
      <c r="B4875" s="14"/>
      <c r="C4875" s="14"/>
      <c r="D4875" s="16"/>
      <c r="E4875" s="16"/>
      <c r="F4875" s="14"/>
      <c r="G4875" s="14"/>
      <c r="H4875" s="14"/>
      <c r="I4875" s="15"/>
      <c r="J4875" s="77"/>
    </row>
    <row r="4876" spans="1:10">
      <c r="A4876" s="14"/>
      <c r="B4876" s="14"/>
      <c r="C4876" s="14"/>
      <c r="D4876" s="16"/>
      <c r="E4876" s="16"/>
      <c r="F4876" s="14"/>
      <c r="G4876" s="14"/>
      <c r="H4876" s="14"/>
      <c r="I4876" s="15"/>
      <c r="J4876" s="77"/>
    </row>
    <row r="4877" spans="1:10">
      <c r="A4877" s="14"/>
      <c r="B4877" s="14"/>
      <c r="C4877" s="14"/>
      <c r="D4877" s="16"/>
      <c r="E4877" s="16"/>
      <c r="F4877" s="14"/>
      <c r="G4877" s="14"/>
      <c r="H4877" s="14"/>
      <c r="I4877" s="15"/>
      <c r="J4877" s="77"/>
    </row>
    <row r="4878" spans="1:10">
      <c r="A4878" s="14"/>
      <c r="B4878" s="14"/>
      <c r="C4878" s="14"/>
      <c r="D4878" s="16"/>
      <c r="E4878" s="16"/>
      <c r="F4878" s="14"/>
      <c r="G4878" s="14"/>
      <c r="H4878" s="14"/>
      <c r="I4878" s="15"/>
      <c r="J4878" s="77"/>
    </row>
    <row r="4879" spans="1:10">
      <c r="A4879" s="14"/>
      <c r="B4879" s="14"/>
      <c r="C4879" s="14"/>
      <c r="D4879" s="16"/>
      <c r="E4879" s="16"/>
      <c r="F4879" s="14"/>
      <c r="G4879" s="14"/>
      <c r="H4879" s="14"/>
      <c r="I4879" s="15"/>
      <c r="J4879" s="77"/>
    </row>
    <row r="4880" spans="1:10">
      <c r="A4880" s="14"/>
      <c r="B4880" s="14"/>
      <c r="C4880" s="14"/>
      <c r="D4880" s="16"/>
      <c r="E4880" s="16"/>
      <c r="F4880" s="14"/>
      <c r="G4880" s="14"/>
      <c r="H4880" s="14"/>
      <c r="I4880" s="15"/>
      <c r="J4880" s="77"/>
    </row>
    <row r="4881" spans="1:10">
      <c r="A4881" s="14"/>
      <c r="B4881" s="14"/>
      <c r="C4881" s="14"/>
      <c r="D4881" s="16"/>
      <c r="E4881" s="16"/>
      <c r="F4881" s="14"/>
      <c r="G4881" s="14"/>
      <c r="H4881" s="14"/>
      <c r="I4881" s="15"/>
      <c r="J4881" s="77"/>
    </row>
    <row r="4882" spans="1:10">
      <c r="A4882" s="14"/>
      <c r="B4882" s="14"/>
      <c r="C4882" s="14"/>
      <c r="D4882" s="16"/>
      <c r="E4882" s="16"/>
      <c r="F4882" s="14"/>
      <c r="G4882" s="14"/>
      <c r="H4882" s="14"/>
      <c r="I4882" s="15"/>
      <c r="J4882" s="77"/>
    </row>
    <row r="4883" spans="1:10">
      <c r="A4883" s="14"/>
      <c r="B4883" s="14"/>
      <c r="C4883" s="14"/>
      <c r="D4883" s="16"/>
      <c r="E4883" s="16"/>
      <c r="F4883" s="14"/>
      <c r="G4883" s="14"/>
      <c r="H4883" s="14"/>
      <c r="I4883" s="15"/>
      <c r="J4883" s="77"/>
    </row>
    <row r="4884" spans="1:10">
      <c r="A4884" s="14"/>
      <c r="B4884" s="14"/>
      <c r="C4884" s="14"/>
      <c r="D4884" s="16"/>
      <c r="E4884" s="16"/>
      <c r="F4884" s="14"/>
      <c r="G4884" s="14"/>
      <c r="H4884" s="14"/>
      <c r="I4884" s="15"/>
      <c r="J4884" s="77"/>
    </row>
    <row r="4885" spans="1:10">
      <c r="A4885" s="14"/>
      <c r="B4885" s="14"/>
      <c r="C4885" s="14"/>
      <c r="D4885" s="16"/>
      <c r="E4885" s="16"/>
      <c r="F4885" s="14"/>
      <c r="G4885" s="14"/>
      <c r="H4885" s="14"/>
      <c r="I4885" s="15"/>
      <c r="J4885" s="77"/>
    </row>
    <row r="4886" spans="1:10">
      <c r="A4886" s="14"/>
      <c r="B4886" s="14"/>
      <c r="C4886" s="14"/>
      <c r="D4886" s="16"/>
      <c r="E4886" s="16"/>
      <c r="F4886" s="14"/>
      <c r="G4886" s="14"/>
      <c r="H4886" s="14"/>
      <c r="I4886" s="15"/>
      <c r="J4886" s="77"/>
    </row>
    <row r="4887" spans="1:10">
      <c r="A4887" s="14"/>
      <c r="B4887" s="14"/>
      <c r="C4887" s="14"/>
      <c r="D4887" s="16"/>
      <c r="E4887" s="16"/>
      <c r="F4887" s="14"/>
      <c r="G4887" s="14"/>
      <c r="H4887" s="14"/>
      <c r="I4887" s="15"/>
      <c r="J4887" s="77"/>
    </row>
    <row r="4888" spans="1:10">
      <c r="A4888" s="14"/>
      <c r="B4888" s="14"/>
      <c r="C4888" s="14"/>
      <c r="D4888" s="16"/>
      <c r="E4888" s="16"/>
      <c r="F4888" s="14"/>
      <c r="G4888" s="14"/>
      <c r="H4888" s="14"/>
      <c r="I4888" s="15"/>
      <c r="J4888" s="77"/>
    </row>
    <row r="4889" spans="1:10">
      <c r="A4889" s="14"/>
      <c r="B4889" s="14"/>
      <c r="C4889" s="14"/>
      <c r="D4889" s="16"/>
      <c r="E4889" s="16"/>
      <c r="F4889" s="14"/>
      <c r="G4889" s="14"/>
      <c r="H4889" s="14"/>
      <c r="I4889" s="15"/>
      <c r="J4889" s="77"/>
    </row>
    <row r="4890" spans="1:10">
      <c r="A4890" s="14"/>
      <c r="B4890" s="14"/>
      <c r="C4890" s="14"/>
      <c r="D4890" s="16"/>
      <c r="E4890" s="16"/>
      <c r="F4890" s="14"/>
      <c r="G4890" s="14"/>
      <c r="H4890" s="14"/>
      <c r="I4890" s="15"/>
      <c r="J4890" s="77"/>
    </row>
    <row r="4891" spans="1:10">
      <c r="A4891" s="14"/>
      <c r="B4891" s="14"/>
      <c r="C4891" s="14"/>
      <c r="D4891" s="16"/>
      <c r="E4891" s="16"/>
      <c r="F4891" s="14"/>
      <c r="G4891" s="14"/>
      <c r="H4891" s="14"/>
      <c r="I4891" s="15"/>
      <c r="J4891" s="77"/>
    </row>
    <row r="4892" spans="1:10">
      <c r="A4892" s="14"/>
      <c r="B4892" s="14"/>
      <c r="C4892" s="14"/>
      <c r="D4892" s="16"/>
      <c r="E4892" s="16"/>
      <c r="F4892" s="14"/>
      <c r="G4892" s="14"/>
      <c r="H4892" s="14"/>
      <c r="I4892" s="15"/>
      <c r="J4892" s="77"/>
    </row>
    <row r="4893" spans="1:10">
      <c r="A4893" s="14"/>
      <c r="B4893" s="14"/>
      <c r="C4893" s="14"/>
      <c r="D4893" s="16"/>
      <c r="E4893" s="16"/>
      <c r="F4893" s="14"/>
      <c r="G4893" s="14"/>
      <c r="H4893" s="14"/>
      <c r="I4893" s="15"/>
      <c r="J4893" s="77"/>
    </row>
    <row r="4894" spans="1:10">
      <c r="A4894" s="14"/>
      <c r="B4894" s="14"/>
      <c r="C4894" s="14"/>
      <c r="D4894" s="16"/>
      <c r="E4894" s="16"/>
      <c r="F4894" s="14"/>
      <c r="G4894" s="14"/>
      <c r="H4894" s="14"/>
      <c r="I4894" s="15"/>
      <c r="J4894" s="77"/>
    </row>
    <row r="4895" spans="1:10">
      <c r="A4895" s="14"/>
      <c r="B4895" s="14"/>
      <c r="C4895" s="14"/>
      <c r="D4895" s="16"/>
      <c r="E4895" s="16"/>
      <c r="F4895" s="14"/>
      <c r="G4895" s="14"/>
      <c r="H4895" s="14"/>
      <c r="I4895" s="15"/>
      <c r="J4895" s="77"/>
    </row>
    <row r="4896" spans="1:10">
      <c r="A4896" s="14"/>
      <c r="B4896" s="14"/>
      <c r="C4896" s="14"/>
      <c r="D4896" s="16"/>
      <c r="E4896" s="16"/>
      <c r="F4896" s="14"/>
      <c r="G4896" s="14"/>
      <c r="H4896" s="14"/>
      <c r="I4896" s="15"/>
      <c r="J4896" s="77"/>
    </row>
    <row r="4897" spans="1:10">
      <c r="A4897" s="14"/>
      <c r="B4897" s="14"/>
      <c r="C4897" s="14"/>
      <c r="D4897" s="16"/>
      <c r="E4897" s="16"/>
      <c r="F4897" s="14"/>
      <c r="G4897" s="14"/>
      <c r="H4897" s="14"/>
      <c r="I4897" s="15"/>
      <c r="J4897" s="77"/>
    </row>
    <row r="4898" spans="1:10">
      <c r="A4898" s="14"/>
      <c r="B4898" s="14"/>
      <c r="C4898" s="14"/>
      <c r="D4898" s="16"/>
      <c r="E4898" s="16"/>
      <c r="F4898" s="14"/>
      <c r="G4898" s="14"/>
      <c r="H4898" s="14"/>
      <c r="I4898" s="15"/>
      <c r="J4898" s="77"/>
    </row>
    <row r="4899" spans="1:10">
      <c r="A4899" s="14"/>
      <c r="B4899" s="14"/>
      <c r="C4899" s="14"/>
      <c r="D4899" s="16"/>
      <c r="E4899" s="16"/>
      <c r="F4899" s="14"/>
      <c r="G4899" s="14"/>
      <c r="H4899" s="14"/>
      <c r="I4899" s="15"/>
      <c r="J4899" s="77"/>
    </row>
    <row r="4900" spans="1:10">
      <c r="A4900" s="14"/>
      <c r="B4900" s="14"/>
      <c r="C4900" s="14"/>
      <c r="D4900" s="16"/>
      <c r="E4900" s="16"/>
      <c r="F4900" s="14"/>
      <c r="G4900" s="14"/>
      <c r="H4900" s="14"/>
      <c r="I4900" s="15"/>
      <c r="J4900" s="77"/>
    </row>
    <row r="4901" spans="1:10">
      <c r="A4901" s="14"/>
      <c r="B4901" s="14"/>
      <c r="C4901" s="14"/>
      <c r="D4901" s="16"/>
      <c r="E4901" s="16"/>
      <c r="F4901" s="14"/>
      <c r="G4901" s="14"/>
      <c r="H4901" s="14"/>
      <c r="I4901" s="15"/>
      <c r="J4901" s="77"/>
    </row>
    <row r="4902" spans="1:10">
      <c r="A4902" s="14"/>
      <c r="B4902" s="14"/>
      <c r="C4902" s="14"/>
      <c r="D4902" s="16"/>
      <c r="E4902" s="16"/>
      <c r="F4902" s="14"/>
      <c r="G4902" s="14"/>
      <c r="H4902" s="14"/>
      <c r="I4902" s="15"/>
      <c r="J4902" s="77"/>
    </row>
    <row r="4903" spans="1:10">
      <c r="A4903" s="14"/>
      <c r="B4903" s="14"/>
      <c r="C4903" s="14"/>
      <c r="D4903" s="16"/>
      <c r="E4903" s="16"/>
      <c r="F4903" s="14"/>
      <c r="G4903" s="14"/>
      <c r="H4903" s="14"/>
      <c r="I4903" s="15"/>
      <c r="J4903" s="77"/>
    </row>
    <row r="4904" spans="1:10">
      <c r="A4904" s="14"/>
      <c r="B4904" s="14"/>
      <c r="C4904" s="14"/>
      <c r="D4904" s="16"/>
      <c r="E4904" s="16"/>
      <c r="F4904" s="14"/>
      <c r="G4904" s="14"/>
      <c r="H4904" s="14"/>
      <c r="I4904" s="15"/>
      <c r="J4904" s="77"/>
    </row>
    <row r="4905" spans="1:10">
      <c r="A4905" s="14"/>
      <c r="B4905" s="14"/>
      <c r="C4905" s="14"/>
      <c r="D4905" s="16"/>
      <c r="E4905" s="16"/>
      <c r="F4905" s="14"/>
      <c r="G4905" s="14"/>
      <c r="H4905" s="14"/>
      <c r="I4905" s="15"/>
      <c r="J4905" s="77"/>
    </row>
    <row r="4906" spans="1:10">
      <c r="A4906" s="14"/>
      <c r="B4906" s="14"/>
      <c r="C4906" s="14"/>
      <c r="D4906" s="16"/>
      <c r="E4906" s="16"/>
      <c r="F4906" s="14"/>
      <c r="G4906" s="14"/>
      <c r="H4906" s="14"/>
      <c r="I4906" s="15"/>
      <c r="J4906" s="77"/>
    </row>
    <row r="4907" spans="1:10">
      <c r="A4907" s="14"/>
      <c r="B4907" s="14"/>
      <c r="C4907" s="14"/>
      <c r="D4907" s="16"/>
      <c r="E4907" s="16"/>
      <c r="F4907" s="14"/>
      <c r="G4907" s="14"/>
      <c r="H4907" s="14"/>
      <c r="I4907" s="15"/>
      <c r="J4907" s="77"/>
    </row>
    <row r="4908" spans="1:10">
      <c r="A4908" s="14"/>
      <c r="B4908" s="14"/>
      <c r="C4908" s="14"/>
      <c r="D4908" s="16"/>
      <c r="E4908" s="16"/>
      <c r="F4908" s="14"/>
      <c r="G4908" s="14"/>
      <c r="H4908" s="14"/>
      <c r="I4908" s="15"/>
      <c r="J4908" s="77"/>
    </row>
    <row r="4909" spans="1:10">
      <c r="A4909" s="14"/>
      <c r="B4909" s="14"/>
      <c r="C4909" s="14"/>
      <c r="D4909" s="16"/>
      <c r="E4909" s="16"/>
      <c r="F4909" s="14"/>
      <c r="G4909" s="14"/>
      <c r="H4909" s="14"/>
      <c r="I4909" s="15"/>
      <c r="J4909" s="77"/>
    </row>
    <row r="4910" spans="1:10">
      <c r="A4910" s="14"/>
      <c r="B4910" s="14"/>
      <c r="C4910" s="14"/>
      <c r="D4910" s="16"/>
      <c r="E4910" s="16"/>
      <c r="F4910" s="14"/>
      <c r="G4910" s="14"/>
      <c r="H4910" s="14"/>
      <c r="I4910" s="15"/>
      <c r="J4910" s="77"/>
    </row>
    <row r="4911" spans="1:10">
      <c r="A4911" s="14"/>
      <c r="B4911" s="14"/>
      <c r="C4911" s="14"/>
      <c r="D4911" s="16"/>
      <c r="E4911" s="16"/>
      <c r="F4911" s="14"/>
      <c r="G4911" s="14"/>
      <c r="H4911" s="14"/>
      <c r="I4911" s="15"/>
      <c r="J4911" s="77"/>
    </row>
    <row r="4912" spans="1:10">
      <c r="A4912" s="14"/>
      <c r="B4912" s="14"/>
      <c r="C4912" s="14"/>
      <c r="D4912" s="16"/>
      <c r="E4912" s="16"/>
      <c r="F4912" s="14"/>
      <c r="G4912" s="14"/>
      <c r="H4912" s="14"/>
      <c r="I4912" s="15"/>
      <c r="J4912" s="77"/>
    </row>
    <row r="4913" spans="1:10">
      <c r="A4913" s="14"/>
      <c r="B4913" s="14"/>
      <c r="C4913" s="14"/>
      <c r="D4913" s="16"/>
      <c r="E4913" s="16"/>
      <c r="F4913" s="14"/>
      <c r="G4913" s="14"/>
      <c r="H4913" s="14"/>
      <c r="I4913" s="15"/>
      <c r="J4913" s="77"/>
    </row>
    <row r="4914" spans="1:10">
      <c r="A4914" s="14"/>
      <c r="B4914" s="14"/>
      <c r="C4914" s="14"/>
      <c r="D4914" s="16"/>
      <c r="E4914" s="16"/>
      <c r="F4914" s="14"/>
      <c r="G4914" s="14"/>
      <c r="H4914" s="14"/>
      <c r="I4914" s="15"/>
      <c r="J4914" s="77"/>
    </row>
    <row r="4915" spans="1:10">
      <c r="A4915" s="14"/>
      <c r="B4915" s="14"/>
      <c r="C4915" s="14"/>
      <c r="D4915" s="16"/>
      <c r="E4915" s="16"/>
      <c r="F4915" s="14"/>
      <c r="G4915" s="14"/>
      <c r="H4915" s="14"/>
      <c r="I4915" s="15"/>
      <c r="J4915" s="77"/>
    </row>
    <row r="4916" spans="1:10">
      <c r="A4916" s="14"/>
      <c r="B4916" s="14"/>
      <c r="C4916" s="14"/>
      <c r="D4916" s="16"/>
      <c r="E4916" s="16"/>
      <c r="F4916" s="14"/>
      <c r="G4916" s="14"/>
      <c r="H4916" s="14"/>
      <c r="I4916" s="15"/>
      <c r="J4916" s="77"/>
    </row>
    <row r="4917" spans="1:10">
      <c r="A4917" s="14"/>
      <c r="B4917" s="14"/>
      <c r="C4917" s="14"/>
      <c r="D4917" s="16"/>
      <c r="E4917" s="16"/>
      <c r="F4917" s="14"/>
      <c r="G4917" s="14"/>
      <c r="H4917" s="14"/>
      <c r="I4917" s="15"/>
      <c r="J4917" s="77"/>
    </row>
    <row r="4918" spans="1:10">
      <c r="A4918" s="14"/>
      <c r="B4918" s="14"/>
      <c r="C4918" s="14"/>
      <c r="D4918" s="16"/>
      <c r="E4918" s="16"/>
      <c r="F4918" s="14"/>
      <c r="G4918" s="14"/>
      <c r="H4918" s="14"/>
      <c r="I4918" s="15"/>
      <c r="J4918" s="77"/>
    </row>
    <row r="4919" spans="1:10">
      <c r="A4919" s="14"/>
      <c r="B4919" s="14"/>
      <c r="C4919" s="14"/>
      <c r="D4919" s="16"/>
      <c r="E4919" s="16"/>
      <c r="F4919" s="14"/>
      <c r="G4919" s="14"/>
      <c r="H4919" s="14"/>
      <c r="I4919" s="15"/>
      <c r="J4919" s="77"/>
    </row>
    <row r="4920" spans="1:10">
      <c r="A4920" s="14"/>
      <c r="B4920" s="14"/>
      <c r="C4920" s="14"/>
      <c r="D4920" s="16"/>
      <c r="E4920" s="16"/>
      <c r="F4920" s="14"/>
      <c r="G4920" s="14"/>
      <c r="H4920" s="14"/>
      <c r="I4920" s="15"/>
      <c r="J4920" s="77"/>
    </row>
    <row r="4921" spans="1:10">
      <c r="A4921" s="14"/>
      <c r="B4921" s="14"/>
      <c r="C4921" s="14"/>
      <c r="D4921" s="16"/>
      <c r="E4921" s="16"/>
      <c r="F4921" s="14"/>
      <c r="G4921" s="14"/>
      <c r="H4921" s="14"/>
      <c r="I4921" s="15"/>
      <c r="J4921" s="77"/>
    </row>
    <row r="4922" spans="1:10">
      <c r="A4922" s="14"/>
      <c r="B4922" s="14"/>
      <c r="C4922" s="14"/>
      <c r="D4922" s="16"/>
      <c r="E4922" s="16"/>
      <c r="F4922" s="14"/>
      <c r="G4922" s="14"/>
      <c r="H4922" s="14"/>
      <c r="I4922" s="15"/>
      <c r="J4922" s="77"/>
    </row>
    <row r="4923" spans="1:10">
      <c r="A4923" s="14"/>
      <c r="B4923" s="14"/>
      <c r="C4923" s="14"/>
      <c r="D4923" s="16"/>
      <c r="E4923" s="16"/>
      <c r="F4923" s="14"/>
      <c r="G4923" s="14"/>
      <c r="H4923" s="14"/>
      <c r="I4923" s="15"/>
      <c r="J4923" s="77"/>
    </row>
    <row r="4924" spans="1:10">
      <c r="A4924" s="14"/>
      <c r="B4924" s="14"/>
      <c r="C4924" s="14"/>
      <c r="D4924" s="16"/>
      <c r="E4924" s="16"/>
      <c r="F4924" s="14"/>
      <c r="G4924" s="14"/>
      <c r="H4924" s="14"/>
      <c r="I4924" s="15"/>
      <c r="J4924" s="77"/>
    </row>
    <row r="4925" spans="1:10">
      <c r="A4925" s="14"/>
      <c r="B4925" s="14"/>
      <c r="C4925" s="14"/>
      <c r="D4925" s="16"/>
      <c r="E4925" s="16"/>
      <c r="F4925" s="14"/>
      <c r="G4925" s="14"/>
      <c r="H4925" s="14"/>
      <c r="I4925" s="15"/>
      <c r="J4925" s="77"/>
    </row>
    <row r="4926" spans="1:10">
      <c r="A4926" s="14"/>
      <c r="B4926" s="14"/>
      <c r="C4926" s="14"/>
      <c r="D4926" s="16"/>
      <c r="E4926" s="16"/>
      <c r="F4926" s="14"/>
      <c r="G4926" s="14"/>
      <c r="H4926" s="14"/>
      <c r="I4926" s="15"/>
      <c r="J4926" s="77"/>
    </row>
    <row r="4927" spans="1:10">
      <c r="A4927" s="14"/>
      <c r="B4927" s="14"/>
      <c r="C4927" s="14"/>
      <c r="D4927" s="16"/>
      <c r="E4927" s="16"/>
      <c r="F4927" s="14"/>
      <c r="G4927" s="14"/>
      <c r="H4927" s="14"/>
      <c r="I4927" s="15"/>
      <c r="J4927" s="77"/>
    </row>
    <row r="4928" spans="1:10">
      <c r="A4928" s="14"/>
      <c r="B4928" s="14"/>
      <c r="C4928" s="14"/>
      <c r="D4928" s="16"/>
      <c r="E4928" s="16"/>
      <c r="F4928" s="14"/>
      <c r="G4928" s="14"/>
      <c r="H4928" s="14"/>
      <c r="I4928" s="15"/>
      <c r="J4928" s="77"/>
    </row>
    <row r="4929" spans="1:10">
      <c r="A4929" s="14"/>
      <c r="B4929" s="14"/>
      <c r="C4929" s="14"/>
      <c r="D4929" s="16"/>
      <c r="E4929" s="16"/>
      <c r="F4929" s="14"/>
      <c r="G4929" s="14"/>
      <c r="H4929" s="14"/>
      <c r="I4929" s="15"/>
      <c r="J4929" s="77"/>
    </row>
    <row r="4930" spans="1:10">
      <c r="A4930" s="14"/>
      <c r="B4930" s="14"/>
      <c r="C4930" s="14"/>
      <c r="D4930" s="16"/>
      <c r="E4930" s="16"/>
      <c r="F4930" s="14"/>
      <c r="G4930" s="14"/>
      <c r="H4930" s="14"/>
      <c r="I4930" s="15"/>
      <c r="J4930" s="77"/>
    </row>
    <row r="4931" spans="1:10">
      <c r="A4931" s="14"/>
      <c r="B4931" s="14"/>
      <c r="C4931" s="14"/>
      <c r="D4931" s="16"/>
      <c r="E4931" s="16"/>
      <c r="F4931" s="14"/>
      <c r="G4931" s="14"/>
      <c r="H4931" s="14"/>
      <c r="I4931" s="15"/>
      <c r="J4931" s="77"/>
    </row>
    <row r="4932" spans="1:10">
      <c r="A4932" s="14"/>
      <c r="B4932" s="14"/>
      <c r="C4932" s="14"/>
      <c r="D4932" s="16"/>
      <c r="E4932" s="16"/>
      <c r="F4932" s="14"/>
      <c r="G4932" s="14"/>
      <c r="H4932" s="14"/>
      <c r="I4932" s="15"/>
      <c r="J4932" s="77"/>
    </row>
    <row r="4933" spans="1:10">
      <c r="A4933" s="14"/>
      <c r="B4933" s="14"/>
      <c r="C4933" s="14"/>
      <c r="D4933" s="16"/>
      <c r="E4933" s="16"/>
      <c r="F4933" s="14"/>
      <c r="G4933" s="14"/>
      <c r="H4933" s="14"/>
      <c r="I4933" s="15"/>
      <c r="J4933" s="77"/>
    </row>
    <row r="4934" spans="1:10">
      <c r="A4934" s="14"/>
      <c r="B4934" s="14"/>
      <c r="C4934" s="14"/>
      <c r="D4934" s="16"/>
      <c r="E4934" s="16"/>
      <c r="F4934" s="14"/>
      <c r="G4934" s="14"/>
      <c r="H4934" s="14"/>
      <c r="I4934" s="15"/>
      <c r="J4934" s="77"/>
    </row>
    <row r="4935" spans="1:10">
      <c r="A4935" s="14"/>
      <c r="B4935" s="14"/>
      <c r="C4935" s="14"/>
      <c r="D4935" s="16"/>
      <c r="E4935" s="16"/>
      <c r="F4935" s="14"/>
      <c r="G4935" s="14"/>
      <c r="H4935" s="14"/>
      <c r="I4935" s="15"/>
      <c r="J4935" s="77"/>
    </row>
    <row r="4936" spans="1:10">
      <c r="A4936" s="14"/>
      <c r="B4936" s="14"/>
      <c r="C4936" s="14"/>
      <c r="D4936" s="16"/>
      <c r="E4936" s="16"/>
      <c r="F4936" s="14"/>
      <c r="G4936" s="14"/>
      <c r="H4936" s="14"/>
      <c r="I4936" s="15"/>
      <c r="J4936" s="77"/>
    </row>
    <row r="4937" spans="1:10">
      <c r="A4937" s="14"/>
      <c r="B4937" s="14"/>
      <c r="C4937" s="14"/>
      <c r="D4937" s="16"/>
      <c r="E4937" s="16"/>
      <c r="F4937" s="14"/>
      <c r="G4937" s="14"/>
      <c r="H4937" s="14"/>
      <c r="I4937" s="15"/>
      <c r="J4937" s="77"/>
    </row>
    <row r="4938" spans="1:10">
      <c r="A4938" s="14"/>
      <c r="B4938" s="14"/>
      <c r="C4938" s="14"/>
      <c r="D4938" s="16"/>
      <c r="E4938" s="16"/>
      <c r="F4938" s="14"/>
      <c r="G4938" s="14"/>
      <c r="H4938" s="14"/>
      <c r="I4938" s="15"/>
      <c r="J4938" s="77"/>
    </row>
    <row r="4939" spans="1:10">
      <c r="A4939" s="14"/>
      <c r="B4939" s="14"/>
      <c r="C4939" s="14"/>
      <c r="D4939" s="16"/>
      <c r="E4939" s="16"/>
      <c r="F4939" s="14"/>
      <c r="G4939" s="14"/>
      <c r="H4939" s="14"/>
      <c r="I4939" s="15"/>
      <c r="J4939" s="77"/>
    </row>
    <row r="4940" spans="1:10">
      <c r="A4940" s="14"/>
      <c r="B4940" s="14"/>
      <c r="C4940" s="14"/>
      <c r="D4940" s="16"/>
      <c r="E4940" s="16"/>
      <c r="F4940" s="14"/>
      <c r="G4940" s="14"/>
      <c r="H4940" s="14"/>
      <c r="I4940" s="15"/>
      <c r="J4940" s="77"/>
    </row>
    <row r="4941" spans="1:10">
      <c r="A4941" s="14"/>
      <c r="B4941" s="14"/>
      <c r="C4941" s="14"/>
      <c r="D4941" s="16"/>
      <c r="E4941" s="16"/>
      <c r="F4941" s="14"/>
      <c r="G4941" s="14"/>
      <c r="H4941" s="14"/>
      <c r="I4941" s="15"/>
      <c r="J4941" s="77"/>
    </row>
    <row r="4942" spans="1:10">
      <c r="A4942" s="14"/>
      <c r="B4942" s="14"/>
      <c r="C4942" s="14"/>
      <c r="D4942" s="16"/>
      <c r="E4942" s="16"/>
      <c r="F4942" s="14"/>
      <c r="G4942" s="14"/>
      <c r="H4942" s="14"/>
      <c r="I4942" s="15"/>
      <c r="J4942" s="77"/>
    </row>
    <row r="4943" spans="1:10">
      <c r="A4943" s="14"/>
      <c r="B4943" s="14"/>
      <c r="C4943" s="14"/>
      <c r="D4943" s="16"/>
      <c r="E4943" s="16"/>
      <c r="F4943" s="14"/>
      <c r="G4943" s="14"/>
      <c r="H4943" s="14"/>
      <c r="I4943" s="15"/>
      <c r="J4943" s="77"/>
    </row>
    <row r="4944" spans="1:10">
      <c r="A4944" s="14"/>
      <c r="B4944" s="14"/>
      <c r="C4944" s="14"/>
      <c r="D4944" s="16"/>
      <c r="E4944" s="16"/>
      <c r="F4944" s="14"/>
      <c r="G4944" s="14"/>
      <c r="H4944" s="14"/>
      <c r="I4944" s="15"/>
      <c r="J4944" s="77"/>
    </row>
    <row r="4945" spans="1:10">
      <c r="A4945" s="14"/>
      <c r="B4945" s="14"/>
      <c r="C4945" s="14"/>
      <c r="D4945" s="16"/>
      <c r="E4945" s="16"/>
      <c r="F4945" s="14"/>
      <c r="G4945" s="14"/>
      <c r="H4945" s="14"/>
      <c r="I4945" s="15"/>
      <c r="J4945" s="77"/>
    </row>
    <row r="4946" spans="1:10">
      <c r="A4946" s="14"/>
      <c r="B4946" s="14"/>
      <c r="C4946" s="14"/>
      <c r="D4946" s="16"/>
      <c r="E4946" s="16"/>
      <c r="F4946" s="14"/>
      <c r="G4946" s="14"/>
      <c r="H4946" s="14"/>
      <c r="I4946" s="15"/>
      <c r="J4946" s="77"/>
    </row>
    <row r="4947" spans="1:10">
      <c r="A4947" s="14"/>
      <c r="B4947" s="14"/>
      <c r="C4947" s="14"/>
      <c r="D4947" s="16"/>
      <c r="E4947" s="16"/>
      <c r="F4947" s="14"/>
      <c r="G4947" s="14"/>
      <c r="H4947" s="14"/>
      <c r="I4947" s="15"/>
      <c r="J4947" s="77"/>
    </row>
    <row r="4948" spans="1:10">
      <c r="A4948" s="14"/>
      <c r="B4948" s="14"/>
      <c r="C4948" s="14"/>
      <c r="D4948" s="16"/>
      <c r="E4948" s="16"/>
      <c r="F4948" s="14"/>
      <c r="G4948" s="14"/>
      <c r="H4948" s="14"/>
      <c r="I4948" s="15"/>
      <c r="J4948" s="77"/>
    </row>
    <row r="4949" spans="1:10">
      <c r="A4949" s="14"/>
      <c r="B4949" s="14"/>
      <c r="C4949" s="14"/>
      <c r="D4949" s="16"/>
      <c r="E4949" s="16"/>
      <c r="F4949" s="14"/>
      <c r="G4949" s="14"/>
      <c r="H4949" s="14"/>
      <c r="I4949" s="15"/>
      <c r="J4949" s="77"/>
    </row>
    <row r="4950" spans="1:10">
      <c r="A4950" s="14"/>
      <c r="B4950" s="14"/>
      <c r="C4950" s="14"/>
      <c r="D4950" s="16"/>
      <c r="E4950" s="16"/>
      <c r="F4950" s="14"/>
      <c r="G4950" s="14"/>
      <c r="H4950" s="14"/>
      <c r="I4950" s="15"/>
      <c r="J4950" s="77"/>
    </row>
    <row r="4951" spans="1:10">
      <c r="A4951" s="14"/>
      <c r="B4951" s="14"/>
      <c r="C4951" s="14"/>
      <c r="D4951" s="16"/>
      <c r="E4951" s="16"/>
      <c r="F4951" s="14"/>
      <c r="G4951" s="14"/>
      <c r="H4951" s="14"/>
      <c r="I4951" s="15"/>
      <c r="J4951" s="77"/>
    </row>
    <row r="4952" spans="1:10">
      <c r="A4952" s="14"/>
      <c r="B4952" s="14"/>
      <c r="C4952" s="14"/>
      <c r="D4952" s="16"/>
      <c r="E4952" s="16"/>
      <c r="F4952" s="14"/>
      <c r="G4952" s="14"/>
      <c r="H4952" s="14"/>
      <c r="I4952" s="15"/>
      <c r="J4952" s="77"/>
    </row>
    <row r="4953" spans="1:10">
      <c r="A4953" s="14"/>
      <c r="B4953" s="14"/>
      <c r="C4953" s="14"/>
      <c r="D4953" s="16"/>
      <c r="E4953" s="16"/>
      <c r="F4953" s="14"/>
      <c r="G4953" s="14"/>
      <c r="H4953" s="14"/>
      <c r="I4953" s="15"/>
      <c r="J4953" s="77"/>
    </row>
    <row r="4954" spans="1:10">
      <c r="A4954" s="14"/>
      <c r="B4954" s="14"/>
      <c r="C4954" s="14"/>
      <c r="D4954" s="16"/>
      <c r="E4954" s="16"/>
      <c r="F4954" s="14"/>
      <c r="G4954" s="14"/>
      <c r="H4954" s="14"/>
      <c r="I4954" s="15"/>
      <c r="J4954" s="77"/>
    </row>
    <row r="4955" spans="1:10">
      <c r="A4955" s="14"/>
      <c r="B4955" s="14"/>
      <c r="C4955" s="14"/>
      <c r="D4955" s="16"/>
      <c r="E4955" s="16"/>
      <c r="F4955" s="14"/>
      <c r="G4955" s="14"/>
      <c r="H4955" s="14"/>
      <c r="I4955" s="15"/>
      <c r="J4955" s="77"/>
    </row>
    <row r="4956" spans="1:10">
      <c r="A4956" s="14"/>
      <c r="B4956" s="14"/>
      <c r="C4956" s="14"/>
      <c r="D4956" s="16"/>
      <c r="E4956" s="16"/>
      <c r="F4956" s="14"/>
      <c r="G4956" s="14"/>
      <c r="H4956" s="14"/>
      <c r="I4956" s="15"/>
      <c r="J4956" s="77"/>
    </row>
    <row r="4957" spans="1:10">
      <c r="A4957" s="14"/>
      <c r="B4957" s="14"/>
      <c r="C4957" s="14"/>
      <c r="D4957" s="16"/>
      <c r="E4957" s="16"/>
      <c r="F4957" s="14"/>
      <c r="G4957" s="14"/>
      <c r="H4957" s="14"/>
      <c r="I4957" s="15"/>
      <c r="J4957" s="77"/>
    </row>
    <row r="4958" spans="1:10">
      <c r="A4958" s="14"/>
      <c r="B4958" s="14"/>
      <c r="C4958" s="14"/>
      <c r="D4958" s="16"/>
      <c r="E4958" s="16"/>
      <c r="F4958" s="14"/>
      <c r="G4958" s="14"/>
      <c r="H4958" s="14"/>
      <c r="I4958" s="15"/>
      <c r="J4958" s="77"/>
    </row>
    <row r="4959" spans="1:10">
      <c r="A4959" s="14"/>
      <c r="B4959" s="14"/>
      <c r="C4959" s="14"/>
      <c r="D4959" s="16"/>
      <c r="E4959" s="16"/>
      <c r="F4959" s="14"/>
      <c r="G4959" s="14"/>
      <c r="H4959" s="14"/>
      <c r="I4959" s="15"/>
      <c r="J4959" s="77"/>
    </row>
    <row r="4960" spans="1:10">
      <c r="A4960" s="14"/>
      <c r="B4960" s="14"/>
      <c r="C4960" s="14"/>
      <c r="D4960" s="16"/>
      <c r="E4960" s="16"/>
      <c r="F4960" s="14"/>
      <c r="G4960" s="14"/>
      <c r="H4960" s="14"/>
      <c r="I4960" s="15"/>
      <c r="J4960" s="77"/>
    </row>
    <row r="4961" spans="1:10">
      <c r="A4961" s="14"/>
      <c r="B4961" s="14"/>
      <c r="C4961" s="14"/>
      <c r="D4961" s="16"/>
      <c r="E4961" s="16"/>
      <c r="F4961" s="14"/>
      <c r="G4961" s="14"/>
      <c r="H4961" s="14"/>
      <c r="I4961" s="15"/>
      <c r="J4961" s="77"/>
    </row>
    <row r="4962" spans="1:10">
      <c r="A4962" s="14"/>
      <c r="B4962" s="14"/>
      <c r="C4962" s="14"/>
      <c r="D4962" s="16"/>
      <c r="E4962" s="16"/>
      <c r="F4962" s="14"/>
      <c r="G4962" s="14"/>
      <c r="H4962" s="14"/>
      <c r="I4962" s="15"/>
      <c r="J4962" s="77"/>
    </row>
    <row r="4963" spans="1:10">
      <c r="A4963" s="14"/>
      <c r="B4963" s="14"/>
      <c r="C4963" s="14"/>
      <c r="D4963" s="16"/>
      <c r="E4963" s="16"/>
      <c r="F4963" s="14"/>
      <c r="G4963" s="14"/>
      <c r="H4963" s="14"/>
      <c r="I4963" s="15"/>
      <c r="J4963" s="77"/>
    </row>
    <row r="4964" spans="1:10">
      <c r="A4964" s="14"/>
      <c r="B4964" s="14"/>
      <c r="C4964" s="14"/>
      <c r="D4964" s="16"/>
      <c r="E4964" s="16"/>
      <c r="F4964" s="14"/>
      <c r="G4964" s="14"/>
      <c r="H4964" s="14"/>
      <c r="I4964" s="15"/>
      <c r="J4964" s="77"/>
    </row>
    <row r="4965" spans="1:10">
      <c r="A4965" s="14"/>
      <c r="B4965" s="14"/>
      <c r="C4965" s="14"/>
      <c r="D4965" s="16"/>
      <c r="E4965" s="16"/>
      <c r="F4965" s="14"/>
      <c r="G4965" s="14"/>
      <c r="H4965" s="14"/>
      <c r="I4965" s="15"/>
      <c r="J4965" s="77"/>
    </row>
    <row r="4966" spans="1:10">
      <c r="A4966" s="14"/>
      <c r="B4966" s="14"/>
      <c r="C4966" s="14"/>
      <c r="D4966" s="16"/>
      <c r="E4966" s="16"/>
      <c r="F4966" s="14"/>
      <c r="G4966" s="14"/>
      <c r="H4966" s="14"/>
      <c r="I4966" s="15"/>
      <c r="J4966" s="77"/>
    </row>
    <row r="4967" spans="1:10">
      <c r="A4967" s="14"/>
      <c r="B4967" s="14"/>
      <c r="C4967" s="14"/>
      <c r="D4967" s="16"/>
      <c r="E4967" s="16"/>
      <c r="F4967" s="14"/>
      <c r="G4967" s="14"/>
      <c r="H4967" s="14"/>
      <c r="I4967" s="15"/>
      <c r="J4967" s="77"/>
    </row>
    <row r="4968" spans="1:10">
      <c r="A4968" s="14"/>
      <c r="B4968" s="14"/>
      <c r="C4968" s="14"/>
      <c r="D4968" s="16"/>
      <c r="E4968" s="16"/>
      <c r="F4968" s="14"/>
      <c r="G4968" s="14"/>
      <c r="H4968" s="14"/>
      <c r="I4968" s="15"/>
      <c r="J4968" s="77"/>
    </row>
    <row r="4969" spans="1:10">
      <c r="A4969" s="14"/>
      <c r="B4969" s="14"/>
      <c r="C4969" s="14"/>
      <c r="D4969" s="16"/>
      <c r="E4969" s="16"/>
      <c r="F4969" s="14"/>
      <c r="G4969" s="14"/>
      <c r="H4969" s="14"/>
      <c r="I4969" s="15"/>
      <c r="J4969" s="77"/>
    </row>
    <row r="4970" spans="1:10">
      <c r="A4970" s="14"/>
      <c r="B4970" s="14"/>
      <c r="C4970" s="14"/>
      <c r="D4970" s="16"/>
      <c r="E4970" s="16"/>
      <c r="F4970" s="14"/>
      <c r="G4970" s="14"/>
      <c r="H4970" s="14"/>
      <c r="I4970" s="15"/>
      <c r="J4970" s="77"/>
    </row>
    <row r="4971" spans="1:10">
      <c r="A4971" s="14"/>
      <c r="B4971" s="14"/>
      <c r="C4971" s="14"/>
      <c r="D4971" s="16"/>
      <c r="E4971" s="16"/>
      <c r="F4971" s="14"/>
      <c r="G4971" s="14"/>
      <c r="H4971" s="14"/>
      <c r="I4971" s="15"/>
      <c r="J4971" s="77"/>
    </row>
    <row r="4972" spans="1:10">
      <c r="A4972" s="14"/>
      <c r="B4972" s="14"/>
      <c r="C4972" s="14"/>
      <c r="D4972" s="16"/>
      <c r="E4972" s="16"/>
      <c r="F4972" s="14"/>
      <c r="G4972" s="14"/>
      <c r="H4972" s="14"/>
      <c r="I4972" s="15"/>
      <c r="J4972" s="77"/>
    </row>
    <row r="4973" spans="1:10">
      <c r="A4973" s="14"/>
      <c r="B4973" s="14"/>
      <c r="C4973" s="14"/>
      <c r="D4973" s="16"/>
      <c r="E4973" s="16"/>
      <c r="F4973" s="14"/>
      <c r="G4973" s="14"/>
      <c r="H4973" s="14"/>
      <c r="I4973" s="15"/>
      <c r="J4973" s="77"/>
    </row>
    <row r="4974" spans="1:10">
      <c r="A4974" s="14"/>
      <c r="B4974" s="14"/>
      <c r="C4974" s="14"/>
      <c r="D4974" s="16"/>
      <c r="E4974" s="16"/>
      <c r="F4974" s="14"/>
      <c r="G4974" s="14"/>
      <c r="H4974" s="14"/>
      <c r="I4974" s="15"/>
      <c r="J4974" s="77"/>
    </row>
    <row r="4975" spans="1:10">
      <c r="A4975" s="14"/>
      <c r="B4975" s="14"/>
      <c r="C4975" s="14"/>
      <c r="D4975" s="16"/>
      <c r="E4975" s="16"/>
      <c r="F4975" s="14"/>
      <c r="G4975" s="14"/>
      <c r="H4975" s="14"/>
      <c r="I4975" s="15"/>
      <c r="J4975" s="77"/>
    </row>
    <row r="4976" spans="1:10">
      <c r="A4976" s="14"/>
      <c r="B4976" s="14"/>
      <c r="C4976" s="14"/>
      <c r="D4976" s="16"/>
      <c r="E4976" s="16"/>
      <c r="F4976" s="14"/>
      <c r="G4976" s="14"/>
      <c r="H4976" s="14"/>
      <c r="I4976" s="15"/>
      <c r="J4976" s="77"/>
    </row>
    <row r="4977" spans="1:10">
      <c r="A4977" s="14"/>
      <c r="B4977" s="14"/>
      <c r="C4977" s="14"/>
      <c r="D4977" s="16"/>
      <c r="E4977" s="16"/>
      <c r="F4977" s="14"/>
      <c r="G4977" s="14"/>
      <c r="H4977" s="14"/>
      <c r="I4977" s="15"/>
      <c r="J4977" s="77"/>
    </row>
    <row r="4978" spans="1:10">
      <c r="A4978" s="14"/>
      <c r="B4978" s="14"/>
      <c r="C4978" s="14"/>
      <c r="D4978" s="16"/>
      <c r="E4978" s="16"/>
      <c r="F4978" s="14"/>
      <c r="G4978" s="14"/>
      <c r="H4978" s="14"/>
      <c r="I4978" s="15"/>
      <c r="J4978" s="77"/>
    </row>
    <row r="4979" spans="1:10">
      <c r="A4979" s="14"/>
      <c r="B4979" s="14"/>
      <c r="C4979" s="14"/>
      <c r="D4979" s="16"/>
      <c r="E4979" s="16"/>
      <c r="F4979" s="14"/>
      <c r="G4979" s="14"/>
      <c r="H4979" s="14"/>
      <c r="I4979" s="15"/>
      <c r="J4979" s="77"/>
    </row>
    <row r="4980" spans="1:10">
      <c r="A4980" s="14"/>
      <c r="B4980" s="14"/>
      <c r="C4980" s="14"/>
      <c r="D4980" s="16"/>
      <c r="E4980" s="16"/>
      <c r="F4980" s="14"/>
      <c r="G4980" s="14"/>
      <c r="H4980" s="14"/>
      <c r="I4980" s="15"/>
      <c r="J4980" s="77"/>
    </row>
    <row r="4981" spans="1:10">
      <c r="A4981" s="14"/>
      <c r="B4981" s="14"/>
      <c r="C4981" s="14"/>
      <c r="D4981" s="16"/>
      <c r="E4981" s="16"/>
      <c r="F4981" s="14"/>
      <c r="G4981" s="14"/>
      <c r="H4981" s="14"/>
      <c r="I4981" s="15"/>
      <c r="J4981" s="77"/>
    </row>
    <row r="4982" spans="1:10">
      <c r="A4982" s="14"/>
      <c r="B4982" s="14"/>
      <c r="C4982" s="14"/>
      <c r="D4982" s="16"/>
      <c r="E4982" s="16"/>
      <c r="F4982" s="14"/>
      <c r="G4982" s="14"/>
      <c r="H4982" s="14"/>
      <c r="I4982" s="15"/>
      <c r="J4982" s="77"/>
    </row>
    <row r="4983" spans="1:10">
      <c r="A4983" s="14"/>
      <c r="B4983" s="14"/>
      <c r="C4983" s="14"/>
      <c r="D4983" s="16"/>
      <c r="E4983" s="16"/>
      <c r="F4983" s="14"/>
      <c r="G4983" s="14"/>
      <c r="H4983" s="14"/>
      <c r="I4983" s="15"/>
      <c r="J4983" s="77"/>
    </row>
    <row r="4984" spans="1:10">
      <c r="A4984" s="14"/>
      <c r="B4984" s="14"/>
      <c r="C4984" s="14"/>
      <c r="D4984" s="16"/>
      <c r="E4984" s="16"/>
      <c r="F4984" s="14"/>
      <c r="G4984" s="14"/>
      <c r="H4984" s="14"/>
      <c r="I4984" s="15"/>
      <c r="J4984" s="77"/>
    </row>
    <row r="4985" spans="1:10">
      <c r="A4985" s="14"/>
      <c r="B4985" s="14"/>
      <c r="C4985" s="14"/>
      <c r="D4985" s="16"/>
      <c r="E4985" s="16"/>
      <c r="F4985" s="14"/>
      <c r="G4985" s="14"/>
      <c r="H4985" s="14"/>
      <c r="I4985" s="15"/>
      <c r="J4985" s="77"/>
    </row>
    <row r="4986" spans="1:10">
      <c r="A4986" s="14"/>
      <c r="B4986" s="14"/>
      <c r="C4986" s="14"/>
      <c r="D4986" s="16"/>
      <c r="E4986" s="16"/>
      <c r="F4986" s="14"/>
      <c r="G4986" s="14"/>
      <c r="H4986" s="14"/>
      <c r="I4986" s="15"/>
      <c r="J4986" s="77"/>
    </row>
    <row r="4987" spans="1:10">
      <c r="A4987" s="14"/>
      <c r="B4987" s="14"/>
      <c r="C4987" s="14"/>
      <c r="D4987" s="16"/>
      <c r="E4987" s="16"/>
      <c r="F4987" s="14"/>
      <c r="G4987" s="14"/>
      <c r="H4987" s="14"/>
      <c r="I4987" s="15"/>
      <c r="J4987" s="77"/>
    </row>
    <row r="4988" spans="1:10">
      <c r="A4988" s="14"/>
      <c r="B4988" s="14"/>
      <c r="C4988" s="14"/>
      <c r="D4988" s="16"/>
      <c r="E4988" s="16"/>
      <c r="F4988" s="14"/>
      <c r="G4988" s="14"/>
      <c r="H4988" s="14"/>
      <c r="I4988" s="15"/>
      <c r="J4988" s="77"/>
    </row>
    <row r="4989" spans="1:10">
      <c r="A4989" s="14"/>
      <c r="B4989" s="14"/>
      <c r="C4989" s="14"/>
      <c r="D4989" s="16"/>
      <c r="E4989" s="16"/>
      <c r="F4989" s="14"/>
      <c r="G4989" s="14"/>
      <c r="H4989" s="14"/>
      <c r="I4989" s="15"/>
      <c r="J4989" s="77"/>
    </row>
    <row r="4990" spans="1:10">
      <c r="A4990" s="14"/>
      <c r="B4990" s="14"/>
      <c r="C4990" s="14"/>
      <c r="D4990" s="16"/>
      <c r="E4990" s="16"/>
      <c r="F4990" s="14"/>
      <c r="G4990" s="14"/>
      <c r="H4990" s="14"/>
      <c r="I4990" s="15"/>
      <c r="J4990" s="77"/>
    </row>
    <row r="4991" spans="1:10">
      <c r="A4991" s="14"/>
      <c r="B4991" s="14"/>
      <c r="C4991" s="14"/>
      <c r="D4991" s="16"/>
      <c r="E4991" s="16"/>
      <c r="F4991" s="14"/>
      <c r="G4991" s="14"/>
      <c r="H4991" s="14"/>
      <c r="I4991" s="15"/>
      <c r="J4991" s="77"/>
    </row>
    <row r="4992" spans="1:10">
      <c r="A4992" s="14"/>
      <c r="B4992" s="14"/>
      <c r="C4992" s="14"/>
      <c r="D4992" s="16"/>
      <c r="E4992" s="16"/>
      <c r="F4992" s="14"/>
      <c r="G4992" s="14"/>
      <c r="H4992" s="14"/>
      <c r="I4992" s="15"/>
      <c r="J4992" s="77"/>
    </row>
    <row r="4993" spans="1:10">
      <c r="A4993" s="14"/>
      <c r="B4993" s="14"/>
      <c r="C4993" s="14"/>
      <c r="D4993" s="16"/>
      <c r="E4993" s="16"/>
      <c r="F4993" s="14"/>
      <c r="G4993" s="14"/>
      <c r="H4993" s="14"/>
      <c r="I4993" s="15"/>
      <c r="J4993" s="77"/>
    </row>
    <row r="4994" spans="1:10">
      <c r="A4994" s="14"/>
      <c r="B4994" s="14"/>
      <c r="C4994" s="14"/>
      <c r="D4994" s="16"/>
      <c r="E4994" s="16"/>
      <c r="F4994" s="14"/>
      <c r="G4994" s="14"/>
      <c r="H4994" s="14"/>
      <c r="I4994" s="15"/>
      <c r="J4994" s="77"/>
    </row>
    <row r="4995" spans="1:10">
      <c r="A4995" s="14"/>
      <c r="B4995" s="14"/>
      <c r="C4995" s="14"/>
      <c r="D4995" s="16"/>
      <c r="E4995" s="16"/>
      <c r="F4995" s="14"/>
      <c r="G4995" s="14"/>
      <c r="H4995" s="14"/>
      <c r="I4995" s="15"/>
      <c r="J4995" s="77"/>
    </row>
    <row r="4996" spans="1:10">
      <c r="A4996" s="14"/>
      <c r="B4996" s="14"/>
      <c r="C4996" s="14"/>
      <c r="D4996" s="16"/>
      <c r="E4996" s="16"/>
      <c r="F4996" s="14"/>
      <c r="G4996" s="14"/>
      <c r="H4996" s="14"/>
      <c r="I4996" s="15"/>
      <c r="J4996" s="77"/>
    </row>
    <row r="4997" spans="1:10">
      <c r="A4997" s="14"/>
      <c r="B4997" s="14"/>
      <c r="C4997" s="14"/>
      <c r="D4997" s="16"/>
      <c r="E4997" s="16"/>
      <c r="F4997" s="14"/>
      <c r="G4997" s="14"/>
      <c r="H4997" s="14"/>
      <c r="I4997" s="15"/>
      <c r="J4997" s="77"/>
    </row>
    <row r="4998" spans="1:10">
      <c r="A4998" s="14"/>
      <c r="B4998" s="14"/>
      <c r="C4998" s="14"/>
      <c r="D4998" s="16"/>
      <c r="E4998" s="16"/>
      <c r="F4998" s="14"/>
      <c r="G4998" s="14"/>
      <c r="H4998" s="14"/>
      <c r="I4998" s="15"/>
      <c r="J4998" s="77"/>
    </row>
    <row r="4999" spans="1:10">
      <c r="A4999" s="14"/>
      <c r="B4999" s="14"/>
      <c r="C4999" s="14"/>
      <c r="D4999" s="16"/>
      <c r="E4999" s="16"/>
      <c r="F4999" s="14"/>
      <c r="G4999" s="14"/>
      <c r="H4999" s="14"/>
      <c r="I4999" s="15"/>
      <c r="J4999" s="77"/>
    </row>
    <row r="5000" spans="1:10">
      <c r="A5000" s="14"/>
      <c r="B5000" s="14"/>
      <c r="C5000" s="14"/>
      <c r="D5000" s="16"/>
      <c r="E5000" s="16"/>
      <c r="F5000" s="14"/>
      <c r="G5000" s="14"/>
      <c r="H5000" s="14"/>
      <c r="I5000" s="15"/>
      <c r="J5000" s="77"/>
    </row>
  </sheetData>
  <autoFilter ref="A107:K317" xr:uid="{E96EF3C8-47E9-4D00-BAE9-FD921A4859DD}"/>
  <dataConsolidate/>
  <mergeCells count="5">
    <mergeCell ref="A100:H100"/>
    <mergeCell ref="I101:J101"/>
    <mergeCell ref="I100:J100"/>
    <mergeCell ref="A101:H101"/>
    <mergeCell ref="A105:J105"/>
  </mergeCells>
  <phoneticPr fontId="1" type="noConversion"/>
  <conditionalFormatting sqref="A218:C218 E218:F218 G218:J219 A296:E296 F296:J297 A297:J316 A319:J5000">
    <cfRule type="expression" dxfId="92" priority="20" stopIfTrue="1">
      <formula>$A218&lt;&gt;""</formula>
    </cfRule>
  </conditionalFormatting>
  <conditionalFormatting sqref="A219:F219">
    <cfRule type="expression" dxfId="91" priority="19" stopIfTrue="1">
      <formula>$A219&lt;&gt;""</formula>
    </cfRule>
  </conditionalFormatting>
  <conditionalFormatting sqref="A1055:H1066">
    <cfRule type="expression" dxfId="90" priority="223" stopIfTrue="1">
      <formula>$A1055&lt;&gt;""</formula>
    </cfRule>
  </conditionalFormatting>
  <conditionalFormatting sqref="A1112:H1113">
    <cfRule type="expression" dxfId="89" priority="234" stopIfTrue="1">
      <formula>$A1112&lt;&gt;""</formula>
    </cfRule>
  </conditionalFormatting>
  <conditionalFormatting sqref="A107:J217">
    <cfRule type="expression" dxfId="88" priority="22" stopIfTrue="1">
      <formula>$A107&lt;&gt;""</formula>
    </cfRule>
  </conditionalFormatting>
  <conditionalFormatting sqref="A220:J295">
    <cfRule type="expression" dxfId="87" priority="1" stopIfTrue="1">
      <formula>$A220&lt;&gt;""</formula>
    </cfRule>
  </conditionalFormatting>
  <conditionalFormatting sqref="B187:E197 I187:I197">
    <cfRule type="expression" dxfId="86" priority="45" stopIfTrue="1">
      <formula>$A187&lt;&gt;""</formula>
    </cfRule>
  </conditionalFormatting>
  <conditionalFormatting sqref="B472:E477">
    <cfRule type="expression" dxfId="85" priority="176" stopIfTrue="1">
      <formula>$A472&lt;&gt;""</formula>
    </cfRule>
  </conditionalFormatting>
  <conditionalFormatting sqref="B484:E488">
    <cfRule type="expression" dxfId="84" priority="182" stopIfTrue="1">
      <formula>$A484&lt;&gt;""</formula>
    </cfRule>
  </conditionalFormatting>
  <conditionalFormatting sqref="B689:E689">
    <cfRule type="expression" dxfId="83" priority="252" stopIfTrue="1">
      <formula>$A689&lt;&gt;""</formula>
    </cfRule>
  </conditionalFormatting>
  <conditionalFormatting sqref="B691:E691 H691:I691 B692:I693 B694:E699 H694:I699">
    <cfRule type="expression" dxfId="82" priority="212" stopIfTrue="1">
      <formula>$A691&lt;&gt;""</formula>
    </cfRule>
  </conditionalFormatting>
  <conditionalFormatting sqref="B701:E701 H701:I701">
    <cfRule type="expression" dxfId="81" priority="203" stopIfTrue="1">
      <formula>$A701&lt;&gt;""</formula>
    </cfRule>
  </conditionalFormatting>
  <conditionalFormatting sqref="B819:E819">
    <cfRule type="expression" dxfId="80" priority="275" stopIfTrue="1">
      <formula>$A819&lt;&gt;""</formula>
    </cfRule>
  </conditionalFormatting>
  <conditionalFormatting sqref="B1110:E1110">
    <cfRule type="expression" dxfId="79" priority="321" stopIfTrue="1">
      <formula>$A1110&lt;&gt;""</formula>
    </cfRule>
  </conditionalFormatting>
  <conditionalFormatting sqref="B1114:E1114">
    <cfRule type="expression" dxfId="78" priority="377" stopIfTrue="1">
      <formula>$A1114&lt;&gt;""</formula>
    </cfRule>
  </conditionalFormatting>
  <conditionalFormatting sqref="B1131:E1136">
    <cfRule type="expression" dxfId="77" priority="367" stopIfTrue="1">
      <formula>$A1131&lt;&gt;""</formula>
    </cfRule>
  </conditionalFormatting>
  <conditionalFormatting sqref="B1138:E1148">
    <cfRule type="expression" dxfId="76" priority="235" stopIfTrue="1">
      <formula>$A1138&lt;&gt;""</formula>
    </cfRule>
  </conditionalFormatting>
  <conditionalFormatting sqref="B1152:E1152">
    <cfRule type="expression" dxfId="75" priority="261" stopIfTrue="1">
      <formula>$A1152&lt;&gt;""</formula>
    </cfRule>
  </conditionalFormatting>
  <conditionalFormatting sqref="B1253:E1260 I1253:J1270">
    <cfRule type="expression" dxfId="74" priority="311" stopIfTrue="1">
      <formula>$A1253&lt;&gt;""</formula>
    </cfRule>
  </conditionalFormatting>
  <conditionalFormatting sqref="B1293:E1301">
    <cfRule type="expression" dxfId="73" priority="346" stopIfTrue="1">
      <formula>$A1293&lt;&gt;""</formula>
    </cfRule>
  </conditionalFormatting>
  <conditionalFormatting sqref="B1303:E1326">
    <cfRule type="expression" dxfId="72" priority="225" stopIfTrue="1">
      <formula>$A1303&lt;&gt;""</formula>
    </cfRule>
  </conditionalFormatting>
  <conditionalFormatting sqref="B1360:E1363">
    <cfRule type="expression" dxfId="71" priority="242" stopIfTrue="1">
      <formula>$A1360&lt;&gt;""</formula>
    </cfRule>
  </conditionalFormatting>
  <conditionalFormatting sqref="B1365:E1367">
    <cfRule type="expression" dxfId="70" priority="447" stopIfTrue="1">
      <formula>$A1365&lt;&gt;""</formula>
    </cfRule>
  </conditionalFormatting>
  <conditionalFormatting sqref="B1369:E1379">
    <cfRule type="expression" dxfId="69" priority="266" stopIfTrue="1">
      <formula>$A1369&lt;&gt;""</formula>
    </cfRule>
  </conditionalFormatting>
  <conditionalFormatting sqref="B1393:E1404">
    <cfRule type="expression" dxfId="68" priority="304" stopIfTrue="1">
      <formula>$A1393&lt;&gt;""</formula>
    </cfRule>
  </conditionalFormatting>
  <conditionalFormatting sqref="B1412:E1450">
    <cfRule type="expression" dxfId="67" priority="341" stopIfTrue="1">
      <formula>$A1412&lt;&gt;""</formula>
    </cfRule>
  </conditionalFormatting>
  <conditionalFormatting sqref="B1453:E1458">
    <cfRule type="expression" dxfId="66" priority="411" stopIfTrue="1">
      <formula>$A1453&lt;&gt;""</formula>
    </cfRule>
  </conditionalFormatting>
  <conditionalFormatting sqref="B489:G489">
    <cfRule type="expression" dxfId="65" priority="183" stopIfTrue="1">
      <formula>$A489&lt;&gt;""</formula>
    </cfRule>
  </conditionalFormatting>
  <conditionalFormatting sqref="B478:H483">
    <cfRule type="expression" dxfId="64" priority="184" stopIfTrue="1">
      <formula>$A478&lt;&gt;""</formula>
    </cfRule>
  </conditionalFormatting>
  <conditionalFormatting sqref="B490:H496">
    <cfRule type="expression" dxfId="63" priority="180" stopIfTrue="1">
      <formula>$A490&lt;&gt;""</formula>
    </cfRule>
  </conditionalFormatting>
  <conditionalFormatting sqref="B1067:H1082">
    <cfRule type="expression" dxfId="62" priority="407" stopIfTrue="1">
      <formula>$A1067&lt;&gt;""</formula>
    </cfRule>
  </conditionalFormatting>
  <conditionalFormatting sqref="B1272:H1274 B1275:E1288 H1275:H1288">
    <cfRule type="expression" dxfId="61" priority="336" stopIfTrue="1">
      <formula>$A1272&lt;&gt;""</formula>
    </cfRule>
  </conditionalFormatting>
  <conditionalFormatting sqref="B1290:H1292">
    <cfRule type="expression" dxfId="60" priority="231" stopIfTrue="1">
      <formula>$A1290&lt;&gt;""</formula>
    </cfRule>
  </conditionalFormatting>
  <conditionalFormatting sqref="B1364:H1364">
    <cfRule type="expression" dxfId="59" priority="477" stopIfTrue="1">
      <formula>$A1364&lt;&gt;""</formula>
    </cfRule>
  </conditionalFormatting>
  <conditionalFormatting sqref="B1380:H1385">
    <cfRule type="expression" dxfId="58" priority="205" stopIfTrue="1">
      <formula>$A1380&lt;&gt;""</formula>
    </cfRule>
  </conditionalFormatting>
  <conditionalFormatting sqref="B1410:H1411">
    <cfRule type="expression" dxfId="57" priority="384" stopIfTrue="1">
      <formula>$A1410&lt;&gt;""</formula>
    </cfRule>
  </conditionalFormatting>
  <conditionalFormatting sqref="B221:I221">
    <cfRule type="expression" dxfId="56" priority="17" stopIfTrue="1">
      <formula>$A221&lt;&gt;""</formula>
    </cfRule>
  </conditionalFormatting>
  <conditionalFormatting sqref="B470:I471 J470:J499">
    <cfRule type="expression" dxfId="55" priority="188" stopIfTrue="1">
      <formula>$A470&lt;&gt;""</formula>
    </cfRule>
  </conditionalFormatting>
  <conditionalFormatting sqref="B497:I499">
    <cfRule type="expression" dxfId="54" priority="175" stopIfTrue="1">
      <formula>$A497&lt;&gt;""</formula>
    </cfRule>
  </conditionalFormatting>
  <conditionalFormatting sqref="B645:I688">
    <cfRule type="expression" dxfId="53" priority="444" stopIfTrue="1">
      <formula>$A645&lt;&gt;""</formula>
    </cfRule>
  </conditionalFormatting>
  <conditionalFormatting sqref="B690:I690">
    <cfRule type="expression" dxfId="52" priority="210" stopIfTrue="1">
      <formula>$A690&lt;&gt;""</formula>
    </cfRule>
  </conditionalFormatting>
  <conditionalFormatting sqref="B1137:I1137">
    <cfRule type="expression" dxfId="51" priority="335" stopIfTrue="1">
      <formula>$A1137&lt;&gt;""</formula>
    </cfRule>
  </conditionalFormatting>
  <conditionalFormatting sqref="B1149:I1151">
    <cfRule type="expression" dxfId="50" priority="204" stopIfTrue="1">
      <formula>$A1149&lt;&gt;""</formula>
    </cfRule>
  </conditionalFormatting>
  <conditionalFormatting sqref="B1153:I1157">
    <cfRule type="expression" dxfId="49" priority="206" stopIfTrue="1">
      <formula>$A1153&lt;&gt;""</formula>
    </cfRule>
  </conditionalFormatting>
  <conditionalFormatting sqref="B1271:I1271 I1272:I1288">
    <cfRule type="expression" dxfId="48" priority="339" stopIfTrue="1">
      <formula>$A1271&lt;&gt;""</formula>
    </cfRule>
  </conditionalFormatting>
  <conditionalFormatting sqref="B1368:I1368">
    <cfRule type="expression" dxfId="47" priority="334" stopIfTrue="1">
      <formula>$A1368&lt;&gt;""</formula>
    </cfRule>
  </conditionalFormatting>
  <conditionalFormatting sqref="B135:J162">
    <cfRule type="expression" dxfId="46" priority="40" stopIfTrue="1">
      <formula>$A135&lt;&gt;""</formula>
    </cfRule>
  </conditionalFormatting>
  <conditionalFormatting sqref="B360:J420">
    <cfRule type="expression" dxfId="45" priority="187" stopIfTrue="1">
      <formula>$A360&lt;&gt;""</formula>
    </cfRule>
  </conditionalFormatting>
  <conditionalFormatting sqref="B457:J458">
    <cfRule type="expression" dxfId="44" priority="185" stopIfTrue="1">
      <formula>$A457&lt;&gt;""</formula>
    </cfRule>
  </conditionalFormatting>
  <conditionalFormatting sqref="B599:J625">
    <cfRule type="expression" dxfId="43" priority="190" stopIfTrue="1">
      <formula>$A599&lt;&gt;""</formula>
    </cfRule>
  </conditionalFormatting>
  <conditionalFormatting sqref="B1053:J1054">
    <cfRule type="expression" dxfId="42" priority="405" stopIfTrue="1">
      <formula>$A1053&lt;&gt;""</formula>
    </cfRule>
  </conditionalFormatting>
  <conditionalFormatting sqref="B1127:J1130">
    <cfRule type="expression" dxfId="41" priority="195" stopIfTrue="1">
      <formula>$A1127&lt;&gt;""</formula>
    </cfRule>
  </conditionalFormatting>
  <conditionalFormatting sqref="B1158:J1252">
    <cfRule type="expression" dxfId="40" priority="221" stopIfTrue="1">
      <formula>$A1158&lt;&gt;""</formula>
    </cfRule>
  </conditionalFormatting>
  <conditionalFormatting sqref="B1406:J1406">
    <cfRule type="expression" dxfId="39" priority="386" stopIfTrue="1">
      <formula>$A1406&lt;&gt;""</formula>
    </cfRule>
  </conditionalFormatting>
  <conditionalFormatting sqref="B1461:J4374">
    <cfRule type="expression" dxfId="38" priority="230" stopIfTrue="1">
      <formula>$A1461&lt;&gt;""</formula>
    </cfRule>
  </conditionalFormatting>
  <conditionalFormatting sqref="D217:D218">
    <cfRule type="expression" dxfId="37" priority="21" stopIfTrue="1">
      <formula>$A217&lt;&gt;""</formula>
    </cfRule>
  </conditionalFormatting>
  <conditionalFormatting sqref="F188:H192">
    <cfRule type="expression" dxfId="36" priority="43" stopIfTrue="1">
      <formula>$A188&lt;&gt;""</formula>
    </cfRule>
  </conditionalFormatting>
  <conditionalFormatting sqref="F195:H196">
    <cfRule type="expression" dxfId="35" priority="41" stopIfTrue="1">
      <formula>$A195&lt;&gt;""</formula>
    </cfRule>
  </conditionalFormatting>
  <conditionalFormatting sqref="F472:H473">
    <cfRule type="expression" dxfId="34" priority="177" stopIfTrue="1">
      <formula>$A472&lt;&gt;""</formula>
    </cfRule>
  </conditionalFormatting>
  <conditionalFormatting sqref="F476:H477">
    <cfRule type="expression" dxfId="33" priority="186" stopIfTrue="1">
      <formula>$A476&lt;&gt;""</formula>
    </cfRule>
  </conditionalFormatting>
  <conditionalFormatting sqref="F484:H486 H487:H489">
    <cfRule type="expression" dxfId="32" priority="181" stopIfTrue="1">
      <formula>$A484&lt;&gt;""</formula>
    </cfRule>
  </conditionalFormatting>
  <conditionalFormatting sqref="F1131:H1131">
    <cfRule type="expression" dxfId="31" priority="468" stopIfTrue="1">
      <formula>$A1131&lt;&gt;""</formula>
    </cfRule>
  </conditionalFormatting>
  <conditionalFormatting sqref="F1255:H1260">
    <cfRule type="expression" dxfId="30" priority="310" stopIfTrue="1">
      <formula>$A1255&lt;&gt;""</formula>
    </cfRule>
  </conditionalFormatting>
  <conditionalFormatting sqref="F169:I171">
    <cfRule type="expression" dxfId="29" priority="47" stopIfTrue="1">
      <formula>$A169&lt;&gt;""</formula>
    </cfRule>
  </conditionalFormatting>
  <conditionalFormatting sqref="F231:I231">
    <cfRule type="expression" dxfId="28" priority="16" stopIfTrue="1">
      <formula>$A231&lt;&gt;""</formula>
    </cfRule>
  </conditionalFormatting>
  <conditionalFormatting sqref="F163:J168 B163:E173">
    <cfRule type="expression" dxfId="27" priority="48" stopIfTrue="1">
      <formula>$A163&lt;&gt;""</formula>
    </cfRule>
  </conditionalFormatting>
  <conditionalFormatting sqref="F220:J220">
    <cfRule type="expression" dxfId="26" priority="18" stopIfTrue="1">
      <formula>$A220&lt;&gt;""</formula>
    </cfRule>
  </conditionalFormatting>
  <conditionalFormatting sqref="H187">
    <cfRule type="expression" dxfId="25" priority="44" stopIfTrue="1">
      <formula>$A187&lt;&gt;""</formula>
    </cfRule>
  </conditionalFormatting>
  <conditionalFormatting sqref="H193:H194">
    <cfRule type="expression" dxfId="24" priority="42" stopIfTrue="1">
      <formula>$A193&lt;&gt;""</formula>
    </cfRule>
  </conditionalFormatting>
  <conditionalFormatting sqref="H197">
    <cfRule type="expression" dxfId="23" priority="39" stopIfTrue="1">
      <formula>$A197&lt;&gt;""</formula>
    </cfRule>
  </conditionalFormatting>
  <conditionalFormatting sqref="H474:H475">
    <cfRule type="expression" dxfId="22" priority="179" stopIfTrue="1">
      <formula>$A474&lt;&gt;""</formula>
    </cfRule>
  </conditionalFormatting>
  <conditionalFormatting sqref="H1132:H1136">
    <cfRule type="expression" dxfId="21" priority="369" stopIfTrue="1">
      <formula>$A1132&lt;&gt;""</formula>
    </cfRule>
  </conditionalFormatting>
  <conditionalFormatting sqref="H1254">
    <cfRule type="expression" dxfId="20" priority="380" stopIfTrue="1">
      <formula>$A1254&lt;&gt;""</formula>
    </cfRule>
  </conditionalFormatting>
  <conditionalFormatting sqref="H1293:H1301">
    <cfRule type="expression" dxfId="19" priority="348" stopIfTrue="1">
      <formula>$A1293&lt;&gt;""</formula>
    </cfRule>
  </conditionalFormatting>
  <conditionalFormatting sqref="H1303:H1326">
    <cfRule type="expression" dxfId="18" priority="227" stopIfTrue="1">
      <formula>$A1303&lt;&gt;""</formula>
    </cfRule>
  </conditionalFormatting>
  <conditionalFormatting sqref="H1365:H1367">
    <cfRule type="expression" dxfId="17" priority="446" stopIfTrue="1">
      <formula>$A1365&lt;&gt;""</formula>
    </cfRule>
  </conditionalFormatting>
  <conditionalFormatting sqref="H1369:H1379">
    <cfRule type="expression" dxfId="16" priority="207" stopIfTrue="1">
      <formula>$A1369&lt;&gt;""</formula>
    </cfRule>
  </conditionalFormatting>
  <conditionalFormatting sqref="H1412">
    <cfRule type="expression" dxfId="15" priority="343" stopIfTrue="1">
      <formula>$A1412&lt;&gt;""</formula>
    </cfRule>
  </conditionalFormatting>
  <conditionalFormatting sqref="H1453:H1458">
    <cfRule type="expression" dxfId="14" priority="413" stopIfTrue="1">
      <formula>$A1453&lt;&gt;""</formula>
    </cfRule>
  </conditionalFormatting>
  <conditionalFormatting sqref="H172:I173">
    <cfRule type="expression" dxfId="13" priority="46" stopIfTrue="1">
      <formula>$A172&lt;&gt;""</formula>
    </cfRule>
  </conditionalFormatting>
  <conditionalFormatting sqref="H689:I689">
    <cfRule type="expression" dxfId="12" priority="254" stopIfTrue="1">
      <formula>$A689&lt;&gt;""</formula>
    </cfRule>
  </conditionalFormatting>
  <conditionalFormatting sqref="H1138:I1148">
    <cfRule type="expression" dxfId="11" priority="238" stopIfTrue="1">
      <formula>$A1138&lt;&gt;""</formula>
    </cfRule>
  </conditionalFormatting>
  <conditionalFormatting sqref="H1152:I1152">
    <cfRule type="expression" dxfId="10" priority="264" stopIfTrue="1">
      <formula>$A1152&lt;&gt;""</formula>
    </cfRule>
  </conditionalFormatting>
  <conditionalFormatting sqref="H1110:J1110">
    <cfRule type="expression" dxfId="9" priority="320" stopIfTrue="1">
      <formula>$A1110&lt;&gt;""</formula>
    </cfRule>
  </conditionalFormatting>
  <conditionalFormatting sqref="H1360:J1363">
    <cfRule type="expression" dxfId="8" priority="243" stopIfTrue="1">
      <formula>$A1360&lt;&gt;""</formula>
    </cfRule>
  </conditionalFormatting>
  <conditionalFormatting sqref="H1393:J1404">
    <cfRule type="expression" dxfId="7" priority="202" stopIfTrue="1">
      <formula>$A1393&lt;&gt;""</formula>
    </cfRule>
  </conditionalFormatting>
  <conditionalFormatting sqref="I472:I496">
    <cfRule type="expression" dxfId="6" priority="178" stopIfTrue="1">
      <formula>$A472&lt;&gt;""</formula>
    </cfRule>
  </conditionalFormatting>
  <conditionalFormatting sqref="I1369:I1385">
    <cfRule type="expression" dxfId="5" priority="270" stopIfTrue="1">
      <formula>$A1369&lt;&gt;""</formula>
    </cfRule>
  </conditionalFormatting>
  <conditionalFormatting sqref="I1290:J1359">
    <cfRule type="expression" dxfId="4" priority="350" stopIfTrue="1">
      <formula>$A1290&lt;&gt;""</formula>
    </cfRule>
  </conditionalFormatting>
  <conditionalFormatting sqref="I1410:J1447">
    <cfRule type="expression" dxfId="3" priority="345" stopIfTrue="1">
      <formula>$A1410&lt;&gt;""</formula>
    </cfRule>
  </conditionalFormatting>
  <conditionalFormatting sqref="I1451:J1458">
    <cfRule type="expression" dxfId="2" priority="443" stopIfTrue="1">
      <formula>$A1451&lt;&gt;""</formula>
    </cfRule>
  </conditionalFormatting>
  <conditionalFormatting sqref="J645:J703 B700:I700 B702:I703 B811:E811 H811:J811 H819:J819 B826:E826 H826:J826 I1055:J1082 B1111:H1111 I1111:J1126 H1114:H1126 B1115:G1126 I1131:J1136 F1253:H1253 B1261:H1270 J1271:J1288 B1302:H1302 B1327:H1359 I1364:J1367 J1368:J1385 F1413:H1447 F1448:J1450 B1451:H1452">
    <cfRule type="expression" dxfId="1" priority="478" stopIfTrue="1">
      <formula>$A645&lt;&gt;""</formula>
    </cfRule>
  </conditionalFormatting>
  <conditionalFormatting sqref="J1137:J1157">
    <cfRule type="expression" dxfId="0" priority="470" stopIfTrue="1">
      <formula>$A1137&lt;&gt;""</formula>
    </cfRule>
  </conditionalFormatting>
  <dataValidations count="5">
    <dataValidation type="date" allowBlank="1" showInputMessage="1" showErrorMessage="1" sqref="D102:E102 D5001:E65536 D106:E106" xr:uid="{F5059AEA-A0D8-4B20-9D3C-8B76D9C427E6}">
      <formula1>42370</formula1>
      <formula2>42735</formula2>
    </dataValidation>
    <dataValidation type="list" allowBlank="1" sqref="F319:F5000 F107:F316" xr:uid="{255B499D-B3E6-47A9-A857-DBFE56F071D9}">
      <formula1>$F$96:$F$99</formula1>
    </dataValidation>
    <dataValidation type="list" allowBlank="1" showInputMessage="1" showErrorMessage="1" sqref="A319:A5000 A107:A316" xr:uid="{540C0DA9-E9CD-4805-B659-E67C1C32B21C}">
      <formula1>OFFSET($A$1,0,0,$B$3,1)</formula1>
    </dataValidation>
    <dataValidation allowBlank="1" sqref="G319:G5000 G107:G316" xr:uid="{B36265DD-F5DD-4F0A-AD93-4A0388363C0B}"/>
    <dataValidation type="list" allowBlank="1" showInputMessage="1" showErrorMessage="1" errorTitle="Chyba !" error="zadajte (vyberte zo zoznamu) platný analytický kód podľa nápovedy k bunke I104" sqref="J319:J10000 J107:J316" xr:uid="{071F420F-A599-4F3D-AF2C-7259B8CAF30B}">
      <formula1>"1,2,3,4,5,10,99"</formula1>
    </dataValidation>
  </dataValidations>
  <printOptions verticalCentered="1"/>
  <pageMargins left="0.19685039370078741" right="0.19685039370078741" top="0.47244094488188981" bottom="0.47244094488188981" header="0.31496062992125984" footer="0.31496062992125984"/>
  <pageSetup paperSize="9" scale="10" fitToWidth="10" fitToHeight="11" orientation="landscape" r:id="rId1"/>
  <headerFooter>
    <oddFooter>Strana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locked="0" defaultSize="0" autoLine="0" autoPict="0">
                <anchor moveWithCells="1">
                  <from>
                    <xdr:col>1</xdr:col>
                    <xdr:colOff>38100</xdr:colOff>
                    <xdr:row>101</xdr:row>
                    <xdr:rowOff>0</xdr:rowOff>
                  </from>
                  <to>
                    <xdr:col>6</xdr:col>
                    <xdr:colOff>0</xdr:colOff>
                    <xdr:row>102</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BA9B-D0B3-481E-AA8A-C982210EF6B7}">
  <sheetPr codeName="Hárok6"/>
  <dimension ref="A1:R263"/>
  <sheetViews>
    <sheetView zoomScaleNormal="100" workbookViewId="0">
      <pane ySplit="1" topLeftCell="A2" activePane="bottomLeft" state="frozen"/>
      <selection activeCell="I2" sqref="I2:L73"/>
      <selection pane="bottomLeft" activeCell="B223" sqref="B223"/>
    </sheetView>
  </sheetViews>
  <sheetFormatPr baseColWidth="10" defaultColWidth="9.1640625" defaultRowHeight="11"/>
  <cols>
    <col min="1" max="1" width="9.5" style="179" bestFit="1" customWidth="1"/>
    <col min="2" max="2" width="46.1640625" style="180" bestFit="1" customWidth="1"/>
    <col min="3" max="3" width="15.5" style="180" bestFit="1" customWidth="1"/>
    <col min="4" max="4" width="20.5" style="180" customWidth="1"/>
    <col min="5" max="5" width="21" style="180" bestFit="1" customWidth="1"/>
    <col min="6" max="6" width="6.1640625" style="180" bestFit="1" customWidth="1"/>
    <col min="7" max="7" width="22.83203125" style="180" customWidth="1"/>
    <col min="8" max="8" width="23.5" style="180" customWidth="1"/>
    <col min="9" max="9" width="26.83203125" style="180" customWidth="1"/>
    <col min="10" max="10" width="19" style="180" customWidth="1"/>
    <col min="11" max="11" width="19.83203125" style="180" bestFit="1" customWidth="1"/>
    <col min="12" max="12" width="14.5" style="181" customWidth="1"/>
    <col min="13" max="14" width="24.83203125" style="180" bestFit="1" customWidth="1"/>
    <col min="15" max="15" width="24.5" style="180" bestFit="1" customWidth="1"/>
    <col min="16" max="16" width="24.83203125" style="180" bestFit="1" customWidth="1"/>
    <col min="17" max="256" width="9.1640625" style="180"/>
    <col min="257" max="257" width="9.5" style="180" bestFit="1" customWidth="1"/>
    <col min="258" max="258" width="46.1640625" style="180" bestFit="1" customWidth="1"/>
    <col min="259" max="259" width="15.5" style="180" bestFit="1" customWidth="1"/>
    <col min="260" max="260" width="20.5" style="180" customWidth="1"/>
    <col min="261" max="261" width="21" style="180" bestFit="1" customWidth="1"/>
    <col min="262" max="262" width="6.1640625" style="180" bestFit="1" customWidth="1"/>
    <col min="263" max="263" width="22.83203125" style="180" customWidth="1"/>
    <col min="264" max="264" width="23.5" style="180" customWidth="1"/>
    <col min="265" max="265" width="26.83203125" style="180" customWidth="1"/>
    <col min="266" max="266" width="19" style="180" customWidth="1"/>
    <col min="267" max="267" width="19.83203125" style="180" bestFit="1" customWidth="1"/>
    <col min="268" max="268" width="14.5" style="180" customWidth="1"/>
    <col min="269" max="270" width="24.83203125" style="180" bestFit="1" customWidth="1"/>
    <col min="271" max="271" width="24.5" style="180" bestFit="1" customWidth="1"/>
    <col min="272" max="272" width="24.83203125" style="180" bestFit="1" customWidth="1"/>
    <col min="273" max="512" width="9.1640625" style="180"/>
    <col min="513" max="513" width="9.5" style="180" bestFit="1" customWidth="1"/>
    <col min="514" max="514" width="46.1640625" style="180" bestFit="1" customWidth="1"/>
    <col min="515" max="515" width="15.5" style="180" bestFit="1" customWidth="1"/>
    <col min="516" max="516" width="20.5" style="180" customWidth="1"/>
    <col min="517" max="517" width="21" style="180" bestFit="1" customWidth="1"/>
    <col min="518" max="518" width="6.1640625" style="180" bestFit="1" customWidth="1"/>
    <col min="519" max="519" width="22.83203125" style="180" customWidth="1"/>
    <col min="520" max="520" width="23.5" style="180" customWidth="1"/>
    <col min="521" max="521" width="26.83203125" style="180" customWidth="1"/>
    <col min="522" max="522" width="19" style="180" customWidth="1"/>
    <col min="523" max="523" width="19.83203125" style="180" bestFit="1" customWidth="1"/>
    <col min="524" max="524" width="14.5" style="180" customWidth="1"/>
    <col min="525" max="526" width="24.83203125" style="180" bestFit="1" customWidth="1"/>
    <col min="527" max="527" width="24.5" style="180" bestFit="1" customWidth="1"/>
    <col min="528" max="528" width="24.83203125" style="180" bestFit="1" customWidth="1"/>
    <col min="529" max="768" width="9.1640625" style="180"/>
    <col min="769" max="769" width="9.5" style="180" bestFit="1" customWidth="1"/>
    <col min="770" max="770" width="46.1640625" style="180" bestFit="1" customWidth="1"/>
    <col min="771" max="771" width="15.5" style="180" bestFit="1" customWidth="1"/>
    <col min="772" max="772" width="20.5" style="180" customWidth="1"/>
    <col min="773" max="773" width="21" style="180" bestFit="1" customWidth="1"/>
    <col min="774" max="774" width="6.1640625" style="180" bestFit="1" customWidth="1"/>
    <col min="775" max="775" width="22.83203125" style="180" customWidth="1"/>
    <col min="776" max="776" width="23.5" style="180" customWidth="1"/>
    <col min="777" max="777" width="26.83203125" style="180" customWidth="1"/>
    <col min="778" max="778" width="19" style="180" customWidth="1"/>
    <col min="779" max="779" width="19.83203125" style="180" bestFit="1" customWidth="1"/>
    <col min="780" max="780" width="14.5" style="180" customWidth="1"/>
    <col min="781" max="782" width="24.83203125" style="180" bestFit="1" customWidth="1"/>
    <col min="783" max="783" width="24.5" style="180" bestFit="1" customWidth="1"/>
    <col min="784" max="784" width="24.83203125" style="180" bestFit="1" customWidth="1"/>
    <col min="785" max="1024" width="9.1640625" style="180"/>
    <col min="1025" max="1025" width="9.5" style="180" bestFit="1" customWidth="1"/>
    <col min="1026" max="1026" width="46.1640625" style="180" bestFit="1" customWidth="1"/>
    <col min="1027" max="1027" width="15.5" style="180" bestFit="1" customWidth="1"/>
    <col min="1028" max="1028" width="20.5" style="180" customWidth="1"/>
    <col min="1029" max="1029" width="21" style="180" bestFit="1" customWidth="1"/>
    <col min="1030" max="1030" width="6.1640625" style="180" bestFit="1" customWidth="1"/>
    <col min="1031" max="1031" width="22.83203125" style="180" customWidth="1"/>
    <col min="1032" max="1032" width="23.5" style="180" customWidth="1"/>
    <col min="1033" max="1033" width="26.83203125" style="180" customWidth="1"/>
    <col min="1034" max="1034" width="19" style="180" customWidth="1"/>
    <col min="1035" max="1035" width="19.83203125" style="180" bestFit="1" customWidth="1"/>
    <col min="1036" max="1036" width="14.5" style="180" customWidth="1"/>
    <col min="1037" max="1038" width="24.83203125" style="180" bestFit="1" customWidth="1"/>
    <col min="1039" max="1039" width="24.5" style="180" bestFit="1" customWidth="1"/>
    <col min="1040" max="1040" width="24.83203125" style="180" bestFit="1" customWidth="1"/>
    <col min="1041" max="1280" width="9.1640625" style="180"/>
    <col min="1281" max="1281" width="9.5" style="180" bestFit="1" customWidth="1"/>
    <col min="1282" max="1282" width="46.1640625" style="180" bestFit="1" customWidth="1"/>
    <col min="1283" max="1283" width="15.5" style="180" bestFit="1" customWidth="1"/>
    <col min="1284" max="1284" width="20.5" style="180" customWidth="1"/>
    <col min="1285" max="1285" width="21" style="180" bestFit="1" customWidth="1"/>
    <col min="1286" max="1286" width="6.1640625" style="180" bestFit="1" customWidth="1"/>
    <col min="1287" max="1287" width="22.83203125" style="180" customWidth="1"/>
    <col min="1288" max="1288" width="23.5" style="180" customWidth="1"/>
    <col min="1289" max="1289" width="26.83203125" style="180" customWidth="1"/>
    <col min="1290" max="1290" width="19" style="180" customWidth="1"/>
    <col min="1291" max="1291" width="19.83203125" style="180" bestFit="1" customWidth="1"/>
    <col min="1292" max="1292" width="14.5" style="180" customWidth="1"/>
    <col min="1293" max="1294" width="24.83203125" style="180" bestFit="1" customWidth="1"/>
    <col min="1295" max="1295" width="24.5" style="180" bestFit="1" customWidth="1"/>
    <col min="1296" max="1296" width="24.83203125" style="180" bestFit="1" customWidth="1"/>
    <col min="1297" max="1536" width="9.1640625" style="180"/>
    <col min="1537" max="1537" width="9.5" style="180" bestFit="1" customWidth="1"/>
    <col min="1538" max="1538" width="46.1640625" style="180" bestFit="1" customWidth="1"/>
    <col min="1539" max="1539" width="15.5" style="180" bestFit="1" customWidth="1"/>
    <col min="1540" max="1540" width="20.5" style="180" customWidth="1"/>
    <col min="1541" max="1541" width="21" style="180" bestFit="1" customWidth="1"/>
    <col min="1542" max="1542" width="6.1640625" style="180" bestFit="1" customWidth="1"/>
    <col min="1543" max="1543" width="22.83203125" style="180" customWidth="1"/>
    <col min="1544" max="1544" width="23.5" style="180" customWidth="1"/>
    <col min="1545" max="1545" width="26.83203125" style="180" customWidth="1"/>
    <col min="1546" max="1546" width="19" style="180" customWidth="1"/>
    <col min="1547" max="1547" width="19.83203125" style="180" bestFit="1" customWidth="1"/>
    <col min="1548" max="1548" width="14.5" style="180" customWidth="1"/>
    <col min="1549" max="1550" width="24.83203125" style="180" bestFit="1" customWidth="1"/>
    <col min="1551" max="1551" width="24.5" style="180" bestFit="1" customWidth="1"/>
    <col min="1552" max="1552" width="24.83203125" style="180" bestFit="1" customWidth="1"/>
    <col min="1553" max="1792" width="9.1640625" style="180"/>
    <col min="1793" max="1793" width="9.5" style="180" bestFit="1" customWidth="1"/>
    <col min="1794" max="1794" width="46.1640625" style="180" bestFit="1" customWidth="1"/>
    <col min="1795" max="1795" width="15.5" style="180" bestFit="1" customWidth="1"/>
    <col min="1796" max="1796" width="20.5" style="180" customWidth="1"/>
    <col min="1797" max="1797" width="21" style="180" bestFit="1" customWidth="1"/>
    <col min="1798" max="1798" width="6.1640625" style="180" bestFit="1" customWidth="1"/>
    <col min="1799" max="1799" width="22.83203125" style="180" customWidth="1"/>
    <col min="1800" max="1800" width="23.5" style="180" customWidth="1"/>
    <col min="1801" max="1801" width="26.83203125" style="180" customWidth="1"/>
    <col min="1802" max="1802" width="19" style="180" customWidth="1"/>
    <col min="1803" max="1803" width="19.83203125" style="180" bestFit="1" customWidth="1"/>
    <col min="1804" max="1804" width="14.5" style="180" customWidth="1"/>
    <col min="1805" max="1806" width="24.83203125" style="180" bestFit="1" customWidth="1"/>
    <col min="1807" max="1807" width="24.5" style="180" bestFit="1" customWidth="1"/>
    <col min="1808" max="1808" width="24.83203125" style="180" bestFit="1" customWidth="1"/>
    <col min="1809" max="2048" width="9.1640625" style="180"/>
    <col min="2049" max="2049" width="9.5" style="180" bestFit="1" customWidth="1"/>
    <col min="2050" max="2050" width="46.1640625" style="180" bestFit="1" customWidth="1"/>
    <col min="2051" max="2051" width="15.5" style="180" bestFit="1" customWidth="1"/>
    <col min="2052" max="2052" width="20.5" style="180" customWidth="1"/>
    <col min="2053" max="2053" width="21" style="180" bestFit="1" customWidth="1"/>
    <col min="2054" max="2054" width="6.1640625" style="180" bestFit="1" customWidth="1"/>
    <col min="2055" max="2055" width="22.83203125" style="180" customWidth="1"/>
    <col min="2056" max="2056" width="23.5" style="180" customWidth="1"/>
    <col min="2057" max="2057" width="26.83203125" style="180" customWidth="1"/>
    <col min="2058" max="2058" width="19" style="180" customWidth="1"/>
    <col min="2059" max="2059" width="19.83203125" style="180" bestFit="1" customWidth="1"/>
    <col min="2060" max="2060" width="14.5" style="180" customWidth="1"/>
    <col min="2061" max="2062" width="24.83203125" style="180" bestFit="1" customWidth="1"/>
    <col min="2063" max="2063" width="24.5" style="180" bestFit="1" customWidth="1"/>
    <col min="2064" max="2064" width="24.83203125" style="180" bestFit="1" customWidth="1"/>
    <col min="2065" max="2304" width="9.1640625" style="180"/>
    <col min="2305" max="2305" width="9.5" style="180" bestFit="1" customWidth="1"/>
    <col min="2306" max="2306" width="46.1640625" style="180" bestFit="1" customWidth="1"/>
    <col min="2307" max="2307" width="15.5" style="180" bestFit="1" customWidth="1"/>
    <col min="2308" max="2308" width="20.5" style="180" customWidth="1"/>
    <col min="2309" max="2309" width="21" style="180" bestFit="1" customWidth="1"/>
    <col min="2310" max="2310" width="6.1640625" style="180" bestFit="1" customWidth="1"/>
    <col min="2311" max="2311" width="22.83203125" style="180" customWidth="1"/>
    <col min="2312" max="2312" width="23.5" style="180" customWidth="1"/>
    <col min="2313" max="2313" width="26.83203125" style="180" customWidth="1"/>
    <col min="2314" max="2314" width="19" style="180" customWidth="1"/>
    <col min="2315" max="2315" width="19.83203125" style="180" bestFit="1" customWidth="1"/>
    <col min="2316" max="2316" width="14.5" style="180" customWidth="1"/>
    <col min="2317" max="2318" width="24.83203125" style="180" bestFit="1" customWidth="1"/>
    <col min="2319" max="2319" width="24.5" style="180" bestFit="1" customWidth="1"/>
    <col min="2320" max="2320" width="24.83203125" style="180" bestFit="1" customWidth="1"/>
    <col min="2321" max="2560" width="9.1640625" style="180"/>
    <col min="2561" max="2561" width="9.5" style="180" bestFit="1" customWidth="1"/>
    <col min="2562" max="2562" width="46.1640625" style="180" bestFit="1" customWidth="1"/>
    <col min="2563" max="2563" width="15.5" style="180" bestFit="1" customWidth="1"/>
    <col min="2564" max="2564" width="20.5" style="180" customWidth="1"/>
    <col min="2565" max="2565" width="21" style="180" bestFit="1" customWidth="1"/>
    <col min="2566" max="2566" width="6.1640625" style="180" bestFit="1" customWidth="1"/>
    <col min="2567" max="2567" width="22.83203125" style="180" customWidth="1"/>
    <col min="2568" max="2568" width="23.5" style="180" customWidth="1"/>
    <col min="2569" max="2569" width="26.83203125" style="180" customWidth="1"/>
    <col min="2570" max="2570" width="19" style="180" customWidth="1"/>
    <col min="2571" max="2571" width="19.83203125" style="180" bestFit="1" customWidth="1"/>
    <col min="2572" max="2572" width="14.5" style="180" customWidth="1"/>
    <col min="2573" max="2574" width="24.83203125" style="180" bestFit="1" customWidth="1"/>
    <col min="2575" max="2575" width="24.5" style="180" bestFit="1" customWidth="1"/>
    <col min="2576" max="2576" width="24.83203125" style="180" bestFit="1" customWidth="1"/>
    <col min="2577" max="2816" width="9.1640625" style="180"/>
    <col min="2817" max="2817" width="9.5" style="180" bestFit="1" customWidth="1"/>
    <col min="2818" max="2818" width="46.1640625" style="180" bestFit="1" customWidth="1"/>
    <col min="2819" max="2819" width="15.5" style="180" bestFit="1" customWidth="1"/>
    <col min="2820" max="2820" width="20.5" style="180" customWidth="1"/>
    <col min="2821" max="2821" width="21" style="180" bestFit="1" customWidth="1"/>
    <col min="2822" max="2822" width="6.1640625" style="180" bestFit="1" customWidth="1"/>
    <col min="2823" max="2823" width="22.83203125" style="180" customWidth="1"/>
    <col min="2824" max="2824" width="23.5" style="180" customWidth="1"/>
    <col min="2825" max="2825" width="26.83203125" style="180" customWidth="1"/>
    <col min="2826" max="2826" width="19" style="180" customWidth="1"/>
    <col min="2827" max="2827" width="19.83203125" style="180" bestFit="1" customWidth="1"/>
    <col min="2828" max="2828" width="14.5" style="180" customWidth="1"/>
    <col min="2829" max="2830" width="24.83203125" style="180" bestFit="1" customWidth="1"/>
    <col min="2831" max="2831" width="24.5" style="180" bestFit="1" customWidth="1"/>
    <col min="2832" max="2832" width="24.83203125" style="180" bestFit="1" customWidth="1"/>
    <col min="2833" max="3072" width="9.1640625" style="180"/>
    <col min="3073" max="3073" width="9.5" style="180" bestFit="1" customWidth="1"/>
    <col min="3074" max="3074" width="46.1640625" style="180" bestFit="1" customWidth="1"/>
    <col min="3075" max="3075" width="15.5" style="180" bestFit="1" customWidth="1"/>
    <col min="3076" max="3076" width="20.5" style="180" customWidth="1"/>
    <col min="3077" max="3077" width="21" style="180" bestFit="1" customWidth="1"/>
    <col min="3078" max="3078" width="6.1640625" style="180" bestFit="1" customWidth="1"/>
    <col min="3079" max="3079" width="22.83203125" style="180" customWidth="1"/>
    <col min="3080" max="3080" width="23.5" style="180" customWidth="1"/>
    <col min="3081" max="3081" width="26.83203125" style="180" customWidth="1"/>
    <col min="3082" max="3082" width="19" style="180" customWidth="1"/>
    <col min="3083" max="3083" width="19.83203125" style="180" bestFit="1" customWidth="1"/>
    <col min="3084" max="3084" width="14.5" style="180" customWidth="1"/>
    <col min="3085" max="3086" width="24.83203125" style="180" bestFit="1" customWidth="1"/>
    <col min="3087" max="3087" width="24.5" style="180" bestFit="1" customWidth="1"/>
    <col min="3088" max="3088" width="24.83203125" style="180" bestFit="1" customWidth="1"/>
    <col min="3089" max="3328" width="9.1640625" style="180"/>
    <col min="3329" max="3329" width="9.5" style="180" bestFit="1" customWidth="1"/>
    <col min="3330" max="3330" width="46.1640625" style="180" bestFit="1" customWidth="1"/>
    <col min="3331" max="3331" width="15.5" style="180" bestFit="1" customWidth="1"/>
    <col min="3332" max="3332" width="20.5" style="180" customWidth="1"/>
    <col min="3333" max="3333" width="21" style="180" bestFit="1" customWidth="1"/>
    <col min="3334" max="3334" width="6.1640625" style="180" bestFit="1" customWidth="1"/>
    <col min="3335" max="3335" width="22.83203125" style="180" customWidth="1"/>
    <col min="3336" max="3336" width="23.5" style="180" customWidth="1"/>
    <col min="3337" max="3337" width="26.83203125" style="180" customWidth="1"/>
    <col min="3338" max="3338" width="19" style="180" customWidth="1"/>
    <col min="3339" max="3339" width="19.83203125" style="180" bestFit="1" customWidth="1"/>
    <col min="3340" max="3340" width="14.5" style="180" customWidth="1"/>
    <col min="3341" max="3342" width="24.83203125" style="180" bestFit="1" customWidth="1"/>
    <col min="3343" max="3343" width="24.5" style="180" bestFit="1" customWidth="1"/>
    <col min="3344" max="3344" width="24.83203125" style="180" bestFit="1" customWidth="1"/>
    <col min="3345" max="3584" width="9.1640625" style="180"/>
    <col min="3585" max="3585" width="9.5" style="180" bestFit="1" customWidth="1"/>
    <col min="3586" max="3586" width="46.1640625" style="180" bestFit="1" customWidth="1"/>
    <col min="3587" max="3587" width="15.5" style="180" bestFit="1" customWidth="1"/>
    <col min="3588" max="3588" width="20.5" style="180" customWidth="1"/>
    <col min="3589" max="3589" width="21" style="180" bestFit="1" customWidth="1"/>
    <col min="3590" max="3590" width="6.1640625" style="180" bestFit="1" customWidth="1"/>
    <col min="3591" max="3591" width="22.83203125" style="180" customWidth="1"/>
    <col min="3592" max="3592" width="23.5" style="180" customWidth="1"/>
    <col min="3593" max="3593" width="26.83203125" style="180" customWidth="1"/>
    <col min="3594" max="3594" width="19" style="180" customWidth="1"/>
    <col min="3595" max="3595" width="19.83203125" style="180" bestFit="1" customWidth="1"/>
    <col min="3596" max="3596" width="14.5" style="180" customWidth="1"/>
    <col min="3597" max="3598" width="24.83203125" style="180" bestFit="1" customWidth="1"/>
    <col min="3599" max="3599" width="24.5" style="180" bestFit="1" customWidth="1"/>
    <col min="3600" max="3600" width="24.83203125" style="180" bestFit="1" customWidth="1"/>
    <col min="3601" max="3840" width="9.1640625" style="180"/>
    <col min="3841" max="3841" width="9.5" style="180" bestFit="1" customWidth="1"/>
    <col min="3842" max="3842" width="46.1640625" style="180" bestFit="1" customWidth="1"/>
    <col min="3843" max="3843" width="15.5" style="180" bestFit="1" customWidth="1"/>
    <col min="3844" max="3844" width="20.5" style="180" customWidth="1"/>
    <col min="3845" max="3845" width="21" style="180" bestFit="1" customWidth="1"/>
    <col min="3846" max="3846" width="6.1640625" style="180" bestFit="1" customWidth="1"/>
    <col min="3847" max="3847" width="22.83203125" style="180" customWidth="1"/>
    <col min="3848" max="3848" width="23.5" style="180" customWidth="1"/>
    <col min="3849" max="3849" width="26.83203125" style="180" customWidth="1"/>
    <col min="3850" max="3850" width="19" style="180" customWidth="1"/>
    <col min="3851" max="3851" width="19.83203125" style="180" bestFit="1" customWidth="1"/>
    <col min="3852" max="3852" width="14.5" style="180" customWidth="1"/>
    <col min="3853" max="3854" width="24.83203125" style="180" bestFit="1" customWidth="1"/>
    <col min="3855" max="3855" width="24.5" style="180" bestFit="1" customWidth="1"/>
    <col min="3856" max="3856" width="24.83203125" style="180" bestFit="1" customWidth="1"/>
    <col min="3857" max="4096" width="9.1640625" style="180"/>
    <col min="4097" max="4097" width="9.5" style="180" bestFit="1" customWidth="1"/>
    <col min="4098" max="4098" width="46.1640625" style="180" bestFit="1" customWidth="1"/>
    <col min="4099" max="4099" width="15.5" style="180" bestFit="1" customWidth="1"/>
    <col min="4100" max="4100" width="20.5" style="180" customWidth="1"/>
    <col min="4101" max="4101" width="21" style="180" bestFit="1" customWidth="1"/>
    <col min="4102" max="4102" width="6.1640625" style="180" bestFit="1" customWidth="1"/>
    <col min="4103" max="4103" width="22.83203125" style="180" customWidth="1"/>
    <col min="4104" max="4104" width="23.5" style="180" customWidth="1"/>
    <col min="4105" max="4105" width="26.83203125" style="180" customWidth="1"/>
    <col min="4106" max="4106" width="19" style="180" customWidth="1"/>
    <col min="4107" max="4107" width="19.83203125" style="180" bestFit="1" customWidth="1"/>
    <col min="4108" max="4108" width="14.5" style="180" customWidth="1"/>
    <col min="4109" max="4110" width="24.83203125" style="180" bestFit="1" customWidth="1"/>
    <col min="4111" max="4111" width="24.5" style="180" bestFit="1" customWidth="1"/>
    <col min="4112" max="4112" width="24.83203125" style="180" bestFit="1" customWidth="1"/>
    <col min="4113" max="4352" width="9.1640625" style="180"/>
    <col min="4353" max="4353" width="9.5" style="180" bestFit="1" customWidth="1"/>
    <col min="4354" max="4354" width="46.1640625" style="180" bestFit="1" customWidth="1"/>
    <col min="4355" max="4355" width="15.5" style="180" bestFit="1" customWidth="1"/>
    <col min="4356" max="4356" width="20.5" style="180" customWidth="1"/>
    <col min="4357" max="4357" width="21" style="180" bestFit="1" customWidth="1"/>
    <col min="4358" max="4358" width="6.1640625" style="180" bestFit="1" customWidth="1"/>
    <col min="4359" max="4359" width="22.83203125" style="180" customWidth="1"/>
    <col min="4360" max="4360" width="23.5" style="180" customWidth="1"/>
    <col min="4361" max="4361" width="26.83203125" style="180" customWidth="1"/>
    <col min="4362" max="4362" width="19" style="180" customWidth="1"/>
    <col min="4363" max="4363" width="19.83203125" style="180" bestFit="1" customWidth="1"/>
    <col min="4364" max="4364" width="14.5" style="180" customWidth="1"/>
    <col min="4365" max="4366" width="24.83203125" style="180" bestFit="1" customWidth="1"/>
    <col min="4367" max="4367" width="24.5" style="180" bestFit="1" customWidth="1"/>
    <col min="4368" max="4368" width="24.83203125" style="180" bestFit="1" customWidth="1"/>
    <col min="4369" max="4608" width="9.1640625" style="180"/>
    <col min="4609" max="4609" width="9.5" style="180" bestFit="1" customWidth="1"/>
    <col min="4610" max="4610" width="46.1640625" style="180" bestFit="1" customWidth="1"/>
    <col min="4611" max="4611" width="15.5" style="180" bestFit="1" customWidth="1"/>
    <col min="4612" max="4612" width="20.5" style="180" customWidth="1"/>
    <col min="4613" max="4613" width="21" style="180" bestFit="1" customWidth="1"/>
    <col min="4614" max="4614" width="6.1640625" style="180" bestFit="1" customWidth="1"/>
    <col min="4615" max="4615" width="22.83203125" style="180" customWidth="1"/>
    <col min="4616" max="4616" width="23.5" style="180" customWidth="1"/>
    <col min="4617" max="4617" width="26.83203125" style="180" customWidth="1"/>
    <col min="4618" max="4618" width="19" style="180" customWidth="1"/>
    <col min="4619" max="4619" width="19.83203125" style="180" bestFit="1" customWidth="1"/>
    <col min="4620" max="4620" width="14.5" style="180" customWidth="1"/>
    <col min="4621" max="4622" width="24.83203125" style="180" bestFit="1" customWidth="1"/>
    <col min="4623" max="4623" width="24.5" style="180" bestFit="1" customWidth="1"/>
    <col min="4624" max="4624" width="24.83203125" style="180" bestFit="1" customWidth="1"/>
    <col min="4625" max="4864" width="9.1640625" style="180"/>
    <col min="4865" max="4865" width="9.5" style="180" bestFit="1" customWidth="1"/>
    <col min="4866" max="4866" width="46.1640625" style="180" bestFit="1" customWidth="1"/>
    <col min="4867" max="4867" width="15.5" style="180" bestFit="1" customWidth="1"/>
    <col min="4868" max="4868" width="20.5" style="180" customWidth="1"/>
    <col min="4869" max="4869" width="21" style="180" bestFit="1" customWidth="1"/>
    <col min="4870" max="4870" width="6.1640625" style="180" bestFit="1" customWidth="1"/>
    <col min="4871" max="4871" width="22.83203125" style="180" customWidth="1"/>
    <col min="4872" max="4872" width="23.5" style="180" customWidth="1"/>
    <col min="4873" max="4873" width="26.83203125" style="180" customWidth="1"/>
    <col min="4874" max="4874" width="19" style="180" customWidth="1"/>
    <col min="4875" max="4875" width="19.83203125" style="180" bestFit="1" customWidth="1"/>
    <col min="4876" max="4876" width="14.5" style="180" customWidth="1"/>
    <col min="4877" max="4878" width="24.83203125" style="180" bestFit="1" customWidth="1"/>
    <col min="4879" max="4879" width="24.5" style="180" bestFit="1" customWidth="1"/>
    <col min="4880" max="4880" width="24.83203125" style="180" bestFit="1" customWidth="1"/>
    <col min="4881" max="5120" width="9.1640625" style="180"/>
    <col min="5121" max="5121" width="9.5" style="180" bestFit="1" customWidth="1"/>
    <col min="5122" max="5122" width="46.1640625" style="180" bestFit="1" customWidth="1"/>
    <col min="5123" max="5123" width="15.5" style="180" bestFit="1" customWidth="1"/>
    <col min="5124" max="5124" width="20.5" style="180" customWidth="1"/>
    <col min="5125" max="5125" width="21" style="180" bestFit="1" customWidth="1"/>
    <col min="5126" max="5126" width="6.1640625" style="180" bestFit="1" customWidth="1"/>
    <col min="5127" max="5127" width="22.83203125" style="180" customWidth="1"/>
    <col min="5128" max="5128" width="23.5" style="180" customWidth="1"/>
    <col min="5129" max="5129" width="26.83203125" style="180" customWidth="1"/>
    <col min="5130" max="5130" width="19" style="180" customWidth="1"/>
    <col min="5131" max="5131" width="19.83203125" style="180" bestFit="1" customWidth="1"/>
    <col min="5132" max="5132" width="14.5" style="180" customWidth="1"/>
    <col min="5133" max="5134" width="24.83203125" style="180" bestFit="1" customWidth="1"/>
    <col min="5135" max="5135" width="24.5" style="180" bestFit="1" customWidth="1"/>
    <col min="5136" max="5136" width="24.83203125" style="180" bestFit="1" customWidth="1"/>
    <col min="5137" max="5376" width="9.1640625" style="180"/>
    <col min="5377" max="5377" width="9.5" style="180" bestFit="1" customWidth="1"/>
    <col min="5378" max="5378" width="46.1640625" style="180" bestFit="1" customWidth="1"/>
    <col min="5379" max="5379" width="15.5" style="180" bestFit="1" customWidth="1"/>
    <col min="5380" max="5380" width="20.5" style="180" customWidth="1"/>
    <col min="5381" max="5381" width="21" style="180" bestFit="1" customWidth="1"/>
    <col min="5382" max="5382" width="6.1640625" style="180" bestFit="1" customWidth="1"/>
    <col min="5383" max="5383" width="22.83203125" style="180" customWidth="1"/>
    <col min="5384" max="5384" width="23.5" style="180" customWidth="1"/>
    <col min="5385" max="5385" width="26.83203125" style="180" customWidth="1"/>
    <col min="5386" max="5386" width="19" style="180" customWidth="1"/>
    <col min="5387" max="5387" width="19.83203125" style="180" bestFit="1" customWidth="1"/>
    <col min="5388" max="5388" width="14.5" style="180" customWidth="1"/>
    <col min="5389" max="5390" width="24.83203125" style="180" bestFit="1" customWidth="1"/>
    <col min="5391" max="5391" width="24.5" style="180" bestFit="1" customWidth="1"/>
    <col min="5392" max="5392" width="24.83203125" style="180" bestFit="1" customWidth="1"/>
    <col min="5393" max="5632" width="9.1640625" style="180"/>
    <col min="5633" max="5633" width="9.5" style="180" bestFit="1" customWidth="1"/>
    <col min="5634" max="5634" width="46.1640625" style="180" bestFit="1" customWidth="1"/>
    <col min="5635" max="5635" width="15.5" style="180" bestFit="1" customWidth="1"/>
    <col min="5636" max="5636" width="20.5" style="180" customWidth="1"/>
    <col min="5637" max="5637" width="21" style="180" bestFit="1" customWidth="1"/>
    <col min="5638" max="5638" width="6.1640625" style="180" bestFit="1" customWidth="1"/>
    <col min="5639" max="5639" width="22.83203125" style="180" customWidth="1"/>
    <col min="5640" max="5640" width="23.5" style="180" customWidth="1"/>
    <col min="5641" max="5641" width="26.83203125" style="180" customWidth="1"/>
    <col min="5642" max="5642" width="19" style="180" customWidth="1"/>
    <col min="5643" max="5643" width="19.83203125" style="180" bestFit="1" customWidth="1"/>
    <col min="5644" max="5644" width="14.5" style="180" customWidth="1"/>
    <col min="5645" max="5646" width="24.83203125" style="180" bestFit="1" customWidth="1"/>
    <col min="5647" max="5647" width="24.5" style="180" bestFit="1" customWidth="1"/>
    <col min="5648" max="5648" width="24.83203125" style="180" bestFit="1" customWidth="1"/>
    <col min="5649" max="5888" width="9.1640625" style="180"/>
    <col min="5889" max="5889" width="9.5" style="180" bestFit="1" customWidth="1"/>
    <col min="5890" max="5890" width="46.1640625" style="180" bestFit="1" customWidth="1"/>
    <col min="5891" max="5891" width="15.5" style="180" bestFit="1" customWidth="1"/>
    <col min="5892" max="5892" width="20.5" style="180" customWidth="1"/>
    <col min="5893" max="5893" width="21" style="180" bestFit="1" customWidth="1"/>
    <col min="5894" max="5894" width="6.1640625" style="180" bestFit="1" customWidth="1"/>
    <col min="5895" max="5895" width="22.83203125" style="180" customWidth="1"/>
    <col min="5896" max="5896" width="23.5" style="180" customWidth="1"/>
    <col min="5897" max="5897" width="26.83203125" style="180" customWidth="1"/>
    <col min="5898" max="5898" width="19" style="180" customWidth="1"/>
    <col min="5899" max="5899" width="19.83203125" style="180" bestFit="1" customWidth="1"/>
    <col min="5900" max="5900" width="14.5" style="180" customWidth="1"/>
    <col min="5901" max="5902" width="24.83203125" style="180" bestFit="1" customWidth="1"/>
    <col min="5903" max="5903" width="24.5" style="180" bestFit="1" customWidth="1"/>
    <col min="5904" max="5904" width="24.83203125" style="180" bestFit="1" customWidth="1"/>
    <col min="5905" max="6144" width="9.1640625" style="180"/>
    <col min="6145" max="6145" width="9.5" style="180" bestFit="1" customWidth="1"/>
    <col min="6146" max="6146" width="46.1640625" style="180" bestFit="1" customWidth="1"/>
    <col min="6147" max="6147" width="15.5" style="180" bestFit="1" customWidth="1"/>
    <col min="6148" max="6148" width="20.5" style="180" customWidth="1"/>
    <col min="6149" max="6149" width="21" style="180" bestFit="1" customWidth="1"/>
    <col min="6150" max="6150" width="6.1640625" style="180" bestFit="1" customWidth="1"/>
    <col min="6151" max="6151" width="22.83203125" style="180" customWidth="1"/>
    <col min="6152" max="6152" width="23.5" style="180" customWidth="1"/>
    <col min="6153" max="6153" width="26.83203125" style="180" customWidth="1"/>
    <col min="6154" max="6154" width="19" style="180" customWidth="1"/>
    <col min="6155" max="6155" width="19.83203125" style="180" bestFit="1" customWidth="1"/>
    <col min="6156" max="6156" width="14.5" style="180" customWidth="1"/>
    <col min="6157" max="6158" width="24.83203125" style="180" bestFit="1" customWidth="1"/>
    <col min="6159" max="6159" width="24.5" style="180" bestFit="1" customWidth="1"/>
    <col min="6160" max="6160" width="24.83203125" style="180" bestFit="1" customWidth="1"/>
    <col min="6161" max="6400" width="9.1640625" style="180"/>
    <col min="6401" max="6401" width="9.5" style="180" bestFit="1" customWidth="1"/>
    <col min="6402" max="6402" width="46.1640625" style="180" bestFit="1" customWidth="1"/>
    <col min="6403" max="6403" width="15.5" style="180" bestFit="1" customWidth="1"/>
    <col min="6404" max="6404" width="20.5" style="180" customWidth="1"/>
    <col min="6405" max="6405" width="21" style="180" bestFit="1" customWidth="1"/>
    <col min="6406" max="6406" width="6.1640625" style="180" bestFit="1" customWidth="1"/>
    <col min="6407" max="6407" width="22.83203125" style="180" customWidth="1"/>
    <col min="6408" max="6408" width="23.5" style="180" customWidth="1"/>
    <col min="6409" max="6409" width="26.83203125" style="180" customWidth="1"/>
    <col min="6410" max="6410" width="19" style="180" customWidth="1"/>
    <col min="6411" max="6411" width="19.83203125" style="180" bestFit="1" customWidth="1"/>
    <col min="6412" max="6412" width="14.5" style="180" customWidth="1"/>
    <col min="6413" max="6414" width="24.83203125" style="180" bestFit="1" customWidth="1"/>
    <col min="6415" max="6415" width="24.5" style="180" bestFit="1" customWidth="1"/>
    <col min="6416" max="6416" width="24.83203125" style="180" bestFit="1" customWidth="1"/>
    <col min="6417" max="6656" width="9.1640625" style="180"/>
    <col min="6657" max="6657" width="9.5" style="180" bestFit="1" customWidth="1"/>
    <col min="6658" max="6658" width="46.1640625" style="180" bestFit="1" customWidth="1"/>
    <col min="6659" max="6659" width="15.5" style="180" bestFit="1" customWidth="1"/>
    <col min="6660" max="6660" width="20.5" style="180" customWidth="1"/>
    <col min="6661" max="6661" width="21" style="180" bestFit="1" customWidth="1"/>
    <col min="6662" max="6662" width="6.1640625" style="180" bestFit="1" customWidth="1"/>
    <col min="6663" max="6663" width="22.83203125" style="180" customWidth="1"/>
    <col min="6664" max="6664" width="23.5" style="180" customWidth="1"/>
    <col min="6665" max="6665" width="26.83203125" style="180" customWidth="1"/>
    <col min="6666" max="6666" width="19" style="180" customWidth="1"/>
    <col min="6667" max="6667" width="19.83203125" style="180" bestFit="1" customWidth="1"/>
    <col min="6668" max="6668" width="14.5" style="180" customWidth="1"/>
    <col min="6669" max="6670" width="24.83203125" style="180" bestFit="1" customWidth="1"/>
    <col min="6671" max="6671" width="24.5" style="180" bestFit="1" customWidth="1"/>
    <col min="6672" max="6672" width="24.83203125" style="180" bestFit="1" customWidth="1"/>
    <col min="6673" max="6912" width="9.1640625" style="180"/>
    <col min="6913" max="6913" width="9.5" style="180" bestFit="1" customWidth="1"/>
    <col min="6914" max="6914" width="46.1640625" style="180" bestFit="1" customWidth="1"/>
    <col min="6915" max="6915" width="15.5" style="180" bestFit="1" customWidth="1"/>
    <col min="6916" max="6916" width="20.5" style="180" customWidth="1"/>
    <col min="6917" max="6917" width="21" style="180" bestFit="1" customWidth="1"/>
    <col min="6918" max="6918" width="6.1640625" style="180" bestFit="1" customWidth="1"/>
    <col min="6919" max="6919" width="22.83203125" style="180" customWidth="1"/>
    <col min="6920" max="6920" width="23.5" style="180" customWidth="1"/>
    <col min="6921" max="6921" width="26.83203125" style="180" customWidth="1"/>
    <col min="6922" max="6922" width="19" style="180" customWidth="1"/>
    <col min="6923" max="6923" width="19.83203125" style="180" bestFit="1" customWidth="1"/>
    <col min="6924" max="6924" width="14.5" style="180" customWidth="1"/>
    <col min="6925" max="6926" width="24.83203125" style="180" bestFit="1" customWidth="1"/>
    <col min="6927" max="6927" width="24.5" style="180" bestFit="1" customWidth="1"/>
    <col min="6928" max="6928" width="24.83203125" style="180" bestFit="1" customWidth="1"/>
    <col min="6929" max="7168" width="9.1640625" style="180"/>
    <col min="7169" max="7169" width="9.5" style="180" bestFit="1" customWidth="1"/>
    <col min="7170" max="7170" width="46.1640625" style="180" bestFit="1" customWidth="1"/>
    <col min="7171" max="7171" width="15.5" style="180" bestFit="1" customWidth="1"/>
    <col min="7172" max="7172" width="20.5" style="180" customWidth="1"/>
    <col min="7173" max="7173" width="21" style="180" bestFit="1" customWidth="1"/>
    <col min="7174" max="7174" width="6.1640625" style="180" bestFit="1" customWidth="1"/>
    <col min="7175" max="7175" width="22.83203125" style="180" customWidth="1"/>
    <col min="7176" max="7176" width="23.5" style="180" customWidth="1"/>
    <col min="7177" max="7177" width="26.83203125" style="180" customWidth="1"/>
    <col min="7178" max="7178" width="19" style="180" customWidth="1"/>
    <col min="7179" max="7179" width="19.83203125" style="180" bestFit="1" customWidth="1"/>
    <col min="7180" max="7180" width="14.5" style="180" customWidth="1"/>
    <col min="7181" max="7182" width="24.83203125" style="180" bestFit="1" customWidth="1"/>
    <col min="7183" max="7183" width="24.5" style="180" bestFit="1" customWidth="1"/>
    <col min="7184" max="7184" width="24.83203125" style="180" bestFit="1" customWidth="1"/>
    <col min="7185" max="7424" width="9.1640625" style="180"/>
    <col min="7425" max="7425" width="9.5" style="180" bestFit="1" customWidth="1"/>
    <col min="7426" max="7426" width="46.1640625" style="180" bestFit="1" customWidth="1"/>
    <col min="7427" max="7427" width="15.5" style="180" bestFit="1" customWidth="1"/>
    <col min="7428" max="7428" width="20.5" style="180" customWidth="1"/>
    <col min="7429" max="7429" width="21" style="180" bestFit="1" customWidth="1"/>
    <col min="7430" max="7430" width="6.1640625" style="180" bestFit="1" customWidth="1"/>
    <col min="7431" max="7431" width="22.83203125" style="180" customWidth="1"/>
    <col min="7432" max="7432" width="23.5" style="180" customWidth="1"/>
    <col min="7433" max="7433" width="26.83203125" style="180" customWidth="1"/>
    <col min="7434" max="7434" width="19" style="180" customWidth="1"/>
    <col min="7435" max="7435" width="19.83203125" style="180" bestFit="1" customWidth="1"/>
    <col min="7436" max="7436" width="14.5" style="180" customWidth="1"/>
    <col min="7437" max="7438" width="24.83203125" style="180" bestFit="1" customWidth="1"/>
    <col min="7439" max="7439" width="24.5" style="180" bestFit="1" customWidth="1"/>
    <col min="7440" max="7440" width="24.83203125" style="180" bestFit="1" customWidth="1"/>
    <col min="7441" max="7680" width="9.1640625" style="180"/>
    <col min="7681" max="7681" width="9.5" style="180" bestFit="1" customWidth="1"/>
    <col min="7682" max="7682" width="46.1640625" style="180" bestFit="1" customWidth="1"/>
    <col min="7683" max="7683" width="15.5" style="180" bestFit="1" customWidth="1"/>
    <col min="7684" max="7684" width="20.5" style="180" customWidth="1"/>
    <col min="7685" max="7685" width="21" style="180" bestFit="1" customWidth="1"/>
    <col min="7686" max="7686" width="6.1640625" style="180" bestFit="1" customWidth="1"/>
    <col min="7687" max="7687" width="22.83203125" style="180" customWidth="1"/>
    <col min="7688" max="7688" width="23.5" style="180" customWidth="1"/>
    <col min="7689" max="7689" width="26.83203125" style="180" customWidth="1"/>
    <col min="7690" max="7690" width="19" style="180" customWidth="1"/>
    <col min="7691" max="7691" width="19.83203125" style="180" bestFit="1" customWidth="1"/>
    <col min="7692" max="7692" width="14.5" style="180" customWidth="1"/>
    <col min="7693" max="7694" width="24.83203125" style="180" bestFit="1" customWidth="1"/>
    <col min="7695" max="7695" width="24.5" style="180" bestFit="1" customWidth="1"/>
    <col min="7696" max="7696" width="24.83203125" style="180" bestFit="1" customWidth="1"/>
    <col min="7697" max="7936" width="9.1640625" style="180"/>
    <col min="7937" max="7937" width="9.5" style="180" bestFit="1" customWidth="1"/>
    <col min="7938" max="7938" width="46.1640625" style="180" bestFit="1" customWidth="1"/>
    <col min="7939" max="7939" width="15.5" style="180" bestFit="1" customWidth="1"/>
    <col min="7940" max="7940" width="20.5" style="180" customWidth="1"/>
    <col min="7941" max="7941" width="21" style="180" bestFit="1" customWidth="1"/>
    <col min="7942" max="7942" width="6.1640625" style="180" bestFit="1" customWidth="1"/>
    <col min="7943" max="7943" width="22.83203125" style="180" customWidth="1"/>
    <col min="7944" max="7944" width="23.5" style="180" customWidth="1"/>
    <col min="7945" max="7945" width="26.83203125" style="180" customWidth="1"/>
    <col min="7946" max="7946" width="19" style="180" customWidth="1"/>
    <col min="7947" max="7947" width="19.83203125" style="180" bestFit="1" customWidth="1"/>
    <col min="7948" max="7948" width="14.5" style="180" customWidth="1"/>
    <col min="7949" max="7950" width="24.83203125" style="180" bestFit="1" customWidth="1"/>
    <col min="7951" max="7951" width="24.5" style="180" bestFit="1" customWidth="1"/>
    <col min="7952" max="7952" width="24.83203125" style="180" bestFit="1" customWidth="1"/>
    <col min="7953" max="8192" width="9.1640625" style="180"/>
    <col min="8193" max="8193" width="9.5" style="180" bestFit="1" customWidth="1"/>
    <col min="8194" max="8194" width="46.1640625" style="180" bestFit="1" customWidth="1"/>
    <col min="8195" max="8195" width="15.5" style="180" bestFit="1" customWidth="1"/>
    <col min="8196" max="8196" width="20.5" style="180" customWidth="1"/>
    <col min="8197" max="8197" width="21" style="180" bestFit="1" customWidth="1"/>
    <col min="8198" max="8198" width="6.1640625" style="180" bestFit="1" customWidth="1"/>
    <col min="8199" max="8199" width="22.83203125" style="180" customWidth="1"/>
    <col min="8200" max="8200" width="23.5" style="180" customWidth="1"/>
    <col min="8201" max="8201" width="26.83203125" style="180" customWidth="1"/>
    <col min="8202" max="8202" width="19" style="180" customWidth="1"/>
    <col min="8203" max="8203" width="19.83203125" style="180" bestFit="1" customWidth="1"/>
    <col min="8204" max="8204" width="14.5" style="180" customWidth="1"/>
    <col min="8205" max="8206" width="24.83203125" style="180" bestFit="1" customWidth="1"/>
    <col min="8207" max="8207" width="24.5" style="180" bestFit="1" customWidth="1"/>
    <col min="8208" max="8208" width="24.83203125" style="180" bestFit="1" customWidth="1"/>
    <col min="8209" max="8448" width="9.1640625" style="180"/>
    <col min="8449" max="8449" width="9.5" style="180" bestFit="1" customWidth="1"/>
    <col min="8450" max="8450" width="46.1640625" style="180" bestFit="1" customWidth="1"/>
    <col min="8451" max="8451" width="15.5" style="180" bestFit="1" customWidth="1"/>
    <col min="8452" max="8452" width="20.5" style="180" customWidth="1"/>
    <col min="8453" max="8453" width="21" style="180" bestFit="1" customWidth="1"/>
    <col min="8454" max="8454" width="6.1640625" style="180" bestFit="1" customWidth="1"/>
    <col min="8455" max="8455" width="22.83203125" style="180" customWidth="1"/>
    <col min="8456" max="8456" width="23.5" style="180" customWidth="1"/>
    <col min="8457" max="8457" width="26.83203125" style="180" customWidth="1"/>
    <col min="8458" max="8458" width="19" style="180" customWidth="1"/>
    <col min="8459" max="8459" width="19.83203125" style="180" bestFit="1" customWidth="1"/>
    <col min="8460" max="8460" width="14.5" style="180" customWidth="1"/>
    <col min="8461" max="8462" width="24.83203125" style="180" bestFit="1" customWidth="1"/>
    <col min="8463" max="8463" width="24.5" style="180" bestFit="1" customWidth="1"/>
    <col min="8464" max="8464" width="24.83203125" style="180" bestFit="1" customWidth="1"/>
    <col min="8465" max="8704" width="9.1640625" style="180"/>
    <col min="8705" max="8705" width="9.5" style="180" bestFit="1" customWidth="1"/>
    <col min="8706" max="8706" width="46.1640625" style="180" bestFit="1" customWidth="1"/>
    <col min="8707" max="8707" width="15.5" style="180" bestFit="1" customWidth="1"/>
    <col min="8708" max="8708" width="20.5" style="180" customWidth="1"/>
    <col min="8709" max="8709" width="21" style="180" bestFit="1" customWidth="1"/>
    <col min="8710" max="8710" width="6.1640625" style="180" bestFit="1" customWidth="1"/>
    <col min="8711" max="8711" width="22.83203125" style="180" customWidth="1"/>
    <col min="8712" max="8712" width="23.5" style="180" customWidth="1"/>
    <col min="8713" max="8713" width="26.83203125" style="180" customWidth="1"/>
    <col min="8714" max="8714" width="19" style="180" customWidth="1"/>
    <col min="8715" max="8715" width="19.83203125" style="180" bestFit="1" customWidth="1"/>
    <col min="8716" max="8716" width="14.5" style="180" customWidth="1"/>
    <col min="8717" max="8718" width="24.83203125" style="180" bestFit="1" customWidth="1"/>
    <col min="8719" max="8719" width="24.5" style="180" bestFit="1" customWidth="1"/>
    <col min="8720" max="8720" width="24.83203125" style="180" bestFit="1" customWidth="1"/>
    <col min="8721" max="8960" width="9.1640625" style="180"/>
    <col min="8961" max="8961" width="9.5" style="180" bestFit="1" customWidth="1"/>
    <col min="8962" max="8962" width="46.1640625" style="180" bestFit="1" customWidth="1"/>
    <col min="8963" max="8963" width="15.5" style="180" bestFit="1" customWidth="1"/>
    <col min="8964" max="8964" width="20.5" style="180" customWidth="1"/>
    <col min="8965" max="8965" width="21" style="180" bestFit="1" customWidth="1"/>
    <col min="8966" max="8966" width="6.1640625" style="180" bestFit="1" customWidth="1"/>
    <col min="8967" max="8967" width="22.83203125" style="180" customWidth="1"/>
    <col min="8968" max="8968" width="23.5" style="180" customWidth="1"/>
    <col min="8969" max="8969" width="26.83203125" style="180" customWidth="1"/>
    <col min="8970" max="8970" width="19" style="180" customWidth="1"/>
    <col min="8971" max="8971" width="19.83203125" style="180" bestFit="1" customWidth="1"/>
    <col min="8972" max="8972" width="14.5" style="180" customWidth="1"/>
    <col min="8973" max="8974" width="24.83203125" style="180" bestFit="1" customWidth="1"/>
    <col min="8975" max="8975" width="24.5" style="180" bestFit="1" customWidth="1"/>
    <col min="8976" max="8976" width="24.83203125" style="180" bestFit="1" customWidth="1"/>
    <col min="8977" max="9216" width="9.1640625" style="180"/>
    <col min="9217" max="9217" width="9.5" style="180" bestFit="1" customWidth="1"/>
    <col min="9218" max="9218" width="46.1640625" style="180" bestFit="1" customWidth="1"/>
    <col min="9219" max="9219" width="15.5" style="180" bestFit="1" customWidth="1"/>
    <col min="9220" max="9220" width="20.5" style="180" customWidth="1"/>
    <col min="9221" max="9221" width="21" style="180" bestFit="1" customWidth="1"/>
    <col min="9222" max="9222" width="6.1640625" style="180" bestFit="1" customWidth="1"/>
    <col min="9223" max="9223" width="22.83203125" style="180" customWidth="1"/>
    <col min="9224" max="9224" width="23.5" style="180" customWidth="1"/>
    <col min="9225" max="9225" width="26.83203125" style="180" customWidth="1"/>
    <col min="9226" max="9226" width="19" style="180" customWidth="1"/>
    <col min="9227" max="9227" width="19.83203125" style="180" bestFit="1" customWidth="1"/>
    <col min="9228" max="9228" width="14.5" style="180" customWidth="1"/>
    <col min="9229" max="9230" width="24.83203125" style="180" bestFit="1" customWidth="1"/>
    <col min="9231" max="9231" width="24.5" style="180" bestFit="1" customWidth="1"/>
    <col min="9232" max="9232" width="24.83203125" style="180" bestFit="1" customWidth="1"/>
    <col min="9233" max="9472" width="9.1640625" style="180"/>
    <col min="9473" max="9473" width="9.5" style="180" bestFit="1" customWidth="1"/>
    <col min="9474" max="9474" width="46.1640625" style="180" bestFit="1" customWidth="1"/>
    <col min="9475" max="9475" width="15.5" style="180" bestFit="1" customWidth="1"/>
    <col min="9476" max="9476" width="20.5" style="180" customWidth="1"/>
    <col min="9477" max="9477" width="21" style="180" bestFit="1" customWidth="1"/>
    <col min="9478" max="9478" width="6.1640625" style="180" bestFit="1" customWidth="1"/>
    <col min="9479" max="9479" width="22.83203125" style="180" customWidth="1"/>
    <col min="9480" max="9480" width="23.5" style="180" customWidth="1"/>
    <col min="9481" max="9481" width="26.83203125" style="180" customWidth="1"/>
    <col min="9482" max="9482" width="19" style="180" customWidth="1"/>
    <col min="9483" max="9483" width="19.83203125" style="180" bestFit="1" customWidth="1"/>
    <col min="9484" max="9484" width="14.5" style="180" customWidth="1"/>
    <col min="9485" max="9486" width="24.83203125" style="180" bestFit="1" customWidth="1"/>
    <col min="9487" max="9487" width="24.5" style="180" bestFit="1" customWidth="1"/>
    <col min="9488" max="9488" width="24.83203125" style="180" bestFit="1" customWidth="1"/>
    <col min="9489" max="9728" width="9.1640625" style="180"/>
    <col min="9729" max="9729" width="9.5" style="180" bestFit="1" customWidth="1"/>
    <col min="9730" max="9730" width="46.1640625" style="180" bestFit="1" customWidth="1"/>
    <col min="9731" max="9731" width="15.5" style="180" bestFit="1" customWidth="1"/>
    <col min="9732" max="9732" width="20.5" style="180" customWidth="1"/>
    <col min="9733" max="9733" width="21" style="180" bestFit="1" customWidth="1"/>
    <col min="9734" max="9734" width="6.1640625" style="180" bestFit="1" customWidth="1"/>
    <col min="9735" max="9735" width="22.83203125" style="180" customWidth="1"/>
    <col min="9736" max="9736" width="23.5" style="180" customWidth="1"/>
    <col min="9737" max="9737" width="26.83203125" style="180" customWidth="1"/>
    <col min="9738" max="9738" width="19" style="180" customWidth="1"/>
    <col min="9739" max="9739" width="19.83203125" style="180" bestFit="1" customWidth="1"/>
    <col min="9740" max="9740" width="14.5" style="180" customWidth="1"/>
    <col min="9741" max="9742" width="24.83203125" style="180" bestFit="1" customWidth="1"/>
    <col min="9743" max="9743" width="24.5" style="180" bestFit="1" customWidth="1"/>
    <col min="9744" max="9744" width="24.83203125" style="180" bestFit="1" customWidth="1"/>
    <col min="9745" max="9984" width="9.1640625" style="180"/>
    <col min="9985" max="9985" width="9.5" style="180" bestFit="1" customWidth="1"/>
    <col min="9986" max="9986" width="46.1640625" style="180" bestFit="1" customWidth="1"/>
    <col min="9987" max="9987" width="15.5" style="180" bestFit="1" customWidth="1"/>
    <col min="9988" max="9988" width="20.5" style="180" customWidth="1"/>
    <col min="9989" max="9989" width="21" style="180" bestFit="1" customWidth="1"/>
    <col min="9990" max="9990" width="6.1640625" style="180" bestFit="1" customWidth="1"/>
    <col min="9991" max="9991" width="22.83203125" style="180" customWidth="1"/>
    <col min="9992" max="9992" width="23.5" style="180" customWidth="1"/>
    <col min="9993" max="9993" width="26.83203125" style="180" customWidth="1"/>
    <col min="9994" max="9994" width="19" style="180" customWidth="1"/>
    <col min="9995" max="9995" width="19.83203125" style="180" bestFit="1" customWidth="1"/>
    <col min="9996" max="9996" width="14.5" style="180" customWidth="1"/>
    <col min="9997" max="9998" width="24.83203125" style="180" bestFit="1" customWidth="1"/>
    <col min="9999" max="9999" width="24.5" style="180" bestFit="1" customWidth="1"/>
    <col min="10000" max="10000" width="24.83203125" style="180" bestFit="1" customWidth="1"/>
    <col min="10001" max="10240" width="9.1640625" style="180"/>
    <col min="10241" max="10241" width="9.5" style="180" bestFit="1" customWidth="1"/>
    <col min="10242" max="10242" width="46.1640625" style="180" bestFit="1" customWidth="1"/>
    <col min="10243" max="10243" width="15.5" style="180" bestFit="1" customWidth="1"/>
    <col min="10244" max="10244" width="20.5" style="180" customWidth="1"/>
    <col min="10245" max="10245" width="21" style="180" bestFit="1" customWidth="1"/>
    <col min="10246" max="10246" width="6.1640625" style="180" bestFit="1" customWidth="1"/>
    <col min="10247" max="10247" width="22.83203125" style="180" customWidth="1"/>
    <col min="10248" max="10248" width="23.5" style="180" customWidth="1"/>
    <col min="10249" max="10249" width="26.83203125" style="180" customWidth="1"/>
    <col min="10250" max="10250" width="19" style="180" customWidth="1"/>
    <col min="10251" max="10251" width="19.83203125" style="180" bestFit="1" customWidth="1"/>
    <col min="10252" max="10252" width="14.5" style="180" customWidth="1"/>
    <col min="10253" max="10254" width="24.83203125" style="180" bestFit="1" customWidth="1"/>
    <col min="10255" max="10255" width="24.5" style="180" bestFit="1" customWidth="1"/>
    <col min="10256" max="10256" width="24.83203125" style="180" bestFit="1" customWidth="1"/>
    <col min="10257" max="10496" width="9.1640625" style="180"/>
    <col min="10497" max="10497" width="9.5" style="180" bestFit="1" customWidth="1"/>
    <col min="10498" max="10498" width="46.1640625" style="180" bestFit="1" customWidth="1"/>
    <col min="10499" max="10499" width="15.5" style="180" bestFit="1" customWidth="1"/>
    <col min="10500" max="10500" width="20.5" style="180" customWidth="1"/>
    <col min="10501" max="10501" width="21" style="180" bestFit="1" customWidth="1"/>
    <col min="10502" max="10502" width="6.1640625" style="180" bestFit="1" customWidth="1"/>
    <col min="10503" max="10503" width="22.83203125" style="180" customWidth="1"/>
    <col min="10504" max="10504" width="23.5" style="180" customWidth="1"/>
    <col min="10505" max="10505" width="26.83203125" style="180" customWidth="1"/>
    <col min="10506" max="10506" width="19" style="180" customWidth="1"/>
    <col min="10507" max="10507" width="19.83203125" style="180" bestFit="1" customWidth="1"/>
    <col min="10508" max="10508" width="14.5" style="180" customWidth="1"/>
    <col min="10509" max="10510" width="24.83203125" style="180" bestFit="1" customWidth="1"/>
    <col min="10511" max="10511" width="24.5" style="180" bestFit="1" customWidth="1"/>
    <col min="10512" max="10512" width="24.83203125" style="180" bestFit="1" customWidth="1"/>
    <col min="10513" max="10752" width="9.1640625" style="180"/>
    <col min="10753" max="10753" width="9.5" style="180" bestFit="1" customWidth="1"/>
    <col min="10754" max="10754" width="46.1640625" style="180" bestFit="1" customWidth="1"/>
    <col min="10755" max="10755" width="15.5" style="180" bestFit="1" customWidth="1"/>
    <col min="10756" max="10756" width="20.5" style="180" customWidth="1"/>
    <col min="10757" max="10757" width="21" style="180" bestFit="1" customWidth="1"/>
    <col min="10758" max="10758" width="6.1640625" style="180" bestFit="1" customWidth="1"/>
    <col min="10759" max="10759" width="22.83203125" style="180" customWidth="1"/>
    <col min="10760" max="10760" width="23.5" style="180" customWidth="1"/>
    <col min="10761" max="10761" width="26.83203125" style="180" customWidth="1"/>
    <col min="10762" max="10762" width="19" style="180" customWidth="1"/>
    <col min="10763" max="10763" width="19.83203125" style="180" bestFit="1" customWidth="1"/>
    <col min="10764" max="10764" width="14.5" style="180" customWidth="1"/>
    <col min="10765" max="10766" width="24.83203125" style="180" bestFit="1" customWidth="1"/>
    <col min="10767" max="10767" width="24.5" style="180" bestFit="1" customWidth="1"/>
    <col min="10768" max="10768" width="24.83203125" style="180" bestFit="1" customWidth="1"/>
    <col min="10769" max="11008" width="9.1640625" style="180"/>
    <col min="11009" max="11009" width="9.5" style="180" bestFit="1" customWidth="1"/>
    <col min="11010" max="11010" width="46.1640625" style="180" bestFit="1" customWidth="1"/>
    <col min="11011" max="11011" width="15.5" style="180" bestFit="1" customWidth="1"/>
    <col min="11012" max="11012" width="20.5" style="180" customWidth="1"/>
    <col min="11013" max="11013" width="21" style="180" bestFit="1" customWidth="1"/>
    <col min="11014" max="11014" width="6.1640625" style="180" bestFit="1" customWidth="1"/>
    <col min="11015" max="11015" width="22.83203125" style="180" customWidth="1"/>
    <col min="11016" max="11016" width="23.5" style="180" customWidth="1"/>
    <col min="11017" max="11017" width="26.83203125" style="180" customWidth="1"/>
    <col min="11018" max="11018" width="19" style="180" customWidth="1"/>
    <col min="11019" max="11019" width="19.83203125" style="180" bestFit="1" customWidth="1"/>
    <col min="11020" max="11020" width="14.5" style="180" customWidth="1"/>
    <col min="11021" max="11022" width="24.83203125" style="180" bestFit="1" customWidth="1"/>
    <col min="11023" max="11023" width="24.5" style="180" bestFit="1" customWidth="1"/>
    <col min="11024" max="11024" width="24.83203125" style="180" bestFit="1" customWidth="1"/>
    <col min="11025" max="11264" width="9.1640625" style="180"/>
    <col min="11265" max="11265" width="9.5" style="180" bestFit="1" customWidth="1"/>
    <col min="11266" max="11266" width="46.1640625" style="180" bestFit="1" customWidth="1"/>
    <col min="11267" max="11267" width="15.5" style="180" bestFit="1" customWidth="1"/>
    <col min="11268" max="11268" width="20.5" style="180" customWidth="1"/>
    <col min="11269" max="11269" width="21" style="180" bestFit="1" customWidth="1"/>
    <col min="11270" max="11270" width="6.1640625" style="180" bestFit="1" customWidth="1"/>
    <col min="11271" max="11271" width="22.83203125" style="180" customWidth="1"/>
    <col min="11272" max="11272" width="23.5" style="180" customWidth="1"/>
    <col min="11273" max="11273" width="26.83203125" style="180" customWidth="1"/>
    <col min="11274" max="11274" width="19" style="180" customWidth="1"/>
    <col min="11275" max="11275" width="19.83203125" style="180" bestFit="1" customWidth="1"/>
    <col min="11276" max="11276" width="14.5" style="180" customWidth="1"/>
    <col min="11277" max="11278" width="24.83203125" style="180" bestFit="1" customWidth="1"/>
    <col min="11279" max="11279" width="24.5" style="180" bestFit="1" customWidth="1"/>
    <col min="11280" max="11280" width="24.83203125" style="180" bestFit="1" customWidth="1"/>
    <col min="11281" max="11520" width="9.1640625" style="180"/>
    <col min="11521" max="11521" width="9.5" style="180" bestFit="1" customWidth="1"/>
    <col min="11522" max="11522" width="46.1640625" style="180" bestFit="1" customWidth="1"/>
    <col min="11523" max="11523" width="15.5" style="180" bestFit="1" customWidth="1"/>
    <col min="11524" max="11524" width="20.5" style="180" customWidth="1"/>
    <col min="11525" max="11525" width="21" style="180" bestFit="1" customWidth="1"/>
    <col min="11526" max="11526" width="6.1640625" style="180" bestFit="1" customWidth="1"/>
    <col min="11527" max="11527" width="22.83203125" style="180" customWidth="1"/>
    <col min="11528" max="11528" width="23.5" style="180" customWidth="1"/>
    <col min="11529" max="11529" width="26.83203125" style="180" customWidth="1"/>
    <col min="11530" max="11530" width="19" style="180" customWidth="1"/>
    <col min="11531" max="11531" width="19.83203125" style="180" bestFit="1" customWidth="1"/>
    <col min="11532" max="11532" width="14.5" style="180" customWidth="1"/>
    <col min="11533" max="11534" width="24.83203125" style="180" bestFit="1" customWidth="1"/>
    <col min="11535" max="11535" width="24.5" style="180" bestFit="1" customWidth="1"/>
    <col min="11536" max="11536" width="24.83203125" style="180" bestFit="1" customWidth="1"/>
    <col min="11537" max="11776" width="9.1640625" style="180"/>
    <col min="11777" max="11777" width="9.5" style="180" bestFit="1" customWidth="1"/>
    <col min="11778" max="11778" width="46.1640625" style="180" bestFit="1" customWidth="1"/>
    <col min="11779" max="11779" width="15.5" style="180" bestFit="1" customWidth="1"/>
    <col min="11780" max="11780" width="20.5" style="180" customWidth="1"/>
    <col min="11781" max="11781" width="21" style="180" bestFit="1" customWidth="1"/>
    <col min="11782" max="11782" width="6.1640625" style="180" bestFit="1" customWidth="1"/>
    <col min="11783" max="11783" width="22.83203125" style="180" customWidth="1"/>
    <col min="11784" max="11784" width="23.5" style="180" customWidth="1"/>
    <col min="11785" max="11785" width="26.83203125" style="180" customWidth="1"/>
    <col min="11786" max="11786" width="19" style="180" customWidth="1"/>
    <col min="11787" max="11787" width="19.83203125" style="180" bestFit="1" customWidth="1"/>
    <col min="11788" max="11788" width="14.5" style="180" customWidth="1"/>
    <col min="11789" max="11790" width="24.83203125" style="180" bestFit="1" customWidth="1"/>
    <col min="11791" max="11791" width="24.5" style="180" bestFit="1" customWidth="1"/>
    <col min="11792" max="11792" width="24.83203125" style="180" bestFit="1" customWidth="1"/>
    <col min="11793" max="12032" width="9.1640625" style="180"/>
    <col min="12033" max="12033" width="9.5" style="180" bestFit="1" customWidth="1"/>
    <col min="12034" max="12034" width="46.1640625" style="180" bestFit="1" customWidth="1"/>
    <col min="12035" max="12035" width="15.5" style="180" bestFit="1" customWidth="1"/>
    <col min="12036" max="12036" width="20.5" style="180" customWidth="1"/>
    <col min="12037" max="12037" width="21" style="180" bestFit="1" customWidth="1"/>
    <col min="12038" max="12038" width="6.1640625" style="180" bestFit="1" customWidth="1"/>
    <col min="12039" max="12039" width="22.83203125" style="180" customWidth="1"/>
    <col min="12040" max="12040" width="23.5" style="180" customWidth="1"/>
    <col min="12041" max="12041" width="26.83203125" style="180" customWidth="1"/>
    <col min="12042" max="12042" width="19" style="180" customWidth="1"/>
    <col min="12043" max="12043" width="19.83203125" style="180" bestFit="1" customWidth="1"/>
    <col min="12044" max="12044" width="14.5" style="180" customWidth="1"/>
    <col min="12045" max="12046" width="24.83203125" style="180" bestFit="1" customWidth="1"/>
    <col min="12047" max="12047" width="24.5" style="180" bestFit="1" customWidth="1"/>
    <col min="12048" max="12048" width="24.83203125" style="180" bestFit="1" customWidth="1"/>
    <col min="12049" max="12288" width="9.1640625" style="180"/>
    <col min="12289" max="12289" width="9.5" style="180" bestFit="1" customWidth="1"/>
    <col min="12290" max="12290" width="46.1640625" style="180" bestFit="1" customWidth="1"/>
    <col min="12291" max="12291" width="15.5" style="180" bestFit="1" customWidth="1"/>
    <col min="12292" max="12292" width="20.5" style="180" customWidth="1"/>
    <col min="12293" max="12293" width="21" style="180" bestFit="1" customWidth="1"/>
    <col min="12294" max="12294" width="6.1640625" style="180" bestFit="1" customWidth="1"/>
    <col min="12295" max="12295" width="22.83203125" style="180" customWidth="1"/>
    <col min="12296" max="12296" width="23.5" style="180" customWidth="1"/>
    <col min="12297" max="12297" width="26.83203125" style="180" customWidth="1"/>
    <col min="12298" max="12298" width="19" style="180" customWidth="1"/>
    <col min="12299" max="12299" width="19.83203125" style="180" bestFit="1" customWidth="1"/>
    <col min="12300" max="12300" width="14.5" style="180" customWidth="1"/>
    <col min="12301" max="12302" width="24.83203125" style="180" bestFit="1" customWidth="1"/>
    <col min="12303" max="12303" width="24.5" style="180" bestFit="1" customWidth="1"/>
    <col min="12304" max="12304" width="24.83203125" style="180" bestFit="1" customWidth="1"/>
    <col min="12305" max="12544" width="9.1640625" style="180"/>
    <col min="12545" max="12545" width="9.5" style="180" bestFit="1" customWidth="1"/>
    <col min="12546" max="12546" width="46.1640625" style="180" bestFit="1" customWidth="1"/>
    <col min="12547" max="12547" width="15.5" style="180" bestFit="1" customWidth="1"/>
    <col min="12548" max="12548" width="20.5" style="180" customWidth="1"/>
    <col min="12549" max="12549" width="21" style="180" bestFit="1" customWidth="1"/>
    <col min="12550" max="12550" width="6.1640625" style="180" bestFit="1" customWidth="1"/>
    <col min="12551" max="12551" width="22.83203125" style="180" customWidth="1"/>
    <col min="12552" max="12552" width="23.5" style="180" customWidth="1"/>
    <col min="12553" max="12553" width="26.83203125" style="180" customWidth="1"/>
    <col min="12554" max="12554" width="19" style="180" customWidth="1"/>
    <col min="12555" max="12555" width="19.83203125" style="180" bestFit="1" customWidth="1"/>
    <col min="12556" max="12556" width="14.5" style="180" customWidth="1"/>
    <col min="12557" max="12558" width="24.83203125" style="180" bestFit="1" customWidth="1"/>
    <col min="12559" max="12559" width="24.5" style="180" bestFit="1" customWidth="1"/>
    <col min="12560" max="12560" width="24.83203125" style="180" bestFit="1" customWidth="1"/>
    <col min="12561" max="12800" width="9.1640625" style="180"/>
    <col min="12801" max="12801" width="9.5" style="180" bestFit="1" customWidth="1"/>
    <col min="12802" max="12802" width="46.1640625" style="180" bestFit="1" customWidth="1"/>
    <col min="12803" max="12803" width="15.5" style="180" bestFit="1" customWidth="1"/>
    <col min="12804" max="12804" width="20.5" style="180" customWidth="1"/>
    <col min="12805" max="12805" width="21" style="180" bestFit="1" customWidth="1"/>
    <col min="12806" max="12806" width="6.1640625" style="180" bestFit="1" customWidth="1"/>
    <col min="12807" max="12807" width="22.83203125" style="180" customWidth="1"/>
    <col min="12808" max="12808" width="23.5" style="180" customWidth="1"/>
    <col min="12809" max="12809" width="26.83203125" style="180" customWidth="1"/>
    <col min="12810" max="12810" width="19" style="180" customWidth="1"/>
    <col min="12811" max="12811" width="19.83203125" style="180" bestFit="1" customWidth="1"/>
    <col min="12812" max="12812" width="14.5" style="180" customWidth="1"/>
    <col min="12813" max="12814" width="24.83203125" style="180" bestFit="1" customWidth="1"/>
    <col min="12815" max="12815" width="24.5" style="180" bestFit="1" customWidth="1"/>
    <col min="12816" max="12816" width="24.83203125" style="180" bestFit="1" customWidth="1"/>
    <col min="12817" max="13056" width="9.1640625" style="180"/>
    <col min="13057" max="13057" width="9.5" style="180" bestFit="1" customWidth="1"/>
    <col min="13058" max="13058" width="46.1640625" style="180" bestFit="1" customWidth="1"/>
    <col min="13059" max="13059" width="15.5" style="180" bestFit="1" customWidth="1"/>
    <col min="13060" max="13060" width="20.5" style="180" customWidth="1"/>
    <col min="13061" max="13061" width="21" style="180" bestFit="1" customWidth="1"/>
    <col min="13062" max="13062" width="6.1640625" style="180" bestFit="1" customWidth="1"/>
    <col min="13063" max="13063" width="22.83203125" style="180" customWidth="1"/>
    <col min="13064" max="13064" width="23.5" style="180" customWidth="1"/>
    <col min="13065" max="13065" width="26.83203125" style="180" customWidth="1"/>
    <col min="13066" max="13066" width="19" style="180" customWidth="1"/>
    <col min="13067" max="13067" width="19.83203125" style="180" bestFit="1" customWidth="1"/>
    <col min="13068" max="13068" width="14.5" style="180" customWidth="1"/>
    <col min="13069" max="13070" width="24.83203125" style="180" bestFit="1" customWidth="1"/>
    <col min="13071" max="13071" width="24.5" style="180" bestFit="1" customWidth="1"/>
    <col min="13072" max="13072" width="24.83203125" style="180" bestFit="1" customWidth="1"/>
    <col min="13073" max="13312" width="9.1640625" style="180"/>
    <col min="13313" max="13313" width="9.5" style="180" bestFit="1" customWidth="1"/>
    <col min="13314" max="13314" width="46.1640625" style="180" bestFit="1" customWidth="1"/>
    <col min="13315" max="13315" width="15.5" style="180" bestFit="1" customWidth="1"/>
    <col min="13316" max="13316" width="20.5" style="180" customWidth="1"/>
    <col min="13317" max="13317" width="21" style="180" bestFit="1" customWidth="1"/>
    <col min="13318" max="13318" width="6.1640625" style="180" bestFit="1" customWidth="1"/>
    <col min="13319" max="13319" width="22.83203125" style="180" customWidth="1"/>
    <col min="13320" max="13320" width="23.5" style="180" customWidth="1"/>
    <col min="13321" max="13321" width="26.83203125" style="180" customWidth="1"/>
    <col min="13322" max="13322" width="19" style="180" customWidth="1"/>
    <col min="13323" max="13323" width="19.83203125" style="180" bestFit="1" customWidth="1"/>
    <col min="13324" max="13324" width="14.5" style="180" customWidth="1"/>
    <col min="13325" max="13326" width="24.83203125" style="180" bestFit="1" customWidth="1"/>
    <col min="13327" max="13327" width="24.5" style="180" bestFit="1" customWidth="1"/>
    <col min="13328" max="13328" width="24.83203125" style="180" bestFit="1" customWidth="1"/>
    <col min="13329" max="13568" width="9.1640625" style="180"/>
    <col min="13569" max="13569" width="9.5" style="180" bestFit="1" customWidth="1"/>
    <col min="13570" max="13570" width="46.1640625" style="180" bestFit="1" customWidth="1"/>
    <col min="13571" max="13571" width="15.5" style="180" bestFit="1" customWidth="1"/>
    <col min="13572" max="13572" width="20.5" style="180" customWidth="1"/>
    <col min="13573" max="13573" width="21" style="180" bestFit="1" customWidth="1"/>
    <col min="13574" max="13574" width="6.1640625" style="180" bestFit="1" customWidth="1"/>
    <col min="13575" max="13575" width="22.83203125" style="180" customWidth="1"/>
    <col min="13576" max="13576" width="23.5" style="180" customWidth="1"/>
    <col min="13577" max="13577" width="26.83203125" style="180" customWidth="1"/>
    <col min="13578" max="13578" width="19" style="180" customWidth="1"/>
    <col min="13579" max="13579" width="19.83203125" style="180" bestFit="1" customWidth="1"/>
    <col min="13580" max="13580" width="14.5" style="180" customWidth="1"/>
    <col min="13581" max="13582" width="24.83203125" style="180" bestFit="1" customWidth="1"/>
    <col min="13583" max="13583" width="24.5" style="180" bestFit="1" customWidth="1"/>
    <col min="13584" max="13584" width="24.83203125" style="180" bestFit="1" customWidth="1"/>
    <col min="13585" max="13824" width="9.1640625" style="180"/>
    <col min="13825" max="13825" width="9.5" style="180" bestFit="1" customWidth="1"/>
    <col min="13826" max="13826" width="46.1640625" style="180" bestFit="1" customWidth="1"/>
    <col min="13827" max="13827" width="15.5" style="180" bestFit="1" customWidth="1"/>
    <col min="13828" max="13828" width="20.5" style="180" customWidth="1"/>
    <col min="13829" max="13829" width="21" style="180" bestFit="1" customWidth="1"/>
    <col min="13830" max="13830" width="6.1640625" style="180" bestFit="1" customWidth="1"/>
    <col min="13831" max="13831" width="22.83203125" style="180" customWidth="1"/>
    <col min="13832" max="13832" width="23.5" style="180" customWidth="1"/>
    <col min="13833" max="13833" width="26.83203125" style="180" customWidth="1"/>
    <col min="13834" max="13834" width="19" style="180" customWidth="1"/>
    <col min="13835" max="13835" width="19.83203125" style="180" bestFit="1" customWidth="1"/>
    <col min="13836" max="13836" width="14.5" style="180" customWidth="1"/>
    <col min="13837" max="13838" width="24.83203125" style="180" bestFit="1" customWidth="1"/>
    <col min="13839" max="13839" width="24.5" style="180" bestFit="1" customWidth="1"/>
    <col min="13840" max="13840" width="24.83203125" style="180" bestFit="1" customWidth="1"/>
    <col min="13841" max="14080" width="9.1640625" style="180"/>
    <col min="14081" max="14081" width="9.5" style="180" bestFit="1" customWidth="1"/>
    <col min="14082" max="14082" width="46.1640625" style="180" bestFit="1" customWidth="1"/>
    <col min="14083" max="14083" width="15.5" style="180" bestFit="1" customWidth="1"/>
    <col min="14084" max="14084" width="20.5" style="180" customWidth="1"/>
    <col min="14085" max="14085" width="21" style="180" bestFit="1" customWidth="1"/>
    <col min="14086" max="14086" width="6.1640625" style="180" bestFit="1" customWidth="1"/>
    <col min="14087" max="14087" width="22.83203125" style="180" customWidth="1"/>
    <col min="14088" max="14088" width="23.5" style="180" customWidth="1"/>
    <col min="14089" max="14089" width="26.83203125" style="180" customWidth="1"/>
    <col min="14090" max="14090" width="19" style="180" customWidth="1"/>
    <col min="14091" max="14091" width="19.83203125" style="180" bestFit="1" customWidth="1"/>
    <col min="14092" max="14092" width="14.5" style="180" customWidth="1"/>
    <col min="14093" max="14094" width="24.83203125" style="180" bestFit="1" customWidth="1"/>
    <col min="14095" max="14095" width="24.5" style="180" bestFit="1" customWidth="1"/>
    <col min="14096" max="14096" width="24.83203125" style="180" bestFit="1" customWidth="1"/>
    <col min="14097" max="14336" width="9.1640625" style="180"/>
    <col min="14337" max="14337" width="9.5" style="180" bestFit="1" customWidth="1"/>
    <col min="14338" max="14338" width="46.1640625" style="180" bestFit="1" customWidth="1"/>
    <col min="14339" max="14339" width="15.5" style="180" bestFit="1" customWidth="1"/>
    <col min="14340" max="14340" width="20.5" style="180" customWidth="1"/>
    <col min="14341" max="14341" width="21" style="180" bestFit="1" customWidth="1"/>
    <col min="14342" max="14342" width="6.1640625" style="180" bestFit="1" customWidth="1"/>
    <col min="14343" max="14343" width="22.83203125" style="180" customWidth="1"/>
    <col min="14344" max="14344" width="23.5" style="180" customWidth="1"/>
    <col min="14345" max="14345" width="26.83203125" style="180" customWidth="1"/>
    <col min="14346" max="14346" width="19" style="180" customWidth="1"/>
    <col min="14347" max="14347" width="19.83203125" style="180" bestFit="1" customWidth="1"/>
    <col min="14348" max="14348" width="14.5" style="180" customWidth="1"/>
    <col min="14349" max="14350" width="24.83203125" style="180" bestFit="1" customWidth="1"/>
    <col min="14351" max="14351" width="24.5" style="180" bestFit="1" customWidth="1"/>
    <col min="14352" max="14352" width="24.83203125" style="180" bestFit="1" customWidth="1"/>
    <col min="14353" max="14592" width="9.1640625" style="180"/>
    <col min="14593" max="14593" width="9.5" style="180" bestFit="1" customWidth="1"/>
    <col min="14594" max="14594" width="46.1640625" style="180" bestFit="1" customWidth="1"/>
    <col min="14595" max="14595" width="15.5" style="180" bestFit="1" customWidth="1"/>
    <col min="14596" max="14596" width="20.5" style="180" customWidth="1"/>
    <col min="14597" max="14597" width="21" style="180" bestFit="1" customWidth="1"/>
    <col min="14598" max="14598" width="6.1640625" style="180" bestFit="1" customWidth="1"/>
    <col min="14599" max="14599" width="22.83203125" style="180" customWidth="1"/>
    <col min="14600" max="14600" width="23.5" style="180" customWidth="1"/>
    <col min="14601" max="14601" width="26.83203125" style="180" customWidth="1"/>
    <col min="14602" max="14602" width="19" style="180" customWidth="1"/>
    <col min="14603" max="14603" width="19.83203125" style="180" bestFit="1" customWidth="1"/>
    <col min="14604" max="14604" width="14.5" style="180" customWidth="1"/>
    <col min="14605" max="14606" width="24.83203125" style="180" bestFit="1" customWidth="1"/>
    <col min="14607" max="14607" width="24.5" style="180" bestFit="1" customWidth="1"/>
    <col min="14608" max="14608" width="24.83203125" style="180" bestFit="1" customWidth="1"/>
    <col min="14609" max="14848" width="9.1640625" style="180"/>
    <col min="14849" max="14849" width="9.5" style="180" bestFit="1" customWidth="1"/>
    <col min="14850" max="14850" width="46.1640625" style="180" bestFit="1" customWidth="1"/>
    <col min="14851" max="14851" width="15.5" style="180" bestFit="1" customWidth="1"/>
    <col min="14852" max="14852" width="20.5" style="180" customWidth="1"/>
    <col min="14853" max="14853" width="21" style="180" bestFit="1" customWidth="1"/>
    <col min="14854" max="14854" width="6.1640625" style="180" bestFit="1" customWidth="1"/>
    <col min="14855" max="14855" width="22.83203125" style="180" customWidth="1"/>
    <col min="14856" max="14856" width="23.5" style="180" customWidth="1"/>
    <col min="14857" max="14857" width="26.83203125" style="180" customWidth="1"/>
    <col min="14858" max="14858" width="19" style="180" customWidth="1"/>
    <col min="14859" max="14859" width="19.83203125" style="180" bestFit="1" customWidth="1"/>
    <col min="14860" max="14860" width="14.5" style="180" customWidth="1"/>
    <col min="14861" max="14862" width="24.83203125" style="180" bestFit="1" customWidth="1"/>
    <col min="14863" max="14863" width="24.5" style="180" bestFit="1" customWidth="1"/>
    <col min="14864" max="14864" width="24.83203125" style="180" bestFit="1" customWidth="1"/>
    <col min="14865" max="15104" width="9.1640625" style="180"/>
    <col min="15105" max="15105" width="9.5" style="180" bestFit="1" customWidth="1"/>
    <col min="15106" max="15106" width="46.1640625" style="180" bestFit="1" customWidth="1"/>
    <col min="15107" max="15107" width="15.5" style="180" bestFit="1" customWidth="1"/>
    <col min="15108" max="15108" width="20.5" style="180" customWidth="1"/>
    <col min="15109" max="15109" width="21" style="180" bestFit="1" customWidth="1"/>
    <col min="15110" max="15110" width="6.1640625" style="180" bestFit="1" customWidth="1"/>
    <col min="15111" max="15111" width="22.83203125" style="180" customWidth="1"/>
    <col min="15112" max="15112" width="23.5" style="180" customWidth="1"/>
    <col min="15113" max="15113" width="26.83203125" style="180" customWidth="1"/>
    <col min="15114" max="15114" width="19" style="180" customWidth="1"/>
    <col min="15115" max="15115" width="19.83203125" style="180" bestFit="1" customWidth="1"/>
    <col min="15116" max="15116" width="14.5" style="180" customWidth="1"/>
    <col min="15117" max="15118" width="24.83203125" style="180" bestFit="1" customWidth="1"/>
    <col min="15119" max="15119" width="24.5" style="180" bestFit="1" customWidth="1"/>
    <col min="15120" max="15120" width="24.83203125" style="180" bestFit="1" customWidth="1"/>
    <col min="15121" max="15360" width="9.1640625" style="180"/>
    <col min="15361" max="15361" width="9.5" style="180" bestFit="1" customWidth="1"/>
    <col min="15362" max="15362" width="46.1640625" style="180" bestFit="1" customWidth="1"/>
    <col min="15363" max="15363" width="15.5" style="180" bestFit="1" customWidth="1"/>
    <col min="15364" max="15364" width="20.5" style="180" customWidth="1"/>
    <col min="15365" max="15365" width="21" style="180" bestFit="1" customWidth="1"/>
    <col min="15366" max="15366" width="6.1640625" style="180" bestFit="1" customWidth="1"/>
    <col min="15367" max="15367" width="22.83203125" style="180" customWidth="1"/>
    <col min="15368" max="15368" width="23.5" style="180" customWidth="1"/>
    <col min="15369" max="15369" width="26.83203125" style="180" customWidth="1"/>
    <col min="15370" max="15370" width="19" style="180" customWidth="1"/>
    <col min="15371" max="15371" width="19.83203125" style="180" bestFit="1" customWidth="1"/>
    <col min="15372" max="15372" width="14.5" style="180" customWidth="1"/>
    <col min="15373" max="15374" width="24.83203125" style="180" bestFit="1" customWidth="1"/>
    <col min="15375" max="15375" width="24.5" style="180" bestFit="1" customWidth="1"/>
    <col min="15376" max="15376" width="24.83203125" style="180" bestFit="1" customWidth="1"/>
    <col min="15377" max="15616" width="9.1640625" style="180"/>
    <col min="15617" max="15617" width="9.5" style="180" bestFit="1" customWidth="1"/>
    <col min="15618" max="15618" width="46.1640625" style="180" bestFit="1" customWidth="1"/>
    <col min="15619" max="15619" width="15.5" style="180" bestFit="1" customWidth="1"/>
    <col min="15620" max="15620" width="20.5" style="180" customWidth="1"/>
    <col min="15621" max="15621" width="21" style="180" bestFit="1" customWidth="1"/>
    <col min="15622" max="15622" width="6.1640625" style="180" bestFit="1" customWidth="1"/>
    <col min="15623" max="15623" width="22.83203125" style="180" customWidth="1"/>
    <col min="15624" max="15624" width="23.5" style="180" customWidth="1"/>
    <col min="15625" max="15625" width="26.83203125" style="180" customWidth="1"/>
    <col min="15626" max="15626" width="19" style="180" customWidth="1"/>
    <col min="15627" max="15627" width="19.83203125" style="180" bestFit="1" customWidth="1"/>
    <col min="15628" max="15628" width="14.5" style="180" customWidth="1"/>
    <col min="15629" max="15630" width="24.83203125" style="180" bestFit="1" customWidth="1"/>
    <col min="15631" max="15631" width="24.5" style="180" bestFit="1" customWidth="1"/>
    <col min="15632" max="15632" width="24.83203125" style="180" bestFit="1" customWidth="1"/>
    <col min="15633" max="15872" width="9.1640625" style="180"/>
    <col min="15873" max="15873" width="9.5" style="180" bestFit="1" customWidth="1"/>
    <col min="15874" max="15874" width="46.1640625" style="180" bestFit="1" customWidth="1"/>
    <col min="15875" max="15875" width="15.5" style="180" bestFit="1" customWidth="1"/>
    <col min="15876" max="15876" width="20.5" style="180" customWidth="1"/>
    <col min="15877" max="15877" width="21" style="180" bestFit="1" customWidth="1"/>
    <col min="15878" max="15878" width="6.1640625" style="180" bestFit="1" customWidth="1"/>
    <col min="15879" max="15879" width="22.83203125" style="180" customWidth="1"/>
    <col min="15880" max="15880" width="23.5" style="180" customWidth="1"/>
    <col min="15881" max="15881" width="26.83203125" style="180" customWidth="1"/>
    <col min="15882" max="15882" width="19" style="180" customWidth="1"/>
    <col min="15883" max="15883" width="19.83203125" style="180" bestFit="1" customWidth="1"/>
    <col min="15884" max="15884" width="14.5" style="180" customWidth="1"/>
    <col min="15885" max="15886" width="24.83203125" style="180" bestFit="1" customWidth="1"/>
    <col min="15887" max="15887" width="24.5" style="180" bestFit="1" customWidth="1"/>
    <col min="15888" max="15888" width="24.83203125" style="180" bestFit="1" customWidth="1"/>
    <col min="15889" max="16128" width="9.1640625" style="180"/>
    <col min="16129" max="16129" width="9.5" style="180" bestFit="1" customWidth="1"/>
    <col min="16130" max="16130" width="46.1640625" style="180" bestFit="1" customWidth="1"/>
    <col min="16131" max="16131" width="15.5" style="180" bestFit="1" customWidth="1"/>
    <col min="16132" max="16132" width="20.5" style="180" customWidth="1"/>
    <col min="16133" max="16133" width="21" style="180" bestFit="1" customWidth="1"/>
    <col min="16134" max="16134" width="6.1640625" style="180" bestFit="1" customWidth="1"/>
    <col min="16135" max="16135" width="22.83203125" style="180" customWidth="1"/>
    <col min="16136" max="16136" width="23.5" style="180" customWidth="1"/>
    <col min="16137" max="16137" width="26.83203125" style="180" customWidth="1"/>
    <col min="16138" max="16138" width="19" style="180" customWidth="1"/>
    <col min="16139" max="16139" width="19.83203125" style="180" bestFit="1" customWidth="1"/>
    <col min="16140" max="16140" width="14.5" style="180" customWidth="1"/>
    <col min="16141" max="16142" width="24.83203125" style="180" bestFit="1" customWidth="1"/>
    <col min="16143" max="16143" width="24.5" style="180" bestFit="1" customWidth="1"/>
    <col min="16144" max="16144" width="24.83203125" style="180" bestFit="1" customWidth="1"/>
    <col min="16145" max="16384" width="9.1640625" style="180"/>
  </cols>
  <sheetData>
    <row r="1" spans="1:18" s="212" customFormat="1" ht="19.5" customHeight="1">
      <c r="A1" s="162" t="s">
        <v>408</v>
      </c>
      <c r="B1" s="163" t="s">
        <v>409</v>
      </c>
      <c r="C1" s="163" t="s">
        <v>410</v>
      </c>
      <c r="D1" s="163" t="s">
        <v>411</v>
      </c>
      <c r="E1" s="163" t="s">
        <v>412</v>
      </c>
      <c r="F1" s="163" t="s">
        <v>413</v>
      </c>
      <c r="G1" s="163" t="s">
        <v>414</v>
      </c>
      <c r="H1" s="163" t="s">
        <v>415</v>
      </c>
      <c r="I1" s="163" t="s">
        <v>416</v>
      </c>
      <c r="J1" s="163" t="s">
        <v>417</v>
      </c>
      <c r="K1" s="163" t="s">
        <v>418</v>
      </c>
      <c r="L1" s="164" t="s">
        <v>419</v>
      </c>
      <c r="M1" s="274" t="s">
        <v>2246</v>
      </c>
      <c r="N1" s="274" t="s">
        <v>2993</v>
      </c>
      <c r="O1" s="274" t="s">
        <v>420</v>
      </c>
      <c r="P1" s="274" t="s">
        <v>421</v>
      </c>
    </row>
    <row r="2" spans="1:18" s="213" customFormat="1">
      <c r="A2" s="203" t="s">
        <v>2247</v>
      </c>
      <c r="B2" s="285" t="s">
        <v>2248</v>
      </c>
      <c r="C2" s="285" t="s">
        <v>422</v>
      </c>
      <c r="D2" s="285" t="s">
        <v>2249</v>
      </c>
      <c r="E2" s="285" t="s">
        <v>429</v>
      </c>
      <c r="F2" s="285" t="s">
        <v>440</v>
      </c>
      <c r="G2" s="285" t="s">
        <v>2250</v>
      </c>
      <c r="H2" s="285" t="s">
        <v>2251</v>
      </c>
      <c r="I2" s="285" t="s">
        <v>2252</v>
      </c>
      <c r="J2" s="285" t="s">
        <v>424</v>
      </c>
      <c r="K2" s="285" t="s">
        <v>2252</v>
      </c>
      <c r="L2" s="286">
        <v>421905859671</v>
      </c>
      <c r="M2" s="285" t="s">
        <v>2253</v>
      </c>
      <c r="N2" s="285"/>
      <c r="O2" s="285"/>
      <c r="P2" s="285"/>
      <c r="R2" s="276"/>
    </row>
    <row r="3" spans="1:18" s="213" customFormat="1">
      <c r="A3" s="203" t="s">
        <v>2254</v>
      </c>
      <c r="B3" s="285" t="s">
        <v>2255</v>
      </c>
      <c r="C3" s="285" t="s">
        <v>422</v>
      </c>
      <c r="D3" s="285" t="s">
        <v>2256</v>
      </c>
      <c r="E3" s="285" t="s">
        <v>2257</v>
      </c>
      <c r="F3" s="285" t="s">
        <v>1768</v>
      </c>
      <c r="G3" s="285" t="s">
        <v>2258</v>
      </c>
      <c r="H3" s="285" t="s">
        <v>2259</v>
      </c>
      <c r="I3" s="285" t="s">
        <v>2260</v>
      </c>
      <c r="J3" s="285" t="s">
        <v>424</v>
      </c>
      <c r="K3" s="285" t="s">
        <v>2261</v>
      </c>
      <c r="L3" s="286">
        <v>421915992124</v>
      </c>
      <c r="M3" s="285" t="s">
        <v>2262</v>
      </c>
      <c r="N3" s="285"/>
      <c r="O3" s="285"/>
      <c r="P3" s="285"/>
      <c r="R3" s="276"/>
    </row>
    <row r="4" spans="1:18" s="213" customFormat="1">
      <c r="A4" s="203" t="s">
        <v>2263</v>
      </c>
      <c r="B4" s="285" t="s">
        <v>2264</v>
      </c>
      <c r="C4" s="285" t="s">
        <v>422</v>
      </c>
      <c r="D4" s="285" t="s">
        <v>2265</v>
      </c>
      <c r="E4" s="285" t="s">
        <v>2266</v>
      </c>
      <c r="F4" s="285" t="s">
        <v>2267</v>
      </c>
      <c r="G4" s="285" t="s">
        <v>2268</v>
      </c>
      <c r="H4" s="285" t="s">
        <v>2269</v>
      </c>
      <c r="I4" s="285" t="s">
        <v>2270</v>
      </c>
      <c r="J4" s="285" t="s">
        <v>424</v>
      </c>
      <c r="K4" s="285" t="s">
        <v>2270</v>
      </c>
      <c r="L4" s="286">
        <v>421905262613</v>
      </c>
      <c r="M4" s="285" t="s">
        <v>2271</v>
      </c>
      <c r="N4" s="285"/>
      <c r="O4" s="285"/>
      <c r="P4" s="285"/>
      <c r="R4" s="276"/>
    </row>
    <row r="5" spans="1:18" s="213" customFormat="1">
      <c r="A5" s="203" t="s">
        <v>2272</v>
      </c>
      <c r="B5" s="285" t="s">
        <v>2273</v>
      </c>
      <c r="C5" s="285" t="s">
        <v>422</v>
      </c>
      <c r="D5" s="285" t="s">
        <v>2274</v>
      </c>
      <c r="E5" s="285" t="s">
        <v>2275</v>
      </c>
      <c r="F5" s="285" t="s">
        <v>2276</v>
      </c>
      <c r="G5" s="285" t="s">
        <v>2277</v>
      </c>
      <c r="H5" s="285" t="s">
        <v>2278</v>
      </c>
      <c r="I5" s="285" t="s">
        <v>2279</v>
      </c>
      <c r="J5" s="285" t="s">
        <v>424</v>
      </c>
      <c r="K5" s="285" t="s">
        <v>2279</v>
      </c>
      <c r="L5" s="286">
        <v>421915064990</v>
      </c>
      <c r="M5" s="285" t="s">
        <v>2280</v>
      </c>
      <c r="N5" s="285"/>
      <c r="O5" s="285"/>
      <c r="P5" s="285"/>
      <c r="R5" s="276"/>
    </row>
    <row r="6" spans="1:18" s="213" customFormat="1">
      <c r="A6" s="203" t="s">
        <v>2281</v>
      </c>
      <c r="B6" s="285" t="s">
        <v>2282</v>
      </c>
      <c r="C6" s="285" t="s">
        <v>422</v>
      </c>
      <c r="D6" s="285" t="s">
        <v>2283</v>
      </c>
      <c r="E6" s="285" t="s">
        <v>429</v>
      </c>
      <c r="F6" s="285" t="s">
        <v>440</v>
      </c>
      <c r="G6" s="285" t="s">
        <v>2284</v>
      </c>
      <c r="H6" s="285" t="s">
        <v>2285</v>
      </c>
      <c r="I6" s="285" t="s">
        <v>2286</v>
      </c>
      <c r="J6" s="285" t="s">
        <v>424</v>
      </c>
      <c r="K6" s="285" t="s">
        <v>2286</v>
      </c>
      <c r="L6" s="286">
        <v>421908174487</v>
      </c>
      <c r="M6" s="285" t="s">
        <v>2287</v>
      </c>
      <c r="N6" s="285"/>
      <c r="O6" s="285"/>
      <c r="P6" s="285"/>
      <c r="R6" s="276"/>
    </row>
    <row r="7" spans="1:18" s="213" customFormat="1">
      <c r="A7" s="203" t="s">
        <v>2288</v>
      </c>
      <c r="B7" s="285" t="s">
        <v>2289</v>
      </c>
      <c r="C7" s="285" t="s">
        <v>422</v>
      </c>
      <c r="D7" s="285" t="s">
        <v>2290</v>
      </c>
      <c r="E7" s="285" t="s">
        <v>2291</v>
      </c>
      <c r="F7" s="285" t="s">
        <v>2292</v>
      </c>
      <c r="G7" s="285" t="s">
        <v>2293</v>
      </c>
      <c r="H7" s="285" t="s">
        <v>2294</v>
      </c>
      <c r="I7" s="285" t="s">
        <v>2295</v>
      </c>
      <c r="J7" s="285" t="s">
        <v>2296</v>
      </c>
      <c r="K7" s="285" t="s">
        <v>2297</v>
      </c>
      <c r="L7" s="286">
        <v>421911110504</v>
      </c>
      <c r="M7" s="285" t="s">
        <v>2298</v>
      </c>
      <c r="N7" s="285"/>
      <c r="O7" s="285"/>
      <c r="P7" s="285"/>
      <c r="R7" s="276"/>
    </row>
    <row r="8" spans="1:18" s="213" customFormat="1">
      <c r="A8" s="203" t="s">
        <v>2299</v>
      </c>
      <c r="B8" s="285" t="s">
        <v>2300</v>
      </c>
      <c r="C8" s="285" t="s">
        <v>2301</v>
      </c>
      <c r="D8" s="285" t="s">
        <v>2302</v>
      </c>
      <c r="E8" s="285" t="s">
        <v>2303</v>
      </c>
      <c r="F8" s="285" t="s">
        <v>449</v>
      </c>
      <c r="G8" s="285" t="s">
        <v>2304</v>
      </c>
      <c r="H8" s="285" t="s">
        <v>2305</v>
      </c>
      <c r="I8" s="285" t="s">
        <v>2306</v>
      </c>
      <c r="J8" s="285" t="s">
        <v>2307</v>
      </c>
      <c r="K8" s="285" t="s">
        <v>2306</v>
      </c>
      <c r="L8" s="286">
        <v>421905625637</v>
      </c>
      <c r="M8" s="285" t="s">
        <v>2308</v>
      </c>
      <c r="N8" s="285"/>
      <c r="O8" s="285"/>
      <c r="P8" s="285"/>
      <c r="R8" s="276"/>
    </row>
    <row r="9" spans="1:18" s="213" customFormat="1">
      <c r="A9" s="203" t="s">
        <v>2309</v>
      </c>
      <c r="B9" s="285" t="s">
        <v>2310</v>
      </c>
      <c r="C9" s="285" t="s">
        <v>422</v>
      </c>
      <c r="D9" s="285" t="s">
        <v>2311</v>
      </c>
      <c r="E9" s="285" t="s">
        <v>2312</v>
      </c>
      <c r="F9" s="285" t="s">
        <v>2313</v>
      </c>
      <c r="G9" s="285" t="s">
        <v>2314</v>
      </c>
      <c r="H9" s="285" t="s">
        <v>2315</v>
      </c>
      <c r="I9" s="285" t="s">
        <v>2316</v>
      </c>
      <c r="J9" s="285" t="s">
        <v>424</v>
      </c>
      <c r="K9" s="285" t="s">
        <v>2317</v>
      </c>
      <c r="L9" s="286">
        <v>421904567820</v>
      </c>
      <c r="M9" s="285" t="s">
        <v>2318</v>
      </c>
      <c r="N9" s="285"/>
      <c r="O9" s="285"/>
      <c r="P9" s="285"/>
      <c r="R9" s="276"/>
    </row>
    <row r="10" spans="1:18" s="213" customFormat="1" ht="11.5" customHeight="1">
      <c r="A10" s="198" t="s">
        <v>1675</v>
      </c>
      <c r="B10" s="199" t="s">
        <v>1676</v>
      </c>
      <c r="C10" s="200" t="s">
        <v>422</v>
      </c>
      <c r="D10" s="199" t="s">
        <v>1677</v>
      </c>
      <c r="E10" s="199" t="s">
        <v>597</v>
      </c>
      <c r="F10" s="199" t="s">
        <v>598</v>
      </c>
      <c r="G10" s="265" t="s">
        <v>1678</v>
      </c>
      <c r="H10" s="265" t="s">
        <v>1679</v>
      </c>
      <c r="I10" s="275" t="s">
        <v>1680</v>
      </c>
      <c r="J10" s="199" t="s">
        <v>426</v>
      </c>
      <c r="K10" s="275" t="s">
        <v>1681</v>
      </c>
      <c r="L10" s="201">
        <v>421903471398</v>
      </c>
      <c r="M10" s="199" t="s">
        <v>1682</v>
      </c>
      <c r="N10" s="199"/>
      <c r="O10" s="199"/>
      <c r="P10" s="199"/>
      <c r="R10" s="276"/>
    </row>
    <row r="11" spans="1:18" s="213" customFormat="1">
      <c r="A11" s="203" t="s">
        <v>1683</v>
      </c>
      <c r="B11" s="285" t="s">
        <v>1684</v>
      </c>
      <c r="C11" s="285" t="s">
        <v>422</v>
      </c>
      <c r="D11" s="285" t="s">
        <v>1685</v>
      </c>
      <c r="E11" s="285" t="s">
        <v>429</v>
      </c>
      <c r="F11" s="285" t="s">
        <v>974</v>
      </c>
      <c r="G11" s="285" t="s">
        <v>1686</v>
      </c>
      <c r="H11" s="285" t="s">
        <v>1687</v>
      </c>
      <c r="I11" s="285" t="s">
        <v>1688</v>
      </c>
      <c r="J11" s="285" t="s">
        <v>1706</v>
      </c>
      <c r="K11" s="285" t="s">
        <v>1689</v>
      </c>
      <c r="L11" s="286">
        <v>421910953832</v>
      </c>
      <c r="M11" s="285" t="s">
        <v>1690</v>
      </c>
      <c r="N11" s="285"/>
      <c r="O11" s="285"/>
      <c r="P11" s="285"/>
      <c r="R11" s="276"/>
    </row>
    <row r="12" spans="1:18" s="213" customFormat="1">
      <c r="A12" s="203" t="s">
        <v>1691</v>
      </c>
      <c r="B12" s="285" t="s">
        <v>1692</v>
      </c>
      <c r="C12" s="285" t="s">
        <v>422</v>
      </c>
      <c r="D12" s="285" t="s">
        <v>473</v>
      </c>
      <c r="E12" s="285" t="s">
        <v>429</v>
      </c>
      <c r="F12" s="285" t="s">
        <v>474</v>
      </c>
      <c r="G12" s="285" t="s">
        <v>1693</v>
      </c>
      <c r="H12" s="285" t="s">
        <v>1694</v>
      </c>
      <c r="I12" s="285" t="s">
        <v>1695</v>
      </c>
      <c r="J12" s="285" t="s">
        <v>424</v>
      </c>
      <c r="K12" s="285" t="s">
        <v>1695</v>
      </c>
      <c r="L12" s="286">
        <v>421911244266</v>
      </c>
      <c r="M12" s="285" t="s">
        <v>1696</v>
      </c>
      <c r="N12" s="285"/>
      <c r="O12" s="285"/>
      <c r="P12" s="285"/>
      <c r="R12" s="276"/>
    </row>
    <row r="13" spans="1:18" s="213" customFormat="1">
      <c r="A13" s="203" t="s">
        <v>2319</v>
      </c>
      <c r="B13" s="285" t="s">
        <v>2320</v>
      </c>
      <c r="C13" s="285" t="s">
        <v>422</v>
      </c>
      <c r="D13" s="285" t="s">
        <v>2321</v>
      </c>
      <c r="E13" s="285" t="s">
        <v>429</v>
      </c>
      <c r="F13" s="285" t="s">
        <v>1921</v>
      </c>
      <c r="G13" s="285" t="s">
        <v>2322</v>
      </c>
      <c r="H13" s="285" t="s">
        <v>2323</v>
      </c>
      <c r="I13" s="285" t="s">
        <v>2324</v>
      </c>
      <c r="J13" s="285" t="s">
        <v>424</v>
      </c>
      <c r="K13" s="285" t="s">
        <v>2324</v>
      </c>
      <c r="L13" s="286">
        <v>421948780850</v>
      </c>
      <c r="M13" s="285" t="s">
        <v>2325</v>
      </c>
      <c r="N13" s="285"/>
      <c r="O13" s="285"/>
      <c r="P13" s="285"/>
      <c r="R13" s="276" t="str">
        <f>A13</f>
        <v>55184707</v>
      </c>
    </row>
    <row r="14" spans="1:18" s="213" customFormat="1">
      <c r="A14" s="203" t="s">
        <v>2326</v>
      </c>
      <c r="B14" s="285" t="s">
        <v>2327</v>
      </c>
      <c r="C14" s="285" t="s">
        <v>422</v>
      </c>
      <c r="D14" s="285" t="s">
        <v>2328</v>
      </c>
      <c r="E14" s="285" t="s">
        <v>1767</v>
      </c>
      <c r="F14" s="285" t="s">
        <v>1768</v>
      </c>
      <c r="G14" s="285" t="s">
        <v>2329</v>
      </c>
      <c r="H14" s="285" t="s">
        <v>2330</v>
      </c>
      <c r="I14" s="285" t="s">
        <v>2331</v>
      </c>
      <c r="J14" s="285" t="s">
        <v>424</v>
      </c>
      <c r="K14" s="285" t="s">
        <v>2331</v>
      </c>
      <c r="L14" s="286">
        <v>421918706450</v>
      </c>
      <c r="M14" s="285" t="s">
        <v>2332</v>
      </c>
      <c r="N14" s="285"/>
      <c r="O14" s="285"/>
      <c r="P14" s="285"/>
      <c r="R14" s="276" t="str">
        <f>A14</f>
        <v>35629827</v>
      </c>
    </row>
    <row r="15" spans="1:18" s="213" customFormat="1">
      <c r="A15" s="203" t="s">
        <v>2333</v>
      </c>
      <c r="B15" s="285" t="s">
        <v>2334</v>
      </c>
      <c r="C15" s="285" t="s">
        <v>422</v>
      </c>
      <c r="D15" s="285" t="s">
        <v>2335</v>
      </c>
      <c r="E15" s="285" t="s">
        <v>501</v>
      </c>
      <c r="F15" s="285" t="s">
        <v>502</v>
      </c>
      <c r="G15" s="285" t="s">
        <v>2336</v>
      </c>
      <c r="H15" s="285" t="s">
        <v>2337</v>
      </c>
      <c r="I15" s="285" t="s">
        <v>2338</v>
      </c>
      <c r="J15" s="285" t="s">
        <v>424</v>
      </c>
      <c r="K15" s="285" t="s">
        <v>2338</v>
      </c>
      <c r="L15" s="286">
        <v>421905442262</v>
      </c>
      <c r="M15" s="285" t="s">
        <v>2339</v>
      </c>
      <c r="N15" s="285"/>
      <c r="O15" s="285"/>
      <c r="P15" s="285"/>
      <c r="R15" s="276" t="str">
        <f>A15</f>
        <v>37963091</v>
      </c>
    </row>
    <row r="16" spans="1:18">
      <c r="A16" s="203" t="s">
        <v>2340</v>
      </c>
      <c r="B16" s="285" t="s">
        <v>2341</v>
      </c>
      <c r="C16" s="285" t="s">
        <v>422</v>
      </c>
      <c r="D16" s="285" t="s">
        <v>2342</v>
      </c>
      <c r="E16" s="285" t="s">
        <v>430</v>
      </c>
      <c r="F16" s="285" t="s">
        <v>724</v>
      </c>
      <c r="G16" s="285" t="s">
        <v>2343</v>
      </c>
      <c r="H16" s="285" t="s">
        <v>2344</v>
      </c>
      <c r="I16" s="285" t="s">
        <v>2345</v>
      </c>
      <c r="J16" s="285" t="s">
        <v>424</v>
      </c>
      <c r="K16" s="285" t="s">
        <v>2345</v>
      </c>
      <c r="L16" s="286">
        <v>421907188019</v>
      </c>
      <c r="M16" s="285" t="s">
        <v>2346</v>
      </c>
      <c r="N16" s="285"/>
      <c r="O16" s="285"/>
      <c r="P16" s="285"/>
      <c r="Q16" s="213"/>
      <c r="R16" s="276" t="str">
        <f>A16</f>
        <v>42220971</v>
      </c>
    </row>
    <row r="17" spans="1:18">
      <c r="A17" s="203" t="s">
        <v>2347</v>
      </c>
      <c r="B17" s="285" t="s">
        <v>2348</v>
      </c>
      <c r="C17" s="285" t="s">
        <v>422</v>
      </c>
      <c r="D17" s="285" t="s">
        <v>2349</v>
      </c>
      <c r="E17" s="285" t="s">
        <v>2350</v>
      </c>
      <c r="F17" s="285" t="s">
        <v>2351</v>
      </c>
      <c r="G17" s="285" t="s">
        <v>2352</v>
      </c>
      <c r="H17" s="285" t="s">
        <v>2353</v>
      </c>
      <c r="I17" s="285" t="s">
        <v>2354</v>
      </c>
      <c r="J17" s="285" t="s">
        <v>424</v>
      </c>
      <c r="K17" s="285" t="s">
        <v>2354</v>
      </c>
      <c r="L17" s="286">
        <v>421905508129</v>
      </c>
      <c r="M17" s="285" t="s">
        <v>2355</v>
      </c>
      <c r="N17" s="285"/>
      <c r="O17" s="285"/>
      <c r="P17" s="285"/>
      <c r="Q17" s="213"/>
      <c r="R17" s="276" t="str">
        <f t="shared" ref="R17:R77" si="0">A17</f>
        <v>42180309</v>
      </c>
    </row>
    <row r="18" spans="1:18">
      <c r="A18" s="203" t="s">
        <v>2356</v>
      </c>
      <c r="B18" s="285" t="s">
        <v>2357</v>
      </c>
      <c r="C18" s="285" t="s">
        <v>422</v>
      </c>
      <c r="D18" s="285" t="s">
        <v>2358</v>
      </c>
      <c r="E18" s="285" t="s">
        <v>944</v>
      </c>
      <c r="F18" s="285" t="s">
        <v>945</v>
      </c>
      <c r="G18" s="285" t="s">
        <v>2359</v>
      </c>
      <c r="H18" s="285" t="s">
        <v>2360</v>
      </c>
      <c r="I18" s="285" t="s">
        <v>2361</v>
      </c>
      <c r="J18" s="285" t="s">
        <v>437</v>
      </c>
      <c r="K18" s="285" t="s">
        <v>2362</v>
      </c>
      <c r="L18" s="286">
        <v>421911545054</v>
      </c>
      <c r="M18" s="285" t="s">
        <v>2363</v>
      </c>
      <c r="N18" s="285"/>
      <c r="O18" s="285"/>
      <c r="P18" s="285"/>
      <c r="Q18" s="213"/>
      <c r="R18" s="276"/>
    </row>
    <row r="19" spans="1:18">
      <c r="A19" s="203" t="s">
        <v>2364</v>
      </c>
      <c r="B19" s="285" t="s">
        <v>2365</v>
      </c>
      <c r="C19" s="285" t="s">
        <v>2301</v>
      </c>
      <c r="D19" s="285" t="s">
        <v>2366</v>
      </c>
      <c r="E19" s="285" t="s">
        <v>429</v>
      </c>
      <c r="F19" s="285" t="s">
        <v>436</v>
      </c>
      <c r="G19" s="285" t="s">
        <v>2367</v>
      </c>
      <c r="H19" s="285" t="s">
        <v>2368</v>
      </c>
      <c r="I19" s="285" t="s">
        <v>2369</v>
      </c>
      <c r="J19" s="285" t="s">
        <v>2307</v>
      </c>
      <c r="K19" s="285" t="s">
        <v>2369</v>
      </c>
      <c r="L19" s="286">
        <v>421907510189</v>
      </c>
      <c r="M19" s="285" t="s">
        <v>2370</v>
      </c>
      <c r="N19" s="285"/>
      <c r="O19" s="285"/>
      <c r="P19" s="285"/>
      <c r="Q19" s="213"/>
      <c r="R19" s="276" t="str">
        <f t="shared" si="0"/>
        <v>51972042</v>
      </c>
    </row>
    <row r="20" spans="1:18" ht="12">
      <c r="A20" s="198" t="s">
        <v>1373</v>
      </c>
      <c r="B20" s="199" t="s">
        <v>1374</v>
      </c>
      <c r="C20" s="200" t="s">
        <v>422</v>
      </c>
      <c r="D20" s="199" t="s">
        <v>1375</v>
      </c>
      <c r="E20" s="199" t="s">
        <v>429</v>
      </c>
      <c r="F20" s="199" t="s">
        <v>425</v>
      </c>
      <c r="G20" s="265" t="s">
        <v>1376</v>
      </c>
      <c r="H20" s="265" t="s">
        <v>1377</v>
      </c>
      <c r="I20" s="275" t="s">
        <v>1378</v>
      </c>
      <c r="J20" s="199" t="s">
        <v>426</v>
      </c>
      <c r="K20" s="275" t="s">
        <v>1379</v>
      </c>
      <c r="L20" s="201">
        <v>421911370554</v>
      </c>
      <c r="M20" s="199" t="s">
        <v>1380</v>
      </c>
      <c r="N20" s="199"/>
      <c r="O20" s="199"/>
      <c r="P20" s="199"/>
      <c r="Q20" s="213"/>
      <c r="R20" s="276" t="str">
        <f t="shared" si="0"/>
        <v>42254388</v>
      </c>
    </row>
    <row r="21" spans="1:18">
      <c r="A21" s="203" t="s">
        <v>2371</v>
      </c>
      <c r="B21" s="285" t="s">
        <v>2372</v>
      </c>
      <c r="C21" s="285" t="s">
        <v>422</v>
      </c>
      <c r="D21" s="285" t="s">
        <v>2373</v>
      </c>
      <c r="E21" s="285" t="s">
        <v>2374</v>
      </c>
      <c r="F21" s="285" t="s">
        <v>2375</v>
      </c>
      <c r="G21" s="285" t="s">
        <v>2376</v>
      </c>
      <c r="H21" s="285" t="s">
        <v>2377</v>
      </c>
      <c r="I21" s="285" t="s">
        <v>2378</v>
      </c>
      <c r="J21" s="285" t="s">
        <v>424</v>
      </c>
      <c r="K21" s="285" t="s">
        <v>2378</v>
      </c>
      <c r="L21" s="286">
        <v>421903945335</v>
      </c>
      <c r="M21" s="285" t="s">
        <v>2379</v>
      </c>
      <c r="N21" s="285"/>
      <c r="O21" s="285"/>
      <c r="P21" s="285"/>
      <c r="Q21" s="213"/>
      <c r="R21" s="276"/>
    </row>
    <row r="22" spans="1:18">
      <c r="A22" s="203" t="s">
        <v>2380</v>
      </c>
      <c r="B22" s="285" t="s">
        <v>2381</v>
      </c>
      <c r="C22" s="285" t="s">
        <v>422</v>
      </c>
      <c r="D22" s="285" t="s">
        <v>2382</v>
      </c>
      <c r="E22" s="285" t="s">
        <v>1873</v>
      </c>
      <c r="F22" s="285" t="s">
        <v>1874</v>
      </c>
      <c r="G22" s="285" t="s">
        <v>2383</v>
      </c>
      <c r="H22" s="285" t="s">
        <v>2384</v>
      </c>
      <c r="I22" s="285" t="s">
        <v>2385</v>
      </c>
      <c r="J22" s="285" t="s">
        <v>424</v>
      </c>
      <c r="K22" s="285" t="s">
        <v>2385</v>
      </c>
      <c r="L22" s="286">
        <v>421903604195</v>
      </c>
      <c r="M22" s="285" t="s">
        <v>2386</v>
      </c>
      <c r="N22" s="285"/>
      <c r="O22" s="285"/>
      <c r="P22" s="285"/>
      <c r="Q22" s="213"/>
      <c r="R22" s="276" t="str">
        <f t="shared" si="0"/>
        <v>42103711</v>
      </c>
    </row>
    <row r="23" spans="1:18">
      <c r="A23" s="203" t="s">
        <v>2387</v>
      </c>
      <c r="B23" s="285" t="s">
        <v>2388</v>
      </c>
      <c r="C23" s="285" t="s">
        <v>422</v>
      </c>
      <c r="D23" s="285" t="s">
        <v>2389</v>
      </c>
      <c r="E23" s="285" t="s">
        <v>429</v>
      </c>
      <c r="F23" s="285" t="s">
        <v>2390</v>
      </c>
      <c r="G23" s="285" t="s">
        <v>2391</v>
      </c>
      <c r="H23" s="285" t="s">
        <v>2392</v>
      </c>
      <c r="I23" s="285" t="s">
        <v>2393</v>
      </c>
      <c r="J23" s="285" t="s">
        <v>424</v>
      </c>
      <c r="K23" s="285" t="s">
        <v>2393</v>
      </c>
      <c r="L23" s="286">
        <v>421905613897</v>
      </c>
      <c r="M23" s="285" t="s">
        <v>2394</v>
      </c>
      <c r="N23" s="285"/>
      <c r="O23" s="285"/>
      <c r="P23" s="285"/>
      <c r="Q23" s="213"/>
      <c r="R23" s="276"/>
    </row>
    <row r="24" spans="1:18">
      <c r="A24" s="203" t="s">
        <v>2395</v>
      </c>
      <c r="B24" s="285" t="s">
        <v>2396</v>
      </c>
      <c r="C24" s="285" t="s">
        <v>422</v>
      </c>
      <c r="D24" s="285" t="s">
        <v>2397</v>
      </c>
      <c r="E24" s="285" t="s">
        <v>2398</v>
      </c>
      <c r="F24" s="285" t="s">
        <v>2399</v>
      </c>
      <c r="G24" s="285" t="s">
        <v>2400</v>
      </c>
      <c r="H24" s="285" t="s">
        <v>2401</v>
      </c>
      <c r="I24" s="285" t="s">
        <v>2402</v>
      </c>
      <c r="J24" s="285" t="s">
        <v>424</v>
      </c>
      <c r="K24" s="285" t="s">
        <v>2402</v>
      </c>
      <c r="L24" s="286">
        <v>421905837809</v>
      </c>
      <c r="M24" s="285" t="s">
        <v>2403</v>
      </c>
      <c r="N24" s="285"/>
      <c r="O24" s="285"/>
      <c r="P24" s="285"/>
      <c r="Q24" s="213"/>
      <c r="R24" s="276"/>
    </row>
    <row r="25" spans="1:18">
      <c r="A25" s="203" t="s">
        <v>2404</v>
      </c>
      <c r="B25" s="285" t="s">
        <v>2405</v>
      </c>
      <c r="C25" s="285" t="s">
        <v>422</v>
      </c>
      <c r="D25" s="285" t="s">
        <v>2406</v>
      </c>
      <c r="E25" s="285" t="s">
        <v>2350</v>
      </c>
      <c r="F25" s="285" t="s">
        <v>825</v>
      </c>
      <c r="G25" s="285" t="s">
        <v>2407</v>
      </c>
      <c r="H25" s="285" t="s">
        <v>2408</v>
      </c>
      <c r="I25" s="285" t="s">
        <v>2409</v>
      </c>
      <c r="J25" s="285" t="s">
        <v>424</v>
      </c>
      <c r="K25" s="285" t="s">
        <v>2409</v>
      </c>
      <c r="L25" s="286">
        <v>421903434035</v>
      </c>
      <c r="M25" s="285" t="s">
        <v>2410</v>
      </c>
      <c r="N25" s="285"/>
      <c r="O25" s="285"/>
      <c r="P25" s="285"/>
      <c r="Q25" s="213"/>
      <c r="R25" s="276" t="str">
        <f t="shared" si="0"/>
        <v>42258014</v>
      </c>
    </row>
    <row r="26" spans="1:18">
      <c r="A26" s="203" t="s">
        <v>2411</v>
      </c>
      <c r="B26" s="285" t="s">
        <v>2412</v>
      </c>
      <c r="C26" s="285" t="s">
        <v>422</v>
      </c>
      <c r="D26" s="285" t="s">
        <v>2413</v>
      </c>
      <c r="E26" s="285" t="s">
        <v>448</v>
      </c>
      <c r="F26" s="285" t="s">
        <v>449</v>
      </c>
      <c r="G26" s="285" t="s">
        <v>2414</v>
      </c>
      <c r="H26" s="285" t="s">
        <v>2415</v>
      </c>
      <c r="I26" s="285" t="s">
        <v>2416</v>
      </c>
      <c r="J26" s="285" t="s">
        <v>424</v>
      </c>
      <c r="K26" s="285" t="s">
        <v>2417</v>
      </c>
      <c r="L26" s="286">
        <v>421905323008</v>
      </c>
      <c r="M26" s="285" t="s">
        <v>2359</v>
      </c>
      <c r="N26" s="285"/>
      <c r="O26" s="285"/>
      <c r="P26" s="285"/>
      <c r="Q26" s="213"/>
      <c r="R26" s="276" t="str">
        <f t="shared" si="0"/>
        <v>42396841</v>
      </c>
    </row>
    <row r="27" spans="1:18" ht="12">
      <c r="A27" s="198" t="s">
        <v>1697</v>
      </c>
      <c r="B27" s="199" t="s">
        <v>1698</v>
      </c>
      <c r="C27" s="200" t="s">
        <v>1699</v>
      </c>
      <c r="D27" s="199" t="s">
        <v>1700</v>
      </c>
      <c r="E27" s="199" t="s">
        <v>1701</v>
      </c>
      <c r="F27" s="199" t="s">
        <v>1702</v>
      </c>
      <c r="G27" s="265" t="s">
        <v>1703</v>
      </c>
      <c r="H27" s="265" t="s">
        <v>1704</v>
      </c>
      <c r="I27" s="275" t="s">
        <v>1705</v>
      </c>
      <c r="J27" s="199" t="s">
        <v>1706</v>
      </c>
      <c r="K27" s="275" t="s">
        <v>1705</v>
      </c>
      <c r="L27" s="201">
        <v>421904760660</v>
      </c>
      <c r="M27" s="199" t="s">
        <v>2418</v>
      </c>
      <c r="N27" s="199"/>
      <c r="O27" s="199"/>
      <c r="P27" s="199"/>
      <c r="Q27" s="213"/>
      <c r="R27" s="276" t="str">
        <f t="shared" si="0"/>
        <v>53939042</v>
      </c>
    </row>
    <row r="28" spans="1:18">
      <c r="A28" s="203" t="s">
        <v>2419</v>
      </c>
      <c r="B28" s="285" t="s">
        <v>2420</v>
      </c>
      <c r="C28" s="285" t="s">
        <v>422</v>
      </c>
      <c r="D28" s="285" t="s">
        <v>2421</v>
      </c>
      <c r="E28" s="285" t="s">
        <v>2060</v>
      </c>
      <c r="F28" s="285" t="s">
        <v>2061</v>
      </c>
      <c r="G28" s="285" t="s">
        <v>2422</v>
      </c>
      <c r="H28" s="285" t="s">
        <v>2423</v>
      </c>
      <c r="I28" s="285" t="s">
        <v>2424</v>
      </c>
      <c r="J28" s="285" t="s">
        <v>424</v>
      </c>
      <c r="K28" s="285" t="s">
        <v>2424</v>
      </c>
      <c r="L28" s="286">
        <v>421903757165</v>
      </c>
      <c r="M28" s="285" t="s">
        <v>2425</v>
      </c>
      <c r="N28" s="285"/>
      <c r="O28" s="285"/>
      <c r="P28" s="285"/>
      <c r="Q28" s="213"/>
      <c r="R28" s="276"/>
    </row>
    <row r="29" spans="1:18">
      <c r="A29" s="203" t="s">
        <v>2426</v>
      </c>
      <c r="B29" s="285" t="s">
        <v>2427</v>
      </c>
      <c r="C29" s="285" t="s">
        <v>2301</v>
      </c>
      <c r="D29" s="285" t="s">
        <v>2428</v>
      </c>
      <c r="E29" s="285" t="s">
        <v>2429</v>
      </c>
      <c r="F29" s="285" t="s">
        <v>2430</v>
      </c>
      <c r="G29" s="285" t="s">
        <v>2359</v>
      </c>
      <c r="H29" s="285" t="s">
        <v>2431</v>
      </c>
      <c r="I29" s="285" t="s">
        <v>2432</v>
      </c>
      <c r="J29" s="285" t="s">
        <v>2307</v>
      </c>
      <c r="K29" s="285" t="s">
        <v>2359</v>
      </c>
      <c r="L29" s="286" t="s">
        <v>2359</v>
      </c>
      <c r="M29" s="285" t="s">
        <v>2359</v>
      </c>
      <c r="N29" s="285"/>
      <c r="O29" s="285"/>
      <c r="P29" s="285"/>
      <c r="Q29" s="213"/>
      <c r="R29" s="276" t="str">
        <f t="shared" si="0"/>
        <v>52798721</v>
      </c>
    </row>
    <row r="30" spans="1:18" ht="13">
      <c r="A30" s="198" t="s">
        <v>1707</v>
      </c>
      <c r="B30" s="199" t="s">
        <v>1708</v>
      </c>
      <c r="C30" s="200" t="s">
        <v>422</v>
      </c>
      <c r="D30" s="199" t="s">
        <v>1709</v>
      </c>
      <c r="E30" s="199" t="s">
        <v>1710</v>
      </c>
      <c r="F30" s="199" t="s">
        <v>1711</v>
      </c>
      <c r="G30" s="265" t="s">
        <v>1712</v>
      </c>
      <c r="H30" s="312" t="s">
        <v>2433</v>
      </c>
      <c r="I30" s="275" t="s">
        <v>1713</v>
      </c>
      <c r="J30" s="199" t="s">
        <v>424</v>
      </c>
      <c r="K30" s="275" t="s">
        <v>1713</v>
      </c>
      <c r="L30" s="201">
        <v>421905103966</v>
      </c>
      <c r="M30" s="199" t="s">
        <v>1714</v>
      </c>
      <c r="N30" s="199"/>
      <c r="O30" s="199"/>
      <c r="P30" s="199"/>
      <c r="Q30" s="213"/>
      <c r="R30" s="276" t="str">
        <f t="shared" si="0"/>
        <v>52489159</v>
      </c>
    </row>
    <row r="31" spans="1:18" ht="12">
      <c r="A31" s="198" t="s">
        <v>1715</v>
      </c>
      <c r="B31" s="199" t="s">
        <v>1716</v>
      </c>
      <c r="C31" s="200" t="s">
        <v>1717</v>
      </c>
      <c r="D31" s="199" t="s">
        <v>1718</v>
      </c>
      <c r="E31" s="199" t="s">
        <v>429</v>
      </c>
      <c r="F31" s="199" t="s">
        <v>1719</v>
      </c>
      <c r="G31" s="265" t="s">
        <v>1720</v>
      </c>
      <c r="H31" s="265" t="s">
        <v>1721</v>
      </c>
      <c r="I31" s="275" t="s">
        <v>1722</v>
      </c>
      <c r="J31" s="199" t="s">
        <v>1723</v>
      </c>
      <c r="K31" s="275"/>
      <c r="L31" s="201"/>
      <c r="M31" s="199" t="s">
        <v>1724</v>
      </c>
      <c r="N31" s="199"/>
      <c r="O31" s="199"/>
      <c r="P31" s="199"/>
      <c r="Q31" s="213"/>
      <c r="R31" s="276" t="str">
        <f t="shared" si="0"/>
        <v>00603481</v>
      </c>
    </row>
    <row r="32" spans="1:18" ht="12">
      <c r="A32" s="198" t="s">
        <v>1725</v>
      </c>
      <c r="B32" s="199" t="s">
        <v>1726</v>
      </c>
      <c r="C32" s="200" t="s">
        <v>422</v>
      </c>
      <c r="D32" s="199" t="s">
        <v>1727</v>
      </c>
      <c r="E32" s="199" t="s">
        <v>423</v>
      </c>
      <c r="F32" s="199" t="s">
        <v>816</v>
      </c>
      <c r="G32" s="265" t="s">
        <v>1728</v>
      </c>
      <c r="H32" s="265" t="s">
        <v>1729</v>
      </c>
      <c r="I32" s="275" t="s">
        <v>1730</v>
      </c>
      <c r="J32" s="199" t="s">
        <v>426</v>
      </c>
      <c r="K32" s="275"/>
      <c r="L32" s="201"/>
      <c r="M32" s="199" t="s">
        <v>1731</v>
      </c>
      <c r="N32" s="199"/>
      <c r="O32" s="199"/>
      <c r="P32" s="199"/>
      <c r="Q32" s="213"/>
      <c r="R32" s="276" t="str">
        <f t="shared" si="0"/>
        <v>50879391</v>
      </c>
    </row>
    <row r="33" spans="1:18" ht="13">
      <c r="A33" s="198" t="s">
        <v>1732</v>
      </c>
      <c r="B33" s="199" t="s">
        <v>1733</v>
      </c>
      <c r="C33" s="200" t="s">
        <v>422</v>
      </c>
      <c r="D33" s="199" t="s">
        <v>1734</v>
      </c>
      <c r="E33" s="199" t="s">
        <v>427</v>
      </c>
      <c r="F33" s="199" t="s">
        <v>428</v>
      </c>
      <c r="G33" s="312" t="s">
        <v>1735</v>
      </c>
      <c r="H33" s="265" t="s">
        <v>1736</v>
      </c>
      <c r="I33" s="275" t="s">
        <v>1737</v>
      </c>
      <c r="J33" s="199" t="s">
        <v>2434</v>
      </c>
      <c r="K33" s="275" t="s">
        <v>1737</v>
      </c>
      <c r="L33" s="201">
        <v>421905819613</v>
      </c>
      <c r="M33" s="199" t="s">
        <v>1738</v>
      </c>
      <c r="N33" s="199"/>
      <c r="O33" s="199"/>
      <c r="P33" s="199"/>
      <c r="Q33" s="213"/>
      <c r="R33" s="276"/>
    </row>
    <row r="34" spans="1:18">
      <c r="A34" s="203" t="s">
        <v>2435</v>
      </c>
      <c r="B34" s="285" t="s">
        <v>2436</v>
      </c>
      <c r="C34" s="285" t="s">
        <v>422</v>
      </c>
      <c r="D34" s="285" t="s">
        <v>2437</v>
      </c>
      <c r="E34" s="285" t="s">
        <v>2438</v>
      </c>
      <c r="F34" s="285" t="s">
        <v>2439</v>
      </c>
      <c r="G34" s="285" t="s">
        <v>2440</v>
      </c>
      <c r="H34" s="285" t="s">
        <v>2441</v>
      </c>
      <c r="I34" s="285" t="s">
        <v>2442</v>
      </c>
      <c r="J34" s="285" t="s">
        <v>508</v>
      </c>
      <c r="K34" s="285" t="s">
        <v>2442</v>
      </c>
      <c r="L34" s="286">
        <v>421904481001</v>
      </c>
      <c r="M34" s="285" t="s">
        <v>2443</v>
      </c>
      <c r="N34" s="285"/>
      <c r="O34" s="285"/>
      <c r="P34" s="285"/>
      <c r="Q34" s="213"/>
      <c r="R34" s="276" t="str">
        <f t="shared" si="0"/>
        <v>42024536</v>
      </c>
    </row>
    <row r="35" spans="1:18">
      <c r="A35" s="203" t="s">
        <v>1739</v>
      </c>
      <c r="B35" s="285" t="s">
        <v>1740</v>
      </c>
      <c r="C35" s="285" t="s">
        <v>422</v>
      </c>
      <c r="D35" s="285" t="s">
        <v>1741</v>
      </c>
      <c r="E35" s="285" t="s">
        <v>433</v>
      </c>
      <c r="F35" s="285" t="s">
        <v>434</v>
      </c>
      <c r="G35" s="285" t="s">
        <v>1742</v>
      </c>
      <c r="H35" s="285" t="s">
        <v>1743</v>
      </c>
      <c r="I35" s="285" t="s">
        <v>1744</v>
      </c>
      <c r="J35" s="285" t="s">
        <v>1745</v>
      </c>
      <c r="K35" s="285" t="s">
        <v>1744</v>
      </c>
      <c r="L35" s="286">
        <v>421903655253</v>
      </c>
      <c r="M35" s="285" t="s">
        <v>1746</v>
      </c>
      <c r="N35" s="285"/>
      <c r="O35" s="285"/>
      <c r="P35" s="285"/>
      <c r="Q35" s="213"/>
      <c r="R35" s="276" t="str">
        <f t="shared" si="0"/>
        <v>51285193</v>
      </c>
    </row>
    <row r="36" spans="1:18">
      <c r="A36" s="203" t="s">
        <v>2444</v>
      </c>
      <c r="B36" s="285" t="s">
        <v>2445</v>
      </c>
      <c r="C36" s="285" t="s">
        <v>422</v>
      </c>
      <c r="D36" s="285" t="s">
        <v>2446</v>
      </c>
      <c r="E36" s="285" t="s">
        <v>433</v>
      </c>
      <c r="F36" s="285" t="s">
        <v>434</v>
      </c>
      <c r="G36" s="285" t="s">
        <v>2447</v>
      </c>
      <c r="H36" s="285" t="s">
        <v>2448</v>
      </c>
      <c r="I36" s="285" t="s">
        <v>2449</v>
      </c>
      <c r="J36" s="285" t="s">
        <v>424</v>
      </c>
      <c r="K36" s="285" t="s">
        <v>2449</v>
      </c>
      <c r="L36" s="286">
        <v>421908828982</v>
      </c>
      <c r="M36" s="285" t="s">
        <v>2450</v>
      </c>
      <c r="N36" s="285"/>
      <c r="O36" s="285"/>
      <c r="P36" s="285"/>
      <c r="Q36" s="213"/>
      <c r="R36" s="276" t="str">
        <f t="shared" si="0"/>
        <v>42103479</v>
      </c>
    </row>
    <row r="37" spans="1:18">
      <c r="A37" s="203" t="s">
        <v>2451</v>
      </c>
      <c r="B37" s="285" t="s">
        <v>2452</v>
      </c>
      <c r="C37" s="285" t="s">
        <v>2301</v>
      </c>
      <c r="D37" s="285" t="s">
        <v>2453</v>
      </c>
      <c r="E37" s="285" t="s">
        <v>2454</v>
      </c>
      <c r="F37" s="285" t="s">
        <v>2455</v>
      </c>
      <c r="G37" s="285" t="s">
        <v>2456</v>
      </c>
      <c r="H37" s="285" t="s">
        <v>2457</v>
      </c>
      <c r="I37" s="285" t="s">
        <v>2458</v>
      </c>
      <c r="J37" s="285" t="s">
        <v>2459</v>
      </c>
      <c r="K37" s="285" t="s">
        <v>2458</v>
      </c>
      <c r="L37" s="286">
        <v>421903141567</v>
      </c>
      <c r="M37" s="285" t="s">
        <v>2460</v>
      </c>
      <c r="N37" s="285"/>
      <c r="O37" s="285"/>
      <c r="P37" s="285"/>
      <c r="Q37" s="213"/>
      <c r="R37" s="276" t="str">
        <f t="shared" si="0"/>
        <v>47210125</v>
      </c>
    </row>
    <row r="38" spans="1:18" ht="13">
      <c r="A38" s="203" t="s">
        <v>1747</v>
      </c>
      <c r="B38" s="285" t="s">
        <v>1748</v>
      </c>
      <c r="C38" s="285" t="s">
        <v>422</v>
      </c>
      <c r="D38" s="285" t="s">
        <v>1749</v>
      </c>
      <c r="E38" s="285" t="s">
        <v>1750</v>
      </c>
      <c r="F38" s="285" t="s">
        <v>1751</v>
      </c>
      <c r="G38" s="313" t="s">
        <v>1752</v>
      </c>
      <c r="H38" s="285" t="s">
        <v>1753</v>
      </c>
      <c r="I38" s="285" t="s">
        <v>1754</v>
      </c>
      <c r="J38" s="285" t="s">
        <v>437</v>
      </c>
      <c r="K38" s="285" t="s">
        <v>1754</v>
      </c>
      <c r="L38" s="286">
        <v>421905262047</v>
      </c>
      <c r="M38" s="285" t="s">
        <v>1755</v>
      </c>
      <c r="N38" s="285"/>
      <c r="O38" s="285"/>
      <c r="P38" s="285"/>
      <c r="Q38" s="213"/>
      <c r="R38" s="276" t="str">
        <f t="shared" si="0"/>
        <v>42234425</v>
      </c>
    </row>
    <row r="39" spans="1:18">
      <c r="A39" s="203" t="s">
        <v>2461</v>
      </c>
      <c r="B39" s="285" t="s">
        <v>2462</v>
      </c>
      <c r="C39" s="285" t="s">
        <v>422</v>
      </c>
      <c r="D39" s="285" t="s">
        <v>2463</v>
      </c>
      <c r="E39" s="285" t="s">
        <v>944</v>
      </c>
      <c r="F39" s="285" t="s">
        <v>945</v>
      </c>
      <c r="G39" s="285" t="s">
        <v>2464</v>
      </c>
      <c r="H39" s="285" t="s">
        <v>2465</v>
      </c>
      <c r="I39" s="285" t="s">
        <v>2466</v>
      </c>
      <c r="J39" s="285" t="s">
        <v>424</v>
      </c>
      <c r="K39" s="285" t="s">
        <v>2466</v>
      </c>
      <c r="L39" s="286">
        <v>421907672006</v>
      </c>
      <c r="M39" s="285" t="s">
        <v>2467</v>
      </c>
      <c r="N39" s="285"/>
      <c r="O39" s="285"/>
      <c r="P39" s="285"/>
      <c r="Q39" s="213"/>
      <c r="R39" s="276" t="str">
        <f t="shared" si="0"/>
        <v>14222230</v>
      </c>
    </row>
    <row r="40" spans="1:18">
      <c r="A40" s="203" t="s">
        <v>1756</v>
      </c>
      <c r="B40" s="285" t="s">
        <v>1757</v>
      </c>
      <c r="C40" s="285" t="s">
        <v>422</v>
      </c>
      <c r="D40" s="285" t="s">
        <v>1758</v>
      </c>
      <c r="E40" s="285" t="s">
        <v>1759</v>
      </c>
      <c r="F40" s="285" t="s">
        <v>1760</v>
      </c>
      <c r="G40" s="285" t="s">
        <v>1761</v>
      </c>
      <c r="H40" s="285" t="s">
        <v>1762</v>
      </c>
      <c r="I40" s="285" t="s">
        <v>1763</v>
      </c>
      <c r="J40" s="285" t="s">
        <v>424</v>
      </c>
      <c r="K40" s="285" t="s">
        <v>1763</v>
      </c>
      <c r="L40" s="286">
        <v>421915178155</v>
      </c>
      <c r="M40" s="285" t="s">
        <v>1764</v>
      </c>
      <c r="N40" s="285"/>
      <c r="O40" s="285"/>
      <c r="P40" s="285"/>
      <c r="Q40" s="213"/>
      <c r="R40" s="276" t="str">
        <f t="shared" si="0"/>
        <v>00609153</v>
      </c>
    </row>
    <row r="41" spans="1:18">
      <c r="A41" s="203" t="s">
        <v>2468</v>
      </c>
      <c r="B41" s="285" t="s">
        <v>2469</v>
      </c>
      <c r="C41" s="285" t="s">
        <v>422</v>
      </c>
      <c r="D41" s="285" t="s">
        <v>2470</v>
      </c>
      <c r="E41" s="285" t="s">
        <v>2471</v>
      </c>
      <c r="F41" s="285" t="s">
        <v>2472</v>
      </c>
      <c r="G41" s="285" t="s">
        <v>2473</v>
      </c>
      <c r="H41" s="285" t="s">
        <v>2474</v>
      </c>
      <c r="I41" s="285" t="s">
        <v>2475</v>
      </c>
      <c r="J41" s="285" t="s">
        <v>424</v>
      </c>
      <c r="K41" s="285" t="s">
        <v>2476</v>
      </c>
      <c r="L41" s="286">
        <v>421903623498</v>
      </c>
      <c r="M41" s="285" t="s">
        <v>2477</v>
      </c>
      <c r="N41" s="285"/>
      <c r="O41" s="285"/>
      <c r="P41" s="285"/>
      <c r="Q41" s="213"/>
      <c r="R41" s="276" t="str">
        <f t="shared" si="0"/>
        <v>35533099</v>
      </c>
    </row>
    <row r="42" spans="1:18">
      <c r="A42" s="203" t="s">
        <v>2478</v>
      </c>
      <c r="B42" s="285" t="s">
        <v>2479</v>
      </c>
      <c r="C42" s="285" t="s">
        <v>422</v>
      </c>
      <c r="D42" s="285" t="s">
        <v>2480</v>
      </c>
      <c r="E42" s="285" t="s">
        <v>807</v>
      </c>
      <c r="F42" s="285" t="s">
        <v>808</v>
      </c>
      <c r="G42" s="285" t="s">
        <v>2481</v>
      </c>
      <c r="H42" s="285" t="s">
        <v>2482</v>
      </c>
      <c r="I42" s="285" t="s">
        <v>2483</v>
      </c>
      <c r="J42" s="285" t="s">
        <v>424</v>
      </c>
      <c r="K42" s="285" t="s">
        <v>2483</v>
      </c>
      <c r="L42" s="286">
        <v>421907450644</v>
      </c>
      <c r="M42" s="285" t="s">
        <v>2484</v>
      </c>
      <c r="N42" s="285"/>
      <c r="O42" s="285"/>
      <c r="P42" s="285"/>
      <c r="Q42" s="213"/>
      <c r="R42" s="276" t="str">
        <f t="shared" si="0"/>
        <v>42074355</v>
      </c>
    </row>
    <row r="43" spans="1:18">
      <c r="A43" s="203" t="s">
        <v>2485</v>
      </c>
      <c r="B43" s="285" t="s">
        <v>2486</v>
      </c>
      <c r="C43" s="285" t="s">
        <v>422</v>
      </c>
      <c r="D43" s="285" t="s">
        <v>2487</v>
      </c>
      <c r="E43" s="285" t="s">
        <v>433</v>
      </c>
      <c r="F43" s="285" t="s">
        <v>432</v>
      </c>
      <c r="G43" s="285" t="s">
        <v>2488</v>
      </c>
      <c r="H43" s="285" t="s">
        <v>2489</v>
      </c>
      <c r="I43" s="285" t="s">
        <v>2490</v>
      </c>
      <c r="J43" s="285" t="s">
        <v>424</v>
      </c>
      <c r="K43" s="285" t="s">
        <v>2490</v>
      </c>
      <c r="L43" s="286">
        <v>421905321899</v>
      </c>
      <c r="M43" s="285" t="s">
        <v>2491</v>
      </c>
      <c r="N43" s="285"/>
      <c r="O43" s="285"/>
      <c r="P43" s="285"/>
      <c r="Q43" s="213"/>
      <c r="R43" s="276" t="str">
        <f t="shared" si="0"/>
        <v>35545127</v>
      </c>
    </row>
    <row r="44" spans="1:18">
      <c r="A44" s="203" t="s">
        <v>2492</v>
      </c>
      <c r="B44" s="285" t="s">
        <v>2493</v>
      </c>
      <c r="C44" s="285" t="s">
        <v>422</v>
      </c>
      <c r="D44" s="285" t="s">
        <v>2494</v>
      </c>
      <c r="E44" s="285" t="s">
        <v>435</v>
      </c>
      <c r="F44" s="285" t="s">
        <v>493</v>
      </c>
      <c r="G44" s="285" t="s">
        <v>2495</v>
      </c>
      <c r="H44" s="285" t="s">
        <v>2496</v>
      </c>
      <c r="I44" s="285" t="s">
        <v>2497</v>
      </c>
      <c r="J44" s="285" t="s">
        <v>424</v>
      </c>
      <c r="K44" s="285" t="s">
        <v>2497</v>
      </c>
      <c r="L44" s="286">
        <v>421907778064</v>
      </c>
      <c r="M44" s="285" t="s">
        <v>2498</v>
      </c>
      <c r="N44" s="285"/>
      <c r="O44" s="285"/>
      <c r="P44" s="285"/>
      <c r="Q44" s="213"/>
      <c r="R44" s="276" t="str">
        <f t="shared" si="0"/>
        <v>36130605</v>
      </c>
    </row>
    <row r="45" spans="1:18">
      <c r="A45" s="203" t="s">
        <v>2499</v>
      </c>
      <c r="B45" s="285" t="s">
        <v>2500</v>
      </c>
      <c r="C45" s="285" t="s">
        <v>422</v>
      </c>
      <c r="D45" s="285" t="s">
        <v>2501</v>
      </c>
      <c r="E45" s="285" t="s">
        <v>1710</v>
      </c>
      <c r="F45" s="285" t="s">
        <v>724</v>
      </c>
      <c r="G45" s="285" t="s">
        <v>2502</v>
      </c>
      <c r="H45" s="285" t="s">
        <v>2503</v>
      </c>
      <c r="I45" s="285" t="s">
        <v>2504</v>
      </c>
      <c r="J45" s="285" t="s">
        <v>424</v>
      </c>
      <c r="K45" s="285" t="s">
        <v>2504</v>
      </c>
      <c r="L45" s="286">
        <v>421948900425</v>
      </c>
      <c r="M45" s="285" t="s">
        <v>2505</v>
      </c>
      <c r="N45" s="285"/>
      <c r="O45" s="285"/>
      <c r="P45" s="285"/>
      <c r="Q45" s="213"/>
      <c r="R45" s="276" t="str">
        <f t="shared" si="0"/>
        <v>30230152</v>
      </c>
    </row>
    <row r="46" spans="1:18">
      <c r="A46" s="203" t="s">
        <v>2506</v>
      </c>
      <c r="B46" s="285" t="s">
        <v>2507</v>
      </c>
      <c r="C46" s="285" t="s">
        <v>422</v>
      </c>
      <c r="D46" s="285" t="s">
        <v>2508</v>
      </c>
      <c r="E46" s="285" t="s">
        <v>1759</v>
      </c>
      <c r="F46" s="285" t="s">
        <v>1760</v>
      </c>
      <c r="G46" s="285" t="s">
        <v>2509</v>
      </c>
      <c r="H46" s="285" t="s">
        <v>2510</v>
      </c>
      <c r="I46" s="285" t="s">
        <v>2511</v>
      </c>
      <c r="J46" s="285" t="s">
        <v>426</v>
      </c>
      <c r="K46" s="285" t="s">
        <v>2511</v>
      </c>
      <c r="L46" s="286">
        <v>421948022784</v>
      </c>
      <c r="M46" s="285" t="s">
        <v>2512</v>
      </c>
      <c r="N46" s="285"/>
      <c r="O46" s="285"/>
      <c r="P46" s="285"/>
      <c r="Q46" s="213"/>
      <c r="R46" s="276"/>
    </row>
    <row r="47" spans="1:18">
      <c r="A47" s="203" t="s">
        <v>1765</v>
      </c>
      <c r="B47" s="285" t="s">
        <v>1766</v>
      </c>
      <c r="C47" s="285" t="s">
        <v>422</v>
      </c>
      <c r="D47" s="285" t="s">
        <v>2513</v>
      </c>
      <c r="E47" s="285" t="s">
        <v>1767</v>
      </c>
      <c r="F47" s="285" t="s">
        <v>1768</v>
      </c>
      <c r="G47" s="285" t="s">
        <v>2514</v>
      </c>
      <c r="H47" s="285" t="s">
        <v>2981</v>
      </c>
      <c r="I47" s="285" t="s">
        <v>1769</v>
      </c>
      <c r="J47" s="285" t="s">
        <v>424</v>
      </c>
      <c r="K47" s="285" t="s">
        <v>2982</v>
      </c>
      <c r="L47" s="286">
        <v>421905811054</v>
      </c>
      <c r="M47" s="285" t="s">
        <v>2515</v>
      </c>
      <c r="N47" s="285"/>
      <c r="O47" s="285"/>
      <c r="P47" s="285"/>
      <c r="Q47" s="213"/>
      <c r="R47" s="276" t="str">
        <f t="shared" si="0"/>
        <v>45011893</v>
      </c>
    </row>
    <row r="48" spans="1:18">
      <c r="A48" s="203" t="s">
        <v>2516</v>
      </c>
      <c r="B48" s="285" t="s">
        <v>2517</v>
      </c>
      <c r="C48" s="285" t="s">
        <v>422</v>
      </c>
      <c r="D48" s="285" t="s">
        <v>2518</v>
      </c>
      <c r="E48" s="285" t="s">
        <v>429</v>
      </c>
      <c r="F48" s="285" t="s">
        <v>2519</v>
      </c>
      <c r="G48" s="285" t="s">
        <v>2520</v>
      </c>
      <c r="H48" s="285" t="s">
        <v>2521</v>
      </c>
      <c r="I48" s="285" t="s">
        <v>2522</v>
      </c>
      <c r="J48" s="285" t="s">
        <v>2523</v>
      </c>
      <c r="K48" s="285" t="s">
        <v>2522</v>
      </c>
      <c r="L48" s="286">
        <v>421905790638</v>
      </c>
      <c r="M48" s="285" t="s">
        <v>2524</v>
      </c>
      <c r="N48" s="285"/>
      <c r="O48" s="285"/>
      <c r="P48" s="285"/>
      <c r="Q48" s="213"/>
      <c r="R48" s="276" t="str">
        <f t="shared" si="0"/>
        <v>36071498</v>
      </c>
    </row>
    <row r="49" spans="1:18">
      <c r="A49" s="203" t="s">
        <v>1770</v>
      </c>
      <c r="B49" s="285" t="s">
        <v>1771</v>
      </c>
      <c r="C49" s="285" t="s">
        <v>422</v>
      </c>
      <c r="D49" s="285" t="s">
        <v>1741</v>
      </c>
      <c r="E49" s="285" t="s">
        <v>433</v>
      </c>
      <c r="F49" s="285" t="s">
        <v>434</v>
      </c>
      <c r="G49" s="285" t="s">
        <v>1772</v>
      </c>
      <c r="H49" s="285" t="s">
        <v>1773</v>
      </c>
      <c r="I49" s="285" t="s">
        <v>1774</v>
      </c>
      <c r="J49" s="285" t="s">
        <v>424</v>
      </c>
      <c r="K49" s="285" t="s">
        <v>1774</v>
      </c>
      <c r="L49" s="286">
        <v>421915872938</v>
      </c>
      <c r="M49" s="285" t="s">
        <v>1775</v>
      </c>
      <c r="N49" s="285"/>
      <c r="O49" s="285"/>
      <c r="P49" s="285"/>
      <c r="Q49" s="213"/>
      <c r="R49" s="276" t="str">
        <f t="shared" si="0"/>
        <v>51565153</v>
      </c>
    </row>
    <row r="50" spans="1:18" ht="13">
      <c r="A50" s="203" t="s">
        <v>1776</v>
      </c>
      <c r="B50" s="285" t="s">
        <v>1777</v>
      </c>
      <c r="C50" s="285" t="s">
        <v>422</v>
      </c>
      <c r="D50" s="285" t="s">
        <v>1778</v>
      </c>
      <c r="E50" s="285" t="s">
        <v>430</v>
      </c>
      <c r="F50" s="285" t="s">
        <v>1779</v>
      </c>
      <c r="G50" s="313" t="s">
        <v>1780</v>
      </c>
      <c r="H50" s="285" t="s">
        <v>1781</v>
      </c>
      <c r="I50" s="285" t="s">
        <v>1782</v>
      </c>
      <c r="J50" s="285" t="s">
        <v>424</v>
      </c>
      <c r="K50" s="285" t="s">
        <v>1782</v>
      </c>
      <c r="L50" s="286">
        <v>421904457419</v>
      </c>
      <c r="M50" s="285" t="s">
        <v>1783</v>
      </c>
      <c r="N50" s="285"/>
      <c r="O50" s="285"/>
      <c r="P50" s="285"/>
      <c r="Q50" s="213"/>
      <c r="R50" s="276" t="str">
        <f t="shared" si="0"/>
        <v>31940803</v>
      </c>
    </row>
    <row r="51" spans="1:18" ht="13">
      <c r="A51" s="203" t="s">
        <v>1784</v>
      </c>
      <c r="B51" s="285" t="s">
        <v>1785</v>
      </c>
      <c r="C51" s="285" t="s">
        <v>422</v>
      </c>
      <c r="D51" s="285" t="s">
        <v>1786</v>
      </c>
      <c r="E51" s="285" t="s">
        <v>1767</v>
      </c>
      <c r="F51" s="285" t="s">
        <v>1787</v>
      </c>
      <c r="G51" s="313" t="s">
        <v>1788</v>
      </c>
      <c r="H51" s="285" t="s">
        <v>1789</v>
      </c>
      <c r="I51" s="285" t="s">
        <v>1790</v>
      </c>
      <c r="J51" s="285" t="s">
        <v>424</v>
      </c>
      <c r="K51" s="285" t="s">
        <v>1790</v>
      </c>
      <c r="L51" s="286">
        <v>421908119697</v>
      </c>
      <c r="M51" s="285" t="s">
        <v>1791</v>
      </c>
      <c r="N51" s="285"/>
      <c r="O51" s="285"/>
      <c r="P51" s="285"/>
      <c r="Q51" s="213"/>
      <c r="R51" s="276" t="str">
        <f t="shared" si="0"/>
        <v>36082538</v>
      </c>
    </row>
    <row r="52" spans="1:18">
      <c r="A52" s="198" t="s">
        <v>1381</v>
      </c>
      <c r="B52" s="199" t="s">
        <v>1382</v>
      </c>
      <c r="C52" s="200" t="s">
        <v>422</v>
      </c>
      <c r="D52" s="199" t="s">
        <v>1383</v>
      </c>
      <c r="E52" s="199" t="s">
        <v>429</v>
      </c>
      <c r="F52" s="199" t="s">
        <v>431</v>
      </c>
      <c r="G52" s="199" t="s">
        <v>1384</v>
      </c>
      <c r="H52" s="199" t="s">
        <v>1385</v>
      </c>
      <c r="I52" s="199" t="s">
        <v>1386</v>
      </c>
      <c r="J52" s="199" t="s">
        <v>424</v>
      </c>
      <c r="K52" s="199" t="s">
        <v>1387</v>
      </c>
      <c r="L52" s="201">
        <v>421903705119</v>
      </c>
      <c r="M52" s="199" t="s">
        <v>1388</v>
      </c>
      <c r="N52" s="199"/>
      <c r="O52" s="199"/>
      <c r="P52" s="199"/>
      <c r="Q52" s="213"/>
      <c r="R52" s="276" t="str">
        <f t="shared" si="0"/>
        <v>00688312</v>
      </c>
    </row>
    <row r="53" spans="1:18">
      <c r="A53" s="203" t="s">
        <v>2525</v>
      </c>
      <c r="B53" s="285" t="s">
        <v>2526</v>
      </c>
      <c r="C53" s="285" t="s">
        <v>422</v>
      </c>
      <c r="D53" s="285" t="s">
        <v>2527</v>
      </c>
      <c r="E53" s="285" t="s">
        <v>433</v>
      </c>
      <c r="F53" s="285" t="s">
        <v>434</v>
      </c>
      <c r="G53" s="285" t="s">
        <v>2528</v>
      </c>
      <c r="H53" s="285" t="s">
        <v>2529</v>
      </c>
      <c r="I53" s="285" t="s">
        <v>2530</v>
      </c>
      <c r="J53" s="285" t="s">
        <v>424</v>
      </c>
      <c r="K53" s="285" t="s">
        <v>2530</v>
      </c>
      <c r="L53" s="286">
        <v>421908744859</v>
      </c>
      <c r="M53" s="285" t="s">
        <v>2531</v>
      </c>
      <c r="N53" s="285"/>
      <c r="O53" s="285"/>
      <c r="P53" s="285"/>
      <c r="Q53" s="213"/>
      <c r="R53" s="276" t="str">
        <f t="shared" si="0"/>
        <v>42329809</v>
      </c>
    </row>
    <row r="54" spans="1:18">
      <c r="A54" s="203" t="s">
        <v>2532</v>
      </c>
      <c r="B54" s="285" t="s">
        <v>2533</v>
      </c>
      <c r="C54" s="285" t="s">
        <v>422</v>
      </c>
      <c r="D54" s="285" t="s">
        <v>2534</v>
      </c>
      <c r="E54" s="285" t="s">
        <v>429</v>
      </c>
      <c r="F54" s="285" t="s">
        <v>2535</v>
      </c>
      <c r="G54" s="285" t="s">
        <v>2536</v>
      </c>
      <c r="H54" s="285" t="s">
        <v>2537</v>
      </c>
      <c r="I54" s="285" t="s">
        <v>2538</v>
      </c>
      <c r="J54" s="285" t="s">
        <v>424</v>
      </c>
      <c r="K54" s="285" t="s">
        <v>2538</v>
      </c>
      <c r="L54" s="286">
        <v>421902299675</v>
      </c>
      <c r="M54" s="285" t="s">
        <v>2539</v>
      </c>
      <c r="N54" s="285"/>
      <c r="O54" s="285"/>
      <c r="P54" s="285"/>
      <c r="Q54" s="213"/>
      <c r="R54" s="276" t="str">
        <f t="shared" si="0"/>
        <v>30857791</v>
      </c>
    </row>
    <row r="55" spans="1:18">
      <c r="A55" s="203" t="s">
        <v>2540</v>
      </c>
      <c r="B55" s="285" t="s">
        <v>2541</v>
      </c>
      <c r="C55" s="285" t="s">
        <v>422</v>
      </c>
      <c r="D55" s="285" t="s">
        <v>1727</v>
      </c>
      <c r="E55" s="285" t="s">
        <v>2542</v>
      </c>
      <c r="F55" s="285" t="s">
        <v>816</v>
      </c>
      <c r="G55" s="285" t="s">
        <v>2543</v>
      </c>
      <c r="H55" s="285" t="s">
        <v>2544</v>
      </c>
      <c r="I55" s="285" t="s">
        <v>2545</v>
      </c>
      <c r="J55" s="285" t="s">
        <v>2523</v>
      </c>
      <c r="K55" s="285" t="s">
        <v>2546</v>
      </c>
      <c r="L55" s="286">
        <v>421911970887</v>
      </c>
      <c r="M55" s="285" t="s">
        <v>2547</v>
      </c>
      <c r="N55" s="285"/>
      <c r="O55" s="285"/>
      <c r="P55" s="285"/>
      <c r="Q55" s="213"/>
      <c r="R55" s="276" t="str">
        <f t="shared" si="0"/>
        <v>35987901</v>
      </c>
    </row>
    <row r="56" spans="1:18">
      <c r="A56" s="203" t="s">
        <v>2548</v>
      </c>
      <c r="B56" s="285" t="s">
        <v>2549</v>
      </c>
      <c r="C56" s="285" t="s">
        <v>422</v>
      </c>
      <c r="D56" s="285" t="s">
        <v>2550</v>
      </c>
      <c r="E56" s="285" t="s">
        <v>2060</v>
      </c>
      <c r="F56" s="285" t="s">
        <v>2061</v>
      </c>
      <c r="G56" s="285" t="s">
        <v>2551</v>
      </c>
      <c r="H56" s="285" t="s">
        <v>2552</v>
      </c>
      <c r="I56" s="285" t="s">
        <v>2553</v>
      </c>
      <c r="J56" s="285" t="s">
        <v>424</v>
      </c>
      <c r="K56" s="285"/>
      <c r="L56" s="286">
        <v>421902677720</v>
      </c>
      <c r="M56" s="285" t="s">
        <v>2554</v>
      </c>
      <c r="N56" s="285"/>
      <c r="O56" s="285"/>
      <c r="P56" s="285"/>
      <c r="Q56" s="213"/>
      <c r="R56" s="276" t="str">
        <f t="shared" si="0"/>
        <v>53942663</v>
      </c>
    </row>
    <row r="57" spans="1:18">
      <c r="A57" s="203" t="s">
        <v>2555</v>
      </c>
      <c r="B57" s="285" t="s">
        <v>2556</v>
      </c>
      <c r="C57" s="285" t="s">
        <v>422</v>
      </c>
      <c r="D57" s="285" t="s">
        <v>2557</v>
      </c>
      <c r="E57" s="285" t="s">
        <v>2558</v>
      </c>
      <c r="F57" s="285" t="s">
        <v>2559</v>
      </c>
      <c r="G57" s="285" t="s">
        <v>2560</v>
      </c>
      <c r="H57" s="285" t="s">
        <v>2561</v>
      </c>
      <c r="I57" s="285" t="s">
        <v>2562</v>
      </c>
      <c r="J57" s="285" t="s">
        <v>508</v>
      </c>
      <c r="K57" s="285" t="s">
        <v>2562</v>
      </c>
      <c r="L57" s="286">
        <v>421905892677</v>
      </c>
      <c r="M57" s="285" t="s">
        <v>2563</v>
      </c>
      <c r="N57" s="285"/>
      <c r="O57" s="285"/>
      <c r="P57" s="285"/>
      <c r="Q57" s="213"/>
      <c r="R57" s="276" t="str">
        <f t="shared" si="0"/>
        <v>37951343</v>
      </c>
    </row>
    <row r="58" spans="1:18">
      <c r="A58" s="203" t="s">
        <v>2564</v>
      </c>
      <c r="B58" s="285" t="s">
        <v>2565</v>
      </c>
      <c r="C58" s="285" t="s">
        <v>422</v>
      </c>
      <c r="D58" s="285" t="s">
        <v>2566</v>
      </c>
      <c r="E58" s="285" t="s">
        <v>429</v>
      </c>
      <c r="F58" s="285" t="s">
        <v>2567</v>
      </c>
      <c r="G58" s="285" t="s">
        <v>2568</v>
      </c>
      <c r="H58" s="285" t="s">
        <v>2569</v>
      </c>
      <c r="I58" s="285" t="s">
        <v>2570</v>
      </c>
      <c r="J58" s="285" t="s">
        <v>2523</v>
      </c>
      <c r="K58" s="285" t="s">
        <v>2571</v>
      </c>
      <c r="L58" s="286">
        <v>421905504131</v>
      </c>
      <c r="M58" s="285" t="s">
        <v>2572</v>
      </c>
      <c r="N58" s="285"/>
      <c r="O58" s="285"/>
      <c r="P58" s="285"/>
      <c r="Q58" s="213"/>
      <c r="R58" s="276" t="str">
        <f t="shared" si="0"/>
        <v>30847991</v>
      </c>
    </row>
    <row r="59" spans="1:18">
      <c r="A59" s="203" t="s">
        <v>2573</v>
      </c>
      <c r="B59" s="285" t="s">
        <v>2574</v>
      </c>
      <c r="C59" s="285" t="s">
        <v>422</v>
      </c>
      <c r="D59" s="285" t="s">
        <v>2575</v>
      </c>
      <c r="E59" s="285" t="s">
        <v>2576</v>
      </c>
      <c r="F59" s="285" t="s">
        <v>2577</v>
      </c>
      <c r="G59" s="285" t="s">
        <v>2578</v>
      </c>
      <c r="H59" s="285" t="s">
        <v>2579</v>
      </c>
      <c r="I59" s="285" t="s">
        <v>2580</v>
      </c>
      <c r="J59" s="285" t="s">
        <v>424</v>
      </c>
      <c r="K59" s="285" t="s">
        <v>2580</v>
      </c>
      <c r="L59" s="286">
        <v>421948800954</v>
      </c>
      <c r="M59" s="285" t="s">
        <v>2581</v>
      </c>
      <c r="N59" s="285"/>
      <c r="O59" s="285"/>
      <c r="P59" s="285"/>
      <c r="Q59" s="213"/>
      <c r="R59" s="276" t="str">
        <f t="shared" si="0"/>
        <v>35992204</v>
      </c>
    </row>
    <row r="60" spans="1:18">
      <c r="A60" s="198" t="s">
        <v>1792</v>
      </c>
      <c r="B60" s="199" t="s">
        <v>1793</v>
      </c>
      <c r="C60" s="200" t="s">
        <v>422</v>
      </c>
      <c r="D60" s="199" t="s">
        <v>1794</v>
      </c>
      <c r="E60" s="199" t="s">
        <v>429</v>
      </c>
      <c r="F60" s="199" t="s">
        <v>1795</v>
      </c>
      <c r="G60" s="199" t="s">
        <v>1796</v>
      </c>
      <c r="H60" s="265" t="s">
        <v>1797</v>
      </c>
      <c r="I60" s="199" t="s">
        <v>1798</v>
      </c>
      <c r="J60" s="199" t="s">
        <v>426</v>
      </c>
      <c r="K60" s="199" t="s">
        <v>1799</v>
      </c>
      <c r="L60" s="201">
        <v>421903555547</v>
      </c>
      <c r="M60" s="199" t="s">
        <v>1800</v>
      </c>
      <c r="N60" s="199"/>
      <c r="O60" s="199"/>
      <c r="P60" s="199"/>
      <c r="Q60" s="213"/>
      <c r="R60" s="276" t="str">
        <f t="shared" si="0"/>
        <v>42269423</v>
      </c>
    </row>
    <row r="61" spans="1:18">
      <c r="A61" s="203" t="s">
        <v>1801</v>
      </c>
      <c r="B61" s="285" t="s">
        <v>1802</v>
      </c>
      <c r="C61" s="285" t="s">
        <v>422</v>
      </c>
      <c r="D61" s="285" t="s">
        <v>1803</v>
      </c>
      <c r="E61" s="285" t="s">
        <v>1804</v>
      </c>
      <c r="F61" s="285" t="s">
        <v>1805</v>
      </c>
      <c r="G61" s="285" t="s">
        <v>1806</v>
      </c>
      <c r="H61" s="285" t="s">
        <v>1807</v>
      </c>
      <c r="I61" s="285" t="s">
        <v>1808</v>
      </c>
      <c r="J61" s="285" t="s">
        <v>424</v>
      </c>
      <c r="K61" s="285" t="s">
        <v>1808</v>
      </c>
      <c r="L61" s="286">
        <v>421903175665</v>
      </c>
      <c r="M61" s="285" t="s">
        <v>1809</v>
      </c>
      <c r="N61" s="285"/>
      <c r="O61" s="285"/>
      <c r="P61" s="285"/>
      <c r="Q61" s="213"/>
      <c r="R61" s="276"/>
    </row>
    <row r="62" spans="1:18">
      <c r="A62" s="198" t="s">
        <v>1389</v>
      </c>
      <c r="B62" s="199" t="s">
        <v>1390</v>
      </c>
      <c r="C62" s="200" t="s">
        <v>422</v>
      </c>
      <c r="D62" s="199" t="s">
        <v>1391</v>
      </c>
      <c r="E62" s="199" t="s">
        <v>433</v>
      </c>
      <c r="F62" s="199" t="s">
        <v>434</v>
      </c>
      <c r="G62" s="199" t="s">
        <v>1392</v>
      </c>
      <c r="H62" s="265" t="s">
        <v>1393</v>
      </c>
      <c r="I62" s="199" t="s">
        <v>1810</v>
      </c>
      <c r="J62" s="199" t="s">
        <v>426</v>
      </c>
      <c r="K62" s="199" t="s">
        <v>1811</v>
      </c>
      <c r="L62" s="201">
        <v>421918626994</v>
      </c>
      <c r="M62" s="199" t="s">
        <v>1394</v>
      </c>
      <c r="N62" s="199"/>
      <c r="O62" s="199"/>
      <c r="P62" s="199"/>
      <c r="Q62" s="213"/>
      <c r="R62" s="276" t="str">
        <f t="shared" si="0"/>
        <v>00595209</v>
      </c>
    </row>
    <row r="63" spans="1:18">
      <c r="A63" s="203" t="s">
        <v>2582</v>
      </c>
      <c r="B63" s="285" t="s">
        <v>2583</v>
      </c>
      <c r="C63" s="285" t="s">
        <v>422</v>
      </c>
      <c r="D63" s="285" t="s">
        <v>2584</v>
      </c>
      <c r="E63" s="285" t="s">
        <v>2585</v>
      </c>
      <c r="F63" s="285" t="s">
        <v>317</v>
      </c>
      <c r="G63" s="285"/>
      <c r="H63" s="285" t="s">
        <v>2586</v>
      </c>
      <c r="I63" s="285" t="s">
        <v>2587</v>
      </c>
      <c r="J63" s="285" t="s">
        <v>424</v>
      </c>
      <c r="K63" s="285" t="s">
        <v>2587</v>
      </c>
      <c r="L63" s="286">
        <v>421907835443</v>
      </c>
      <c r="M63" s="285" t="s">
        <v>2588</v>
      </c>
      <c r="N63" s="285"/>
      <c r="O63" s="285"/>
      <c r="P63" s="285"/>
      <c r="Q63" s="213"/>
      <c r="R63" s="276" t="str">
        <f t="shared" si="0"/>
        <v>00689025</v>
      </c>
    </row>
    <row r="64" spans="1:18">
      <c r="A64" s="203" t="s">
        <v>2589</v>
      </c>
      <c r="B64" s="285" t="s">
        <v>2590</v>
      </c>
      <c r="C64" s="285" t="s">
        <v>1717</v>
      </c>
      <c r="D64" s="285" t="s">
        <v>2591</v>
      </c>
      <c r="E64" s="285" t="s">
        <v>2592</v>
      </c>
      <c r="F64" s="285" t="s">
        <v>2593</v>
      </c>
      <c r="G64" s="285" t="s">
        <v>2594</v>
      </c>
      <c r="H64" s="285" t="s">
        <v>2595</v>
      </c>
      <c r="I64" s="285" t="s">
        <v>2596</v>
      </c>
      <c r="J64" s="285" t="s">
        <v>2597</v>
      </c>
      <c r="K64" s="285" t="s">
        <v>2596</v>
      </c>
      <c r="L64" s="286">
        <v>421911674673</v>
      </c>
      <c r="M64" s="285" t="s">
        <v>2598</v>
      </c>
      <c r="N64" s="285"/>
      <c r="O64" s="285"/>
      <c r="P64" s="285"/>
      <c r="Q64" s="213"/>
      <c r="R64" s="276" t="str">
        <f t="shared" si="0"/>
        <v>00313319</v>
      </c>
    </row>
    <row r="65" spans="1:18">
      <c r="A65" s="203" t="s">
        <v>2599</v>
      </c>
      <c r="B65" s="285" t="s">
        <v>2600</v>
      </c>
      <c r="C65" s="285" t="s">
        <v>1717</v>
      </c>
      <c r="D65" s="285" t="s">
        <v>2601</v>
      </c>
      <c r="E65" s="285" t="s">
        <v>1895</v>
      </c>
      <c r="F65" s="285" t="s">
        <v>2602</v>
      </c>
      <c r="G65" s="285" t="s">
        <v>2603</v>
      </c>
      <c r="H65" s="285" t="s">
        <v>2604</v>
      </c>
      <c r="I65" s="285" t="s">
        <v>2605</v>
      </c>
      <c r="J65" s="285" t="s">
        <v>2597</v>
      </c>
      <c r="K65" s="285" t="s">
        <v>2605</v>
      </c>
      <c r="L65" s="286">
        <v>421527167202</v>
      </c>
      <c r="M65" s="285" t="s">
        <v>2606</v>
      </c>
      <c r="N65" s="285"/>
      <c r="O65" s="285"/>
      <c r="P65" s="285"/>
      <c r="Q65" s="213"/>
      <c r="R65" s="276" t="str">
        <f t="shared" si="0"/>
        <v>00326470</v>
      </c>
    </row>
    <row r="66" spans="1:18">
      <c r="A66" s="203" t="s">
        <v>2607</v>
      </c>
      <c r="B66" s="285" t="s">
        <v>2608</v>
      </c>
      <c r="C66" s="285" t="s">
        <v>1717</v>
      </c>
      <c r="D66" s="285" t="s">
        <v>2609</v>
      </c>
      <c r="E66" s="285" t="s">
        <v>2610</v>
      </c>
      <c r="F66" s="285" t="s">
        <v>2611</v>
      </c>
      <c r="G66" s="285" t="s">
        <v>2612</v>
      </c>
      <c r="H66" s="285" t="s">
        <v>2613</v>
      </c>
      <c r="I66" s="285" t="s">
        <v>2614</v>
      </c>
      <c r="J66" s="285" t="s">
        <v>2597</v>
      </c>
      <c r="K66" s="285" t="s">
        <v>2614</v>
      </c>
      <c r="L66" s="286">
        <v>421362851307</v>
      </c>
      <c r="M66" s="285" t="s">
        <v>2615</v>
      </c>
      <c r="N66" s="285"/>
      <c r="O66" s="285"/>
      <c r="P66" s="285"/>
      <c r="Q66" s="213"/>
      <c r="R66" s="276" t="str">
        <f t="shared" si="0"/>
        <v>00309303</v>
      </c>
    </row>
    <row r="67" spans="1:18">
      <c r="A67" s="203" t="s">
        <v>2616</v>
      </c>
      <c r="B67" s="285" t="s">
        <v>2617</v>
      </c>
      <c r="C67" s="285" t="s">
        <v>422</v>
      </c>
      <c r="D67" s="285" t="s">
        <v>2618</v>
      </c>
      <c r="E67" s="285" t="s">
        <v>2619</v>
      </c>
      <c r="F67" s="285" t="s">
        <v>2620</v>
      </c>
      <c r="G67" s="285" t="s">
        <v>2621</v>
      </c>
      <c r="H67" s="285" t="s">
        <v>2622</v>
      </c>
      <c r="I67" s="285" t="s">
        <v>2623</v>
      </c>
      <c r="J67" s="285" t="s">
        <v>2624</v>
      </c>
      <c r="K67" s="285" t="s">
        <v>2623</v>
      </c>
      <c r="L67" s="286">
        <v>421903882441</v>
      </c>
      <c r="M67" s="285" t="s">
        <v>2625</v>
      </c>
      <c r="N67" s="285"/>
      <c r="O67" s="285"/>
      <c r="P67" s="285"/>
      <c r="Q67" s="213"/>
      <c r="R67" s="276" t="str">
        <f t="shared" si="0"/>
        <v>42375177</v>
      </c>
    </row>
    <row r="68" spans="1:18">
      <c r="A68" s="203" t="s">
        <v>2626</v>
      </c>
      <c r="B68" s="285" t="s">
        <v>2627</v>
      </c>
      <c r="C68" s="285" t="s">
        <v>422</v>
      </c>
      <c r="D68" s="285" t="s">
        <v>2628</v>
      </c>
      <c r="E68" s="285" t="s">
        <v>429</v>
      </c>
      <c r="F68" s="285" t="s">
        <v>621</v>
      </c>
      <c r="G68" s="285" t="s">
        <v>2629</v>
      </c>
      <c r="H68" s="285" t="s">
        <v>2630</v>
      </c>
      <c r="I68" s="285" t="s">
        <v>2631</v>
      </c>
      <c r="J68" s="285" t="s">
        <v>424</v>
      </c>
      <c r="K68" s="285" t="s">
        <v>2631</v>
      </c>
      <c r="L68" s="286">
        <v>421904566528</v>
      </c>
      <c r="M68" s="285" t="s">
        <v>2359</v>
      </c>
      <c r="N68" s="285"/>
      <c r="O68" s="285"/>
      <c r="P68" s="285"/>
      <c r="Q68" s="213"/>
      <c r="R68" s="276" t="str">
        <f t="shared" si="0"/>
        <v>42253284</v>
      </c>
    </row>
    <row r="69" spans="1:18" ht="13">
      <c r="A69" s="203" t="s">
        <v>1812</v>
      </c>
      <c r="B69" s="285" t="s">
        <v>1813</v>
      </c>
      <c r="C69" s="285" t="s">
        <v>422</v>
      </c>
      <c r="D69" s="285" t="s">
        <v>1814</v>
      </c>
      <c r="E69" s="285" t="s">
        <v>435</v>
      </c>
      <c r="F69" s="285" t="s">
        <v>493</v>
      </c>
      <c r="G69" s="313" t="s">
        <v>1815</v>
      </c>
      <c r="H69" s="285" t="s">
        <v>1816</v>
      </c>
      <c r="I69" s="285" t="s">
        <v>1817</v>
      </c>
      <c r="J69" s="285" t="s">
        <v>1818</v>
      </c>
      <c r="K69" s="285" t="s">
        <v>1819</v>
      </c>
      <c r="L69" s="286">
        <v>421917659092</v>
      </c>
      <c r="M69" s="285" t="s">
        <v>1820</v>
      </c>
      <c r="N69" s="285"/>
      <c r="O69" s="285"/>
      <c r="P69" s="285"/>
      <c r="Q69" s="213"/>
      <c r="R69" s="276" t="str">
        <f t="shared" si="0"/>
        <v>35994134</v>
      </c>
    </row>
    <row r="70" spans="1:18">
      <c r="A70" s="203" t="s">
        <v>2632</v>
      </c>
      <c r="B70" s="285" t="s">
        <v>2633</v>
      </c>
      <c r="C70" s="285" t="s">
        <v>422</v>
      </c>
      <c r="D70" s="285" t="s">
        <v>2634</v>
      </c>
      <c r="E70" s="285" t="s">
        <v>2635</v>
      </c>
      <c r="F70" s="285" t="s">
        <v>2636</v>
      </c>
      <c r="G70" s="285" t="s">
        <v>2637</v>
      </c>
      <c r="H70" s="285" t="s">
        <v>2638</v>
      </c>
      <c r="I70" s="285" t="s">
        <v>2639</v>
      </c>
      <c r="J70" s="285" t="s">
        <v>2523</v>
      </c>
      <c r="K70" s="285" t="s">
        <v>2639</v>
      </c>
      <c r="L70" s="286">
        <v>421905567307</v>
      </c>
      <c r="M70" s="285" t="s">
        <v>2640</v>
      </c>
      <c r="N70" s="285"/>
      <c r="O70" s="285"/>
      <c r="P70" s="285"/>
      <c r="Q70" s="213"/>
      <c r="R70" s="276"/>
    </row>
    <row r="71" spans="1:18">
      <c r="A71" s="203" t="s">
        <v>2641</v>
      </c>
      <c r="B71" s="285" t="s">
        <v>2642</v>
      </c>
      <c r="C71" s="285" t="s">
        <v>2301</v>
      </c>
      <c r="D71" s="285" t="s">
        <v>2643</v>
      </c>
      <c r="E71" s="285" t="s">
        <v>2266</v>
      </c>
      <c r="F71" s="285" t="s">
        <v>2267</v>
      </c>
      <c r="G71" s="285" t="s">
        <v>2644</v>
      </c>
      <c r="H71" s="285" t="s">
        <v>2645</v>
      </c>
      <c r="I71" s="285" t="s">
        <v>2646</v>
      </c>
      <c r="J71" s="285" t="s">
        <v>2307</v>
      </c>
      <c r="K71" s="285" t="s">
        <v>2359</v>
      </c>
      <c r="L71" s="286" t="s">
        <v>2359</v>
      </c>
      <c r="M71" s="285" t="s">
        <v>2359</v>
      </c>
      <c r="N71" s="285"/>
      <c r="O71" s="285"/>
      <c r="P71" s="285"/>
      <c r="Q71" s="213"/>
      <c r="R71" s="276" t="str">
        <f t="shared" si="0"/>
        <v>36332500</v>
      </c>
    </row>
    <row r="72" spans="1:18">
      <c r="A72" s="203" t="s">
        <v>2647</v>
      </c>
      <c r="B72" s="285" t="s">
        <v>2648</v>
      </c>
      <c r="C72" s="285" t="s">
        <v>422</v>
      </c>
      <c r="D72" s="285" t="s">
        <v>2649</v>
      </c>
      <c r="E72" s="285" t="s">
        <v>2650</v>
      </c>
      <c r="F72" s="285" t="s">
        <v>2651</v>
      </c>
      <c r="G72" s="285" t="s">
        <v>2652</v>
      </c>
      <c r="H72" s="285" t="s">
        <v>2653</v>
      </c>
      <c r="I72" s="285" t="s">
        <v>2654</v>
      </c>
      <c r="J72" s="285" t="s">
        <v>424</v>
      </c>
      <c r="K72" s="285" t="s">
        <v>2654</v>
      </c>
      <c r="L72" s="286">
        <v>421905656180</v>
      </c>
      <c r="M72" s="285" t="s">
        <v>2359</v>
      </c>
      <c r="N72" s="285"/>
      <c r="O72" s="285"/>
      <c r="P72" s="285"/>
      <c r="Q72" s="213"/>
      <c r="R72" s="276" t="str">
        <f t="shared" si="0"/>
        <v>37832743</v>
      </c>
    </row>
    <row r="73" spans="1:18">
      <c r="A73" s="203" t="s">
        <v>2655</v>
      </c>
      <c r="B73" s="285" t="s">
        <v>2656</v>
      </c>
      <c r="C73" s="285" t="s">
        <v>422</v>
      </c>
      <c r="D73" s="285" t="s">
        <v>2657</v>
      </c>
      <c r="E73" s="285" t="s">
        <v>423</v>
      </c>
      <c r="F73" s="285" t="s">
        <v>816</v>
      </c>
      <c r="G73" s="285" t="s">
        <v>2658</v>
      </c>
      <c r="H73" s="285" t="s">
        <v>2659</v>
      </c>
      <c r="I73" s="285" t="s">
        <v>2660</v>
      </c>
      <c r="J73" s="285" t="s">
        <v>424</v>
      </c>
      <c r="K73" s="285" t="s">
        <v>2660</v>
      </c>
      <c r="L73" s="286">
        <v>421905168178</v>
      </c>
      <c r="M73" s="285" t="s">
        <v>2359</v>
      </c>
      <c r="N73" s="285"/>
      <c r="O73" s="285"/>
      <c r="P73" s="285"/>
      <c r="Q73" s="213"/>
      <c r="R73" s="276" t="str">
        <f t="shared" si="0"/>
        <v>42007445</v>
      </c>
    </row>
    <row r="74" spans="1:18" ht="13">
      <c r="A74" s="203" t="s">
        <v>1821</v>
      </c>
      <c r="B74" s="285" t="s">
        <v>1822</v>
      </c>
      <c r="C74" s="285" t="s">
        <v>422</v>
      </c>
      <c r="D74" s="285" t="s">
        <v>1823</v>
      </c>
      <c r="E74" s="285" t="s">
        <v>501</v>
      </c>
      <c r="F74" s="285" t="s">
        <v>502</v>
      </c>
      <c r="G74" s="313" t="s">
        <v>1824</v>
      </c>
      <c r="H74" s="285" t="s">
        <v>1825</v>
      </c>
      <c r="I74" s="285" t="s">
        <v>1826</v>
      </c>
      <c r="J74" s="285" t="s">
        <v>424</v>
      </c>
      <c r="K74" s="285" t="s">
        <v>1827</v>
      </c>
      <c r="L74" s="286">
        <v>421905897072</v>
      </c>
      <c r="M74" s="285" t="s">
        <v>1828</v>
      </c>
      <c r="N74" s="285"/>
      <c r="O74" s="285"/>
      <c r="P74" s="285"/>
      <c r="Q74" s="213"/>
      <c r="R74" s="276" t="str">
        <f t="shared" si="0"/>
        <v>36102181</v>
      </c>
    </row>
    <row r="75" spans="1:18">
      <c r="A75" s="203" t="s">
        <v>2661</v>
      </c>
      <c r="B75" s="285" t="s">
        <v>2662</v>
      </c>
      <c r="C75" s="285" t="s">
        <v>422</v>
      </c>
      <c r="D75" s="285" t="s">
        <v>2663</v>
      </c>
      <c r="E75" s="285" t="s">
        <v>2664</v>
      </c>
      <c r="F75" s="285" t="s">
        <v>2665</v>
      </c>
      <c r="G75" s="285" t="s">
        <v>2666</v>
      </c>
      <c r="H75" s="285" t="s">
        <v>2667</v>
      </c>
      <c r="I75" s="285" t="s">
        <v>2668</v>
      </c>
      <c r="J75" s="285" t="s">
        <v>424</v>
      </c>
      <c r="K75" s="285" t="s">
        <v>2668</v>
      </c>
      <c r="L75" s="286">
        <v>421948486366</v>
      </c>
      <c r="M75" s="285" t="s">
        <v>2669</v>
      </c>
      <c r="N75" s="285"/>
      <c r="O75" s="285"/>
      <c r="P75" s="285"/>
      <c r="Q75" s="213"/>
      <c r="R75" s="276" t="str">
        <f t="shared" si="0"/>
        <v>42172209</v>
      </c>
    </row>
    <row r="76" spans="1:18">
      <c r="A76" s="203" t="s">
        <v>1829</v>
      </c>
      <c r="B76" s="285" t="s">
        <v>1830</v>
      </c>
      <c r="C76" s="285" t="s">
        <v>422</v>
      </c>
      <c r="D76" s="285" t="s">
        <v>1831</v>
      </c>
      <c r="E76" s="285" t="s">
        <v>429</v>
      </c>
      <c r="F76" s="285" t="s">
        <v>1832</v>
      </c>
      <c r="G76" s="285" t="s">
        <v>1833</v>
      </c>
      <c r="H76" s="285" t="s">
        <v>1834</v>
      </c>
      <c r="I76" s="285" t="s">
        <v>2670</v>
      </c>
      <c r="J76" s="199" t="s">
        <v>426</v>
      </c>
      <c r="K76" s="285"/>
      <c r="L76" s="286">
        <v>421918817207</v>
      </c>
      <c r="M76" s="285" t="s">
        <v>1835</v>
      </c>
      <c r="N76" s="285"/>
      <c r="O76" s="285"/>
      <c r="P76" s="285"/>
      <c r="Q76" s="213"/>
      <c r="R76" s="276" t="str">
        <f t="shared" si="0"/>
        <v>50607332</v>
      </c>
    </row>
    <row r="77" spans="1:18">
      <c r="A77" s="203" t="s">
        <v>2671</v>
      </c>
      <c r="B77" s="285" t="s">
        <v>2672</v>
      </c>
      <c r="C77" s="285" t="s">
        <v>422</v>
      </c>
      <c r="D77" s="285" t="s">
        <v>2673</v>
      </c>
      <c r="E77" s="285" t="s">
        <v>2674</v>
      </c>
      <c r="F77" s="285" t="s">
        <v>2675</v>
      </c>
      <c r="G77" s="285" t="s">
        <v>2676</v>
      </c>
      <c r="H77" s="285" t="s">
        <v>2677</v>
      </c>
      <c r="I77" s="285" t="s">
        <v>2678</v>
      </c>
      <c r="J77" s="285" t="s">
        <v>424</v>
      </c>
      <c r="K77" s="285" t="s">
        <v>2678</v>
      </c>
      <c r="L77" s="286">
        <v>421904339283</v>
      </c>
      <c r="M77" s="285" t="s">
        <v>2679</v>
      </c>
      <c r="N77" s="285"/>
      <c r="O77" s="285"/>
      <c r="P77" s="285"/>
      <c r="Q77" s="213"/>
      <c r="R77" s="276" t="str">
        <f t="shared" si="0"/>
        <v>42279607</v>
      </c>
    </row>
    <row r="78" spans="1:18">
      <c r="A78" s="203" t="s">
        <v>1836</v>
      </c>
      <c r="B78" s="285" t="s">
        <v>1837</v>
      </c>
      <c r="C78" s="285" t="s">
        <v>422</v>
      </c>
      <c r="D78" s="285" t="s">
        <v>1838</v>
      </c>
      <c r="E78" s="285" t="s">
        <v>501</v>
      </c>
      <c r="F78" s="285" t="s">
        <v>1839</v>
      </c>
      <c r="G78" s="285" t="s">
        <v>1840</v>
      </c>
      <c r="H78" s="285" t="s">
        <v>1841</v>
      </c>
      <c r="I78" s="285" t="s">
        <v>1842</v>
      </c>
      <c r="J78" s="285" t="s">
        <v>424</v>
      </c>
      <c r="K78" s="285" t="s">
        <v>1842</v>
      </c>
      <c r="L78" s="286">
        <v>421908842839</v>
      </c>
      <c r="M78" s="285" t="s">
        <v>2680</v>
      </c>
      <c r="N78" s="285"/>
      <c r="O78" s="285"/>
      <c r="P78" s="285"/>
    </row>
    <row r="79" spans="1:18">
      <c r="A79" s="203" t="s">
        <v>2681</v>
      </c>
      <c r="B79" s="285" t="s">
        <v>2682</v>
      </c>
      <c r="C79" s="285" t="s">
        <v>2301</v>
      </c>
      <c r="D79" s="285" t="s">
        <v>2683</v>
      </c>
      <c r="E79" s="285" t="s">
        <v>429</v>
      </c>
      <c r="F79" s="285" t="s">
        <v>541</v>
      </c>
      <c r="G79" s="285" t="s">
        <v>2684</v>
      </c>
      <c r="H79" s="285" t="s">
        <v>2685</v>
      </c>
      <c r="I79" s="285" t="s">
        <v>2686</v>
      </c>
      <c r="J79" s="285" t="s">
        <v>2687</v>
      </c>
      <c r="K79" s="285" t="s">
        <v>2686</v>
      </c>
      <c r="L79" s="286">
        <v>421908794333</v>
      </c>
      <c r="M79" s="285" t="s">
        <v>2688</v>
      </c>
      <c r="N79" s="285"/>
      <c r="O79" s="285"/>
      <c r="P79" s="285"/>
    </row>
    <row r="80" spans="1:18">
      <c r="A80" s="203" t="s">
        <v>1843</v>
      </c>
      <c r="B80" s="285" t="s">
        <v>1844</v>
      </c>
      <c r="C80" s="285" t="s">
        <v>422</v>
      </c>
      <c r="D80" s="285" t="s">
        <v>1845</v>
      </c>
      <c r="E80" s="285" t="s">
        <v>1846</v>
      </c>
      <c r="F80" s="285" t="s">
        <v>1847</v>
      </c>
      <c r="G80" s="285" t="s">
        <v>1848</v>
      </c>
      <c r="H80" s="285" t="s">
        <v>1849</v>
      </c>
      <c r="I80" s="285" t="s">
        <v>1850</v>
      </c>
      <c r="J80" s="285" t="s">
        <v>1851</v>
      </c>
      <c r="K80" s="285" t="s">
        <v>1850</v>
      </c>
      <c r="L80" s="286">
        <v>421910388699</v>
      </c>
      <c r="M80" s="285" t="s">
        <v>1852</v>
      </c>
      <c r="N80" s="285"/>
      <c r="O80" s="285"/>
      <c r="P80" s="285"/>
    </row>
    <row r="81" spans="1:16" ht="13">
      <c r="A81" s="203" t="s">
        <v>1853</v>
      </c>
      <c r="B81" s="285" t="s">
        <v>1854</v>
      </c>
      <c r="C81" s="285" t="s">
        <v>422</v>
      </c>
      <c r="D81" s="285" t="s">
        <v>1855</v>
      </c>
      <c r="E81" s="285" t="s">
        <v>429</v>
      </c>
      <c r="F81" s="285" t="s">
        <v>825</v>
      </c>
      <c r="G81" s="313" t="s">
        <v>1856</v>
      </c>
      <c r="H81" s="285" t="s">
        <v>1857</v>
      </c>
      <c r="I81" s="285" t="s">
        <v>1858</v>
      </c>
      <c r="J81" s="285" t="s">
        <v>424</v>
      </c>
      <c r="K81" s="285" t="s">
        <v>1858</v>
      </c>
      <c r="L81" s="286">
        <v>421905659005</v>
      </c>
      <c r="M81" s="285" t="s">
        <v>1859</v>
      </c>
      <c r="N81" s="285"/>
      <c r="O81" s="285"/>
      <c r="P81" s="285"/>
    </row>
    <row r="82" spans="1:16" ht="13">
      <c r="A82" s="203" t="s">
        <v>1860</v>
      </c>
      <c r="B82" s="285" t="s">
        <v>1861</v>
      </c>
      <c r="C82" s="285" t="s">
        <v>422</v>
      </c>
      <c r="D82" s="285" t="s">
        <v>1862</v>
      </c>
      <c r="E82" s="285" t="s">
        <v>433</v>
      </c>
      <c r="F82" s="285" t="s">
        <v>434</v>
      </c>
      <c r="G82" s="313" t="s">
        <v>1863</v>
      </c>
      <c r="H82" s="285" t="s">
        <v>1864</v>
      </c>
      <c r="I82" s="285" t="s">
        <v>2689</v>
      </c>
      <c r="J82" s="285" t="s">
        <v>2690</v>
      </c>
      <c r="K82" s="285" t="s">
        <v>1865</v>
      </c>
      <c r="L82" s="286">
        <v>421903528610</v>
      </c>
      <c r="M82" s="285" t="s">
        <v>1866</v>
      </c>
      <c r="N82" s="285"/>
      <c r="O82" s="285"/>
      <c r="P82" s="285"/>
    </row>
    <row r="83" spans="1:16">
      <c r="A83" s="203" t="s">
        <v>2691</v>
      </c>
      <c r="B83" s="285" t="s">
        <v>2692</v>
      </c>
      <c r="C83" s="285" t="s">
        <v>422</v>
      </c>
      <c r="D83" s="285" t="s">
        <v>2693</v>
      </c>
      <c r="E83" s="285" t="s">
        <v>429</v>
      </c>
      <c r="F83" s="285" t="s">
        <v>757</v>
      </c>
      <c r="G83" s="285" t="s">
        <v>2694</v>
      </c>
      <c r="H83" s="285" t="s">
        <v>2695</v>
      </c>
      <c r="I83" s="285" t="s">
        <v>2696</v>
      </c>
      <c r="J83" s="285" t="s">
        <v>424</v>
      </c>
      <c r="K83" s="285" t="s">
        <v>2696</v>
      </c>
      <c r="L83" s="286">
        <v>421903413040</v>
      </c>
      <c r="M83" s="285" t="s">
        <v>2697</v>
      </c>
      <c r="N83" s="285"/>
      <c r="O83" s="285"/>
      <c r="P83" s="285"/>
    </row>
    <row r="84" spans="1:16" ht="13">
      <c r="A84" s="198" t="s">
        <v>438</v>
      </c>
      <c r="B84" s="199" t="s">
        <v>1867</v>
      </c>
      <c r="C84" s="200" t="s">
        <v>422</v>
      </c>
      <c r="D84" s="199" t="s">
        <v>439</v>
      </c>
      <c r="E84" s="199" t="s">
        <v>429</v>
      </c>
      <c r="F84" s="199" t="s">
        <v>440</v>
      </c>
      <c r="G84" s="312" t="s">
        <v>441</v>
      </c>
      <c r="H84" s="265" t="s">
        <v>442</v>
      </c>
      <c r="I84" s="199" t="s">
        <v>443</v>
      </c>
      <c r="J84" s="199" t="s">
        <v>426</v>
      </c>
      <c r="K84" s="199" t="s">
        <v>443</v>
      </c>
      <c r="L84" s="201">
        <v>421908868248</v>
      </c>
      <c r="M84" s="199" t="s">
        <v>444</v>
      </c>
      <c r="N84" s="199"/>
      <c r="O84" s="199"/>
      <c r="P84" s="199"/>
    </row>
    <row r="85" spans="1:16">
      <c r="A85" s="198" t="s">
        <v>445</v>
      </c>
      <c r="B85" s="199" t="s">
        <v>446</v>
      </c>
      <c r="C85" s="200" t="s">
        <v>422</v>
      </c>
      <c r="D85" s="199" t="s">
        <v>447</v>
      </c>
      <c r="E85" s="199" t="s">
        <v>448</v>
      </c>
      <c r="F85" s="199" t="s">
        <v>449</v>
      </c>
      <c r="G85" s="199" t="s">
        <v>450</v>
      </c>
      <c r="H85" s="199" t="s">
        <v>451</v>
      </c>
      <c r="I85" s="199" t="s">
        <v>452</v>
      </c>
      <c r="J85" s="199" t="s">
        <v>453</v>
      </c>
      <c r="K85" s="199" t="s">
        <v>454</v>
      </c>
      <c r="L85" s="201">
        <v>421919188236</v>
      </c>
      <c r="M85" s="199" t="s">
        <v>455</v>
      </c>
      <c r="N85" s="199"/>
      <c r="O85" s="199"/>
      <c r="P85" s="199"/>
    </row>
    <row r="86" spans="1:16">
      <c r="A86" s="198" t="s">
        <v>456</v>
      </c>
      <c r="B86" s="199" t="s">
        <v>457</v>
      </c>
      <c r="C86" s="200" t="s">
        <v>422</v>
      </c>
      <c r="D86" s="199" t="s">
        <v>458</v>
      </c>
      <c r="E86" s="199" t="s">
        <v>429</v>
      </c>
      <c r="F86" s="199" t="s">
        <v>459</v>
      </c>
      <c r="G86" s="265" t="s">
        <v>460</v>
      </c>
      <c r="H86" s="265" t="s">
        <v>461</v>
      </c>
      <c r="I86" s="199" t="s">
        <v>462</v>
      </c>
      <c r="J86" s="199" t="s">
        <v>426</v>
      </c>
      <c r="K86" s="199" t="s">
        <v>462</v>
      </c>
      <c r="L86" s="201">
        <v>421905948422</v>
      </c>
      <c r="M86" s="199" t="s">
        <v>463</v>
      </c>
      <c r="N86" s="199"/>
      <c r="O86" s="199"/>
      <c r="P86" s="199"/>
    </row>
    <row r="87" spans="1:16">
      <c r="A87" s="198" t="s">
        <v>464</v>
      </c>
      <c r="B87" s="199" t="s">
        <v>465</v>
      </c>
      <c r="C87" s="200" t="s">
        <v>422</v>
      </c>
      <c r="D87" s="199" t="s">
        <v>466</v>
      </c>
      <c r="E87" s="199" t="s">
        <v>433</v>
      </c>
      <c r="F87" s="199" t="s">
        <v>434</v>
      </c>
      <c r="G87" s="199" t="s">
        <v>467</v>
      </c>
      <c r="H87" s="199" t="s">
        <v>468</v>
      </c>
      <c r="I87" s="199" t="s">
        <v>469</v>
      </c>
      <c r="J87" s="199" t="s">
        <v>426</v>
      </c>
      <c r="K87" s="199" t="s">
        <v>469</v>
      </c>
      <c r="L87" s="201">
        <v>421915184709</v>
      </c>
      <c r="M87" s="199" t="s">
        <v>470</v>
      </c>
      <c r="N87" s="199"/>
      <c r="O87" s="199"/>
      <c r="P87" s="199"/>
    </row>
    <row r="88" spans="1:16" ht="12">
      <c r="A88" s="198" t="s">
        <v>471</v>
      </c>
      <c r="B88" s="199" t="s">
        <v>472</v>
      </c>
      <c r="C88" s="200" t="s">
        <v>422</v>
      </c>
      <c r="D88" s="200" t="s">
        <v>473</v>
      </c>
      <c r="E88" s="200" t="s">
        <v>429</v>
      </c>
      <c r="F88" s="200" t="s">
        <v>474</v>
      </c>
      <c r="G88" s="265" t="s">
        <v>475</v>
      </c>
      <c r="H88" s="314" t="s">
        <v>476</v>
      </c>
      <c r="I88" s="200" t="s">
        <v>477</v>
      </c>
      <c r="J88" s="200" t="s">
        <v>426</v>
      </c>
      <c r="K88" s="315" t="s">
        <v>1395</v>
      </c>
      <c r="L88" s="316">
        <v>421908965156</v>
      </c>
      <c r="M88" s="200" t="s">
        <v>478</v>
      </c>
      <c r="N88" s="199"/>
      <c r="O88" s="200"/>
      <c r="P88" s="199"/>
    </row>
    <row r="89" spans="1:16" ht="12">
      <c r="A89" s="198" t="s">
        <v>479</v>
      </c>
      <c r="B89" s="199" t="s">
        <v>480</v>
      </c>
      <c r="C89" s="200" t="s">
        <v>422</v>
      </c>
      <c r="D89" s="200" t="s">
        <v>1364</v>
      </c>
      <c r="E89" s="200" t="s">
        <v>1365</v>
      </c>
      <c r="F89" s="200" t="s">
        <v>1366</v>
      </c>
      <c r="G89" s="265" t="s">
        <v>481</v>
      </c>
      <c r="H89" s="314" t="s">
        <v>482</v>
      </c>
      <c r="I89" s="200" t="s">
        <v>1868</v>
      </c>
      <c r="J89" s="200" t="s">
        <v>424</v>
      </c>
      <c r="K89" s="315" t="s">
        <v>483</v>
      </c>
      <c r="L89" s="316">
        <v>421905998953</v>
      </c>
      <c r="M89" s="200" t="s">
        <v>484</v>
      </c>
      <c r="N89" s="199"/>
      <c r="O89" s="200"/>
      <c r="P89" s="199"/>
    </row>
    <row r="90" spans="1:16" ht="24">
      <c r="A90" s="198" t="s">
        <v>485</v>
      </c>
      <c r="B90" s="199" t="s">
        <v>486</v>
      </c>
      <c r="C90" s="200" t="s">
        <v>422</v>
      </c>
      <c r="D90" s="200" t="s">
        <v>473</v>
      </c>
      <c r="E90" s="200" t="s">
        <v>429</v>
      </c>
      <c r="F90" s="200" t="s">
        <v>474</v>
      </c>
      <c r="G90" s="265" t="s">
        <v>487</v>
      </c>
      <c r="H90" s="314" t="s">
        <v>488</v>
      </c>
      <c r="I90" s="200" t="s">
        <v>489</v>
      </c>
      <c r="J90" s="200" t="s">
        <v>426</v>
      </c>
      <c r="K90" s="315" t="s">
        <v>1396</v>
      </c>
      <c r="L90" s="316" t="s">
        <v>1397</v>
      </c>
      <c r="M90" s="200" t="s">
        <v>490</v>
      </c>
      <c r="N90" s="199"/>
      <c r="O90" s="200"/>
      <c r="P90" s="199"/>
    </row>
    <row r="91" spans="1:16" ht="12">
      <c r="A91" s="198" t="s">
        <v>491</v>
      </c>
      <c r="B91" s="199" t="s">
        <v>492</v>
      </c>
      <c r="C91" s="200" t="s">
        <v>422</v>
      </c>
      <c r="D91" s="200" t="s">
        <v>1869</v>
      </c>
      <c r="E91" s="200" t="s">
        <v>435</v>
      </c>
      <c r="F91" s="200" t="s">
        <v>493</v>
      </c>
      <c r="G91" s="265" t="s">
        <v>494</v>
      </c>
      <c r="H91" s="314" t="s">
        <v>495</v>
      </c>
      <c r="I91" s="200" t="s">
        <v>496</v>
      </c>
      <c r="J91" s="200" t="s">
        <v>426</v>
      </c>
      <c r="K91" s="315" t="s">
        <v>496</v>
      </c>
      <c r="L91" s="316">
        <v>421911361044</v>
      </c>
      <c r="M91" s="200" t="s">
        <v>497</v>
      </c>
      <c r="N91" s="199"/>
      <c r="O91" s="200"/>
      <c r="P91" s="199"/>
    </row>
    <row r="92" spans="1:16" ht="12">
      <c r="A92" s="198" t="s">
        <v>498</v>
      </c>
      <c r="B92" s="199" t="s">
        <v>499</v>
      </c>
      <c r="C92" s="200" t="s">
        <v>422</v>
      </c>
      <c r="D92" s="200" t="s">
        <v>500</v>
      </c>
      <c r="E92" s="200" t="s">
        <v>501</v>
      </c>
      <c r="F92" s="200" t="s">
        <v>502</v>
      </c>
      <c r="G92" s="265" t="s">
        <v>503</v>
      </c>
      <c r="H92" s="314" t="s">
        <v>504</v>
      </c>
      <c r="I92" s="200" t="s">
        <v>505</v>
      </c>
      <c r="J92" s="200" t="s">
        <v>426</v>
      </c>
      <c r="K92" s="315" t="s">
        <v>506</v>
      </c>
      <c r="L92" s="316">
        <v>421903403105</v>
      </c>
      <c r="M92" s="200" t="s">
        <v>507</v>
      </c>
      <c r="N92" s="199"/>
      <c r="O92" s="200"/>
      <c r="P92" s="199"/>
    </row>
    <row r="93" spans="1:16">
      <c r="A93" s="198" t="s">
        <v>1870</v>
      </c>
      <c r="B93" s="199" t="s">
        <v>1871</v>
      </c>
      <c r="C93" s="200" t="s">
        <v>422</v>
      </c>
      <c r="D93" s="199" t="s">
        <v>1872</v>
      </c>
      <c r="E93" s="199" t="s">
        <v>1873</v>
      </c>
      <c r="F93" s="199" t="s">
        <v>1874</v>
      </c>
      <c r="G93" s="199" t="s">
        <v>1875</v>
      </c>
      <c r="H93" s="199" t="s">
        <v>1876</v>
      </c>
      <c r="I93" s="199" t="s">
        <v>1877</v>
      </c>
      <c r="J93" s="199" t="s">
        <v>426</v>
      </c>
      <c r="K93" s="199" t="s">
        <v>1877</v>
      </c>
      <c r="L93" s="201">
        <v>421917812810</v>
      </c>
      <c r="M93" s="199" t="s">
        <v>1878</v>
      </c>
      <c r="N93" s="199"/>
      <c r="O93" s="199"/>
      <c r="P93" s="199"/>
    </row>
    <row r="94" spans="1:16" ht="12">
      <c r="A94" s="198" t="s">
        <v>509</v>
      </c>
      <c r="B94" s="199" t="s">
        <v>510</v>
      </c>
      <c r="C94" s="200" t="s">
        <v>422</v>
      </c>
      <c r="D94" s="200" t="s">
        <v>511</v>
      </c>
      <c r="E94" s="199" t="s">
        <v>512</v>
      </c>
      <c r="F94" s="200" t="s">
        <v>513</v>
      </c>
      <c r="G94" s="265" t="s">
        <v>514</v>
      </c>
      <c r="H94" s="314" t="s">
        <v>515</v>
      </c>
      <c r="I94" s="200" t="s">
        <v>1879</v>
      </c>
      <c r="J94" s="200" t="s">
        <v>426</v>
      </c>
      <c r="K94" s="315" t="s">
        <v>516</v>
      </c>
      <c r="L94" s="316">
        <v>421905162424</v>
      </c>
      <c r="M94" s="200" t="s">
        <v>517</v>
      </c>
      <c r="N94" s="199"/>
      <c r="O94" s="200"/>
      <c r="P94" s="199"/>
    </row>
    <row r="95" spans="1:16" ht="24">
      <c r="A95" s="198" t="s">
        <v>518</v>
      </c>
      <c r="B95" s="199" t="s">
        <v>1880</v>
      </c>
      <c r="C95" s="200" t="s">
        <v>422</v>
      </c>
      <c r="D95" s="200" t="s">
        <v>1367</v>
      </c>
      <c r="E95" s="199" t="s">
        <v>433</v>
      </c>
      <c r="F95" s="200" t="s">
        <v>434</v>
      </c>
      <c r="G95" s="265" t="s">
        <v>519</v>
      </c>
      <c r="H95" s="314" t="s">
        <v>520</v>
      </c>
      <c r="I95" s="200" t="s">
        <v>521</v>
      </c>
      <c r="J95" s="200" t="s">
        <v>426</v>
      </c>
      <c r="K95" s="315" t="s">
        <v>1398</v>
      </c>
      <c r="L95" s="316" t="s">
        <v>1399</v>
      </c>
      <c r="M95" s="200" t="s">
        <v>522</v>
      </c>
      <c r="N95" s="199"/>
      <c r="O95" s="200"/>
      <c r="P95" s="199"/>
    </row>
    <row r="96" spans="1:16">
      <c r="A96" s="203">
        <v>30814910</v>
      </c>
      <c r="B96" s="285" t="s">
        <v>2698</v>
      </c>
      <c r="C96" s="285" t="s">
        <v>422</v>
      </c>
      <c r="D96" s="285" t="s">
        <v>1367</v>
      </c>
      <c r="E96" s="285" t="s">
        <v>2699</v>
      </c>
      <c r="F96" s="285" t="s">
        <v>434</v>
      </c>
      <c r="G96" s="285" t="s">
        <v>2700</v>
      </c>
      <c r="H96" s="285" t="s">
        <v>520</v>
      </c>
      <c r="I96" s="285" t="s">
        <v>521</v>
      </c>
      <c r="J96" s="285" t="s">
        <v>426</v>
      </c>
      <c r="K96" s="285" t="s">
        <v>521</v>
      </c>
      <c r="L96" s="286">
        <v>421905267973</v>
      </c>
      <c r="M96" s="285" t="s">
        <v>522</v>
      </c>
      <c r="N96" s="285"/>
      <c r="O96" s="285"/>
      <c r="P96" s="285"/>
    </row>
    <row r="97" spans="1:16">
      <c r="A97" s="198" t="s">
        <v>1400</v>
      </c>
      <c r="B97" s="199" t="s">
        <v>1401</v>
      </c>
      <c r="C97" s="200" t="s">
        <v>422</v>
      </c>
      <c r="D97" s="200" t="s">
        <v>523</v>
      </c>
      <c r="E97" s="200" t="s">
        <v>429</v>
      </c>
      <c r="F97" s="200" t="s">
        <v>524</v>
      </c>
      <c r="G97" s="265" t="s">
        <v>1402</v>
      </c>
      <c r="H97" s="199" t="s">
        <v>1403</v>
      </c>
      <c r="I97" s="200" t="s">
        <v>1404</v>
      </c>
      <c r="J97" s="200" t="s">
        <v>426</v>
      </c>
      <c r="K97" s="200" t="s">
        <v>1405</v>
      </c>
      <c r="L97" s="201">
        <v>421907696186</v>
      </c>
      <c r="M97" s="200" t="s">
        <v>1406</v>
      </c>
      <c r="N97" s="200"/>
      <c r="O97" s="200"/>
      <c r="P97" s="200"/>
    </row>
    <row r="98" spans="1:16">
      <c r="A98" s="198" t="s">
        <v>1881</v>
      </c>
      <c r="B98" s="199" t="s">
        <v>1882</v>
      </c>
      <c r="C98" s="200" t="s">
        <v>422</v>
      </c>
      <c r="D98" s="200" t="s">
        <v>1883</v>
      </c>
      <c r="E98" s="200" t="s">
        <v>435</v>
      </c>
      <c r="F98" s="200" t="s">
        <v>493</v>
      </c>
      <c r="G98" s="265" t="s">
        <v>1884</v>
      </c>
      <c r="H98" s="199" t="s">
        <v>1885</v>
      </c>
      <c r="I98" s="200" t="s">
        <v>1886</v>
      </c>
      <c r="J98" s="200" t="s">
        <v>426</v>
      </c>
      <c r="K98" s="200" t="s">
        <v>1886</v>
      </c>
      <c r="L98" s="201">
        <v>421918478290</v>
      </c>
      <c r="M98" s="200" t="s">
        <v>1887</v>
      </c>
      <c r="N98" s="200"/>
      <c r="O98" s="200"/>
      <c r="P98" s="200"/>
    </row>
    <row r="99" spans="1:16">
      <c r="A99" s="198" t="s">
        <v>1407</v>
      </c>
      <c r="B99" s="199" t="s">
        <v>1408</v>
      </c>
      <c r="C99" s="200" t="s">
        <v>422</v>
      </c>
      <c r="D99" s="200" t="s">
        <v>1888</v>
      </c>
      <c r="E99" s="200" t="s">
        <v>1889</v>
      </c>
      <c r="F99" s="200" t="s">
        <v>1890</v>
      </c>
      <c r="G99" s="265" t="s">
        <v>1409</v>
      </c>
      <c r="H99" s="199" t="s">
        <v>1410</v>
      </c>
      <c r="I99" s="200" t="s">
        <v>1891</v>
      </c>
      <c r="J99" s="200" t="s">
        <v>424</v>
      </c>
      <c r="K99" s="200" t="s">
        <v>1891</v>
      </c>
      <c r="L99" s="201">
        <v>421907448837</v>
      </c>
      <c r="M99" s="200" t="s">
        <v>1411</v>
      </c>
      <c r="N99" s="200"/>
      <c r="O99" s="200"/>
      <c r="P99" s="200"/>
    </row>
    <row r="100" spans="1:16" ht="12">
      <c r="A100" s="198" t="s">
        <v>525</v>
      </c>
      <c r="B100" s="199" t="s">
        <v>526</v>
      </c>
      <c r="C100" s="200" t="s">
        <v>422</v>
      </c>
      <c r="D100" s="200" t="s">
        <v>473</v>
      </c>
      <c r="E100" s="199" t="s">
        <v>429</v>
      </c>
      <c r="F100" s="200" t="s">
        <v>524</v>
      </c>
      <c r="G100" s="265" t="s">
        <v>527</v>
      </c>
      <c r="H100" s="314" t="s">
        <v>528</v>
      </c>
      <c r="I100" s="200" t="s">
        <v>2701</v>
      </c>
      <c r="J100" s="200" t="s">
        <v>426</v>
      </c>
      <c r="K100" s="200" t="s">
        <v>529</v>
      </c>
      <c r="L100" s="316">
        <v>421905294239</v>
      </c>
      <c r="M100" s="200" t="s">
        <v>530</v>
      </c>
      <c r="N100" s="199"/>
      <c r="O100" s="200"/>
      <c r="P100" s="199"/>
    </row>
    <row r="101" spans="1:16">
      <c r="A101" s="198" t="s">
        <v>531</v>
      </c>
      <c r="B101" s="199" t="s">
        <v>532</v>
      </c>
      <c r="C101" s="200" t="s">
        <v>422</v>
      </c>
      <c r="D101" s="199" t="s">
        <v>655</v>
      </c>
      <c r="E101" s="199" t="s">
        <v>429</v>
      </c>
      <c r="F101" s="199" t="s">
        <v>524</v>
      </c>
      <c r="G101" s="265" t="s">
        <v>533</v>
      </c>
      <c r="H101" s="199" t="s">
        <v>534</v>
      </c>
      <c r="I101" s="199" t="s">
        <v>535</v>
      </c>
      <c r="J101" s="199" t="s">
        <v>426</v>
      </c>
      <c r="K101" s="199" t="s">
        <v>536</v>
      </c>
      <c r="L101" s="201">
        <v>421905504810</v>
      </c>
      <c r="M101" s="199" t="s">
        <v>537</v>
      </c>
      <c r="N101" s="199"/>
      <c r="O101" s="199"/>
      <c r="P101" s="199"/>
    </row>
    <row r="102" spans="1:16">
      <c r="A102" s="198" t="s">
        <v>538</v>
      </c>
      <c r="B102" s="199" t="s">
        <v>539</v>
      </c>
      <c r="C102" s="200" t="s">
        <v>422</v>
      </c>
      <c r="D102" s="200" t="s">
        <v>540</v>
      </c>
      <c r="E102" s="200" t="s">
        <v>429</v>
      </c>
      <c r="F102" s="200" t="s">
        <v>541</v>
      </c>
      <c r="G102" s="199" t="s">
        <v>542</v>
      </c>
      <c r="H102" s="199" t="s">
        <v>543</v>
      </c>
      <c r="I102" s="200" t="s">
        <v>544</v>
      </c>
      <c r="J102" s="200" t="s">
        <v>426</v>
      </c>
      <c r="K102" s="200" t="s">
        <v>545</v>
      </c>
      <c r="L102" s="201">
        <v>421949246786</v>
      </c>
      <c r="M102" s="200" t="s">
        <v>546</v>
      </c>
      <c r="N102" s="200"/>
      <c r="O102" s="278" t="s">
        <v>1412</v>
      </c>
      <c r="P102" s="317"/>
    </row>
    <row r="103" spans="1:16">
      <c r="A103" s="198" t="s">
        <v>1892</v>
      </c>
      <c r="B103" s="199" t="s">
        <v>1893</v>
      </c>
      <c r="C103" s="200" t="s">
        <v>422</v>
      </c>
      <c r="D103" s="200" t="s">
        <v>1894</v>
      </c>
      <c r="E103" s="200" t="s">
        <v>1895</v>
      </c>
      <c r="F103" s="200" t="s">
        <v>1896</v>
      </c>
      <c r="G103" s="199" t="s">
        <v>1897</v>
      </c>
      <c r="H103" s="199" t="s">
        <v>1898</v>
      </c>
      <c r="I103" s="200" t="s">
        <v>1899</v>
      </c>
      <c r="J103" s="200" t="s">
        <v>426</v>
      </c>
      <c r="K103" s="200" t="s">
        <v>1899</v>
      </c>
      <c r="L103" s="201">
        <v>421905607646</v>
      </c>
      <c r="M103" s="200" t="s">
        <v>1900</v>
      </c>
      <c r="N103" s="200"/>
      <c r="O103" s="278"/>
      <c r="P103" s="317"/>
    </row>
    <row r="104" spans="1:16">
      <c r="A104" s="198" t="s">
        <v>1901</v>
      </c>
      <c r="B104" s="199" t="s">
        <v>1902</v>
      </c>
      <c r="C104" s="200" t="s">
        <v>422</v>
      </c>
      <c r="D104" s="199" t="s">
        <v>1903</v>
      </c>
      <c r="E104" s="199" t="s">
        <v>1904</v>
      </c>
      <c r="F104" s="199" t="s">
        <v>1905</v>
      </c>
      <c r="G104" s="265" t="s">
        <v>1906</v>
      </c>
      <c r="H104" s="199" t="s">
        <v>1907</v>
      </c>
      <c r="I104" s="199" t="s">
        <v>1908</v>
      </c>
      <c r="J104" s="199" t="s">
        <v>424</v>
      </c>
      <c r="K104" s="199" t="s">
        <v>1909</v>
      </c>
      <c r="L104" s="201">
        <v>421907344996</v>
      </c>
      <c r="M104" s="199" t="s">
        <v>1910</v>
      </c>
      <c r="N104" s="199"/>
      <c r="O104" s="199"/>
      <c r="P104" s="199"/>
    </row>
    <row r="105" spans="1:16">
      <c r="A105" s="198" t="s">
        <v>1911</v>
      </c>
      <c r="B105" s="199" t="s">
        <v>1912</v>
      </c>
      <c r="C105" s="200" t="s">
        <v>422</v>
      </c>
      <c r="D105" s="199" t="s">
        <v>1913</v>
      </c>
      <c r="E105" s="199" t="s">
        <v>429</v>
      </c>
      <c r="F105" s="199" t="s">
        <v>436</v>
      </c>
      <c r="G105" s="318" t="s">
        <v>1914</v>
      </c>
      <c r="H105" s="199" t="s">
        <v>1915</v>
      </c>
      <c r="I105" s="199" t="s">
        <v>1916</v>
      </c>
      <c r="J105" s="199" t="s">
        <v>426</v>
      </c>
      <c r="K105" s="199" t="s">
        <v>1916</v>
      </c>
      <c r="L105" s="201">
        <v>421903919943</v>
      </c>
      <c r="M105" s="199" t="s">
        <v>1917</v>
      </c>
      <c r="N105" s="199"/>
      <c r="O105" s="199"/>
      <c r="P105" s="199"/>
    </row>
    <row r="106" spans="1:16" ht="12">
      <c r="A106" s="198" t="s">
        <v>547</v>
      </c>
      <c r="B106" s="199" t="s">
        <v>548</v>
      </c>
      <c r="C106" s="200" t="s">
        <v>422</v>
      </c>
      <c r="D106" s="199" t="s">
        <v>549</v>
      </c>
      <c r="E106" s="199" t="s">
        <v>429</v>
      </c>
      <c r="F106" s="199" t="s">
        <v>550</v>
      </c>
      <c r="G106" s="199" t="s">
        <v>551</v>
      </c>
      <c r="H106" s="275" t="s">
        <v>552</v>
      </c>
      <c r="I106" s="275" t="s">
        <v>553</v>
      </c>
      <c r="J106" s="275" t="s">
        <v>426</v>
      </c>
      <c r="K106" s="199" t="s">
        <v>553</v>
      </c>
      <c r="L106" s="201">
        <v>421903421644</v>
      </c>
      <c r="M106" s="199" t="s">
        <v>554</v>
      </c>
      <c r="N106" s="199"/>
      <c r="O106" s="199"/>
      <c r="P106" s="199"/>
    </row>
    <row r="107" spans="1:16">
      <c r="A107" s="198" t="s">
        <v>1918</v>
      </c>
      <c r="B107" s="199" t="s">
        <v>1919</v>
      </c>
      <c r="C107" s="200" t="s">
        <v>422</v>
      </c>
      <c r="D107" s="199" t="s">
        <v>1920</v>
      </c>
      <c r="E107" s="199" t="s">
        <v>429</v>
      </c>
      <c r="F107" s="199" t="s">
        <v>1921</v>
      </c>
      <c r="G107" s="199" t="s">
        <v>1922</v>
      </c>
      <c r="H107" s="199" t="s">
        <v>1923</v>
      </c>
      <c r="I107" s="199" t="s">
        <v>1924</v>
      </c>
      <c r="J107" s="199" t="s">
        <v>426</v>
      </c>
      <c r="K107" s="199" t="s">
        <v>1925</v>
      </c>
      <c r="L107" s="201">
        <v>421903204367</v>
      </c>
      <c r="M107" s="199" t="s">
        <v>1926</v>
      </c>
      <c r="N107" s="199"/>
      <c r="O107" s="199"/>
      <c r="P107" s="199"/>
    </row>
    <row r="108" spans="1:16">
      <c r="A108" s="198" t="s">
        <v>555</v>
      </c>
      <c r="B108" s="199" t="s">
        <v>556</v>
      </c>
      <c r="C108" s="200" t="s">
        <v>422</v>
      </c>
      <c r="D108" s="199" t="s">
        <v>557</v>
      </c>
      <c r="E108" s="199" t="s">
        <v>429</v>
      </c>
      <c r="F108" s="199" t="s">
        <v>558</v>
      </c>
      <c r="G108" s="199" t="s">
        <v>559</v>
      </c>
      <c r="H108" s="199" t="s">
        <v>560</v>
      </c>
      <c r="I108" s="199" t="s">
        <v>1927</v>
      </c>
      <c r="J108" s="199" t="s">
        <v>2702</v>
      </c>
      <c r="K108" s="199" t="s">
        <v>1928</v>
      </c>
      <c r="L108" s="201">
        <v>421911865045</v>
      </c>
      <c r="M108" s="199" t="s">
        <v>561</v>
      </c>
      <c r="N108" s="199"/>
      <c r="O108" s="199"/>
      <c r="P108" s="199" t="s">
        <v>1413</v>
      </c>
    </row>
    <row r="109" spans="1:16">
      <c r="A109" s="198" t="s">
        <v>562</v>
      </c>
      <c r="B109" s="199" t="s">
        <v>563</v>
      </c>
      <c r="C109" s="200" t="s">
        <v>422</v>
      </c>
      <c r="D109" s="200" t="s">
        <v>473</v>
      </c>
      <c r="E109" s="200" t="s">
        <v>429</v>
      </c>
      <c r="F109" s="200" t="s">
        <v>524</v>
      </c>
      <c r="G109" s="199" t="s">
        <v>564</v>
      </c>
      <c r="H109" s="265" t="s">
        <v>565</v>
      </c>
      <c r="I109" s="200" t="s">
        <v>1368</v>
      </c>
      <c r="J109" s="200" t="s">
        <v>837</v>
      </c>
      <c r="K109" s="200" t="s">
        <v>566</v>
      </c>
      <c r="L109" s="201">
        <v>421915177492</v>
      </c>
      <c r="M109" s="200" t="s">
        <v>567</v>
      </c>
      <c r="N109" s="199"/>
      <c r="O109" s="200"/>
      <c r="P109" s="200"/>
    </row>
    <row r="110" spans="1:16">
      <c r="A110" s="198" t="s">
        <v>1929</v>
      </c>
      <c r="B110" s="199" t="s">
        <v>1930</v>
      </c>
      <c r="C110" s="200" t="s">
        <v>422</v>
      </c>
      <c r="D110" s="200" t="s">
        <v>473</v>
      </c>
      <c r="E110" s="199" t="s">
        <v>429</v>
      </c>
      <c r="F110" s="200" t="s">
        <v>524</v>
      </c>
      <c r="G110" s="199" t="s">
        <v>1931</v>
      </c>
      <c r="H110" s="199" t="s">
        <v>1932</v>
      </c>
      <c r="I110" s="199" t="s">
        <v>1933</v>
      </c>
      <c r="J110" s="199" t="s">
        <v>426</v>
      </c>
      <c r="K110" s="199" t="s">
        <v>1933</v>
      </c>
      <c r="L110" s="201">
        <v>421908145184</v>
      </c>
      <c r="M110" s="199" t="s">
        <v>1934</v>
      </c>
      <c r="N110" s="199"/>
      <c r="O110" s="199"/>
      <c r="P110" s="199"/>
    </row>
    <row r="111" spans="1:16">
      <c r="A111" s="198" t="s">
        <v>568</v>
      </c>
      <c r="B111" s="199" t="s">
        <v>569</v>
      </c>
      <c r="C111" s="200" t="s">
        <v>422</v>
      </c>
      <c r="D111" s="199" t="s">
        <v>570</v>
      </c>
      <c r="E111" s="199" t="s">
        <v>427</v>
      </c>
      <c r="F111" s="199" t="s">
        <v>428</v>
      </c>
      <c r="G111" s="199" t="s">
        <v>571</v>
      </c>
      <c r="H111" s="199" t="s">
        <v>1414</v>
      </c>
      <c r="I111" s="199" t="s">
        <v>572</v>
      </c>
      <c r="J111" s="199" t="s">
        <v>508</v>
      </c>
      <c r="K111" s="199" t="s">
        <v>572</v>
      </c>
      <c r="L111" s="316">
        <v>421905380634</v>
      </c>
      <c r="M111" s="319" t="s">
        <v>573</v>
      </c>
      <c r="N111" s="199"/>
      <c r="O111" s="199"/>
      <c r="P111" s="319" t="s">
        <v>1415</v>
      </c>
    </row>
    <row r="112" spans="1:16" ht="12">
      <c r="A112" s="198" t="s">
        <v>574</v>
      </c>
      <c r="B112" s="199" t="s">
        <v>575</v>
      </c>
      <c r="C112" s="200" t="s">
        <v>422</v>
      </c>
      <c r="D112" s="200" t="s">
        <v>473</v>
      </c>
      <c r="E112" s="200" t="s">
        <v>429</v>
      </c>
      <c r="F112" s="199" t="s">
        <v>524</v>
      </c>
      <c r="G112" s="199" t="s">
        <v>576</v>
      </c>
      <c r="H112" s="199" t="s">
        <v>577</v>
      </c>
      <c r="I112" s="200" t="s">
        <v>578</v>
      </c>
      <c r="J112" s="200" t="s">
        <v>424</v>
      </c>
      <c r="K112" s="315" t="s">
        <v>579</v>
      </c>
      <c r="L112" s="316">
        <v>421907100191</v>
      </c>
      <c r="M112" s="200" t="s">
        <v>580</v>
      </c>
      <c r="N112" s="199"/>
      <c r="O112" s="200"/>
      <c r="P112" s="199"/>
    </row>
    <row r="113" spans="1:16" ht="13">
      <c r="A113" s="198" t="s">
        <v>581</v>
      </c>
      <c r="B113" s="199" t="s">
        <v>582</v>
      </c>
      <c r="C113" s="200" t="s">
        <v>422</v>
      </c>
      <c r="D113" s="200" t="s">
        <v>473</v>
      </c>
      <c r="E113" s="199" t="s">
        <v>429</v>
      </c>
      <c r="F113" s="199" t="s">
        <v>524</v>
      </c>
      <c r="G113" s="199" t="s">
        <v>583</v>
      </c>
      <c r="H113" s="312" t="s">
        <v>1935</v>
      </c>
      <c r="I113" s="199" t="s">
        <v>1936</v>
      </c>
      <c r="J113" s="199" t="s">
        <v>426</v>
      </c>
      <c r="K113" s="275" t="s">
        <v>584</v>
      </c>
      <c r="L113" s="316">
        <v>421905659739</v>
      </c>
      <c r="M113" s="199" t="s">
        <v>585</v>
      </c>
      <c r="N113" s="310"/>
      <c r="O113" s="199"/>
      <c r="P113" s="200"/>
    </row>
    <row r="114" spans="1:16">
      <c r="A114" s="198" t="s">
        <v>586</v>
      </c>
      <c r="B114" s="199" t="s">
        <v>587</v>
      </c>
      <c r="C114" s="200" t="s">
        <v>422</v>
      </c>
      <c r="D114" s="200" t="s">
        <v>588</v>
      </c>
      <c r="E114" s="200" t="s">
        <v>429</v>
      </c>
      <c r="F114" s="200" t="s">
        <v>589</v>
      </c>
      <c r="G114" s="199" t="s">
        <v>590</v>
      </c>
      <c r="H114" s="199" t="s">
        <v>591</v>
      </c>
      <c r="I114" s="200" t="s">
        <v>592</v>
      </c>
      <c r="J114" s="200" t="s">
        <v>426</v>
      </c>
      <c r="K114" s="200" t="s">
        <v>592</v>
      </c>
      <c r="L114" s="201">
        <v>421905620961</v>
      </c>
      <c r="M114" s="200" t="s">
        <v>593</v>
      </c>
      <c r="N114" s="200"/>
      <c r="O114" s="200"/>
      <c r="P114" s="200"/>
    </row>
    <row r="115" spans="1:16">
      <c r="A115" s="198" t="s">
        <v>1937</v>
      </c>
      <c r="B115" s="199" t="s">
        <v>1938</v>
      </c>
      <c r="C115" s="200" t="s">
        <v>422</v>
      </c>
      <c r="D115" s="199" t="s">
        <v>1939</v>
      </c>
      <c r="E115" s="199" t="s">
        <v>1940</v>
      </c>
      <c r="F115" s="199" t="s">
        <v>1941</v>
      </c>
      <c r="G115" s="199" t="s">
        <v>1942</v>
      </c>
      <c r="H115" s="199" t="s">
        <v>1943</v>
      </c>
      <c r="I115" s="199" t="s">
        <v>1944</v>
      </c>
      <c r="J115" s="199" t="s">
        <v>424</v>
      </c>
      <c r="K115" s="199" t="s">
        <v>1944</v>
      </c>
      <c r="L115" s="201">
        <v>421908737634</v>
      </c>
      <c r="M115" s="199" t="s">
        <v>1945</v>
      </c>
      <c r="N115" s="199"/>
      <c r="O115" s="199"/>
      <c r="P115" s="199"/>
    </row>
    <row r="116" spans="1:16">
      <c r="A116" s="198" t="s">
        <v>594</v>
      </c>
      <c r="B116" s="199" t="s">
        <v>595</v>
      </c>
      <c r="C116" s="200" t="s">
        <v>422</v>
      </c>
      <c r="D116" s="200" t="s">
        <v>596</v>
      </c>
      <c r="E116" s="200" t="s">
        <v>597</v>
      </c>
      <c r="F116" s="200" t="s">
        <v>598</v>
      </c>
      <c r="G116" s="199" t="s">
        <v>599</v>
      </c>
      <c r="H116" s="199" t="s">
        <v>600</v>
      </c>
      <c r="I116" s="200" t="s">
        <v>601</v>
      </c>
      <c r="J116" s="200" t="s">
        <v>426</v>
      </c>
      <c r="K116" s="200" t="s">
        <v>602</v>
      </c>
      <c r="L116" s="201">
        <v>421905601243</v>
      </c>
      <c r="M116" s="200" t="s">
        <v>603</v>
      </c>
      <c r="N116" s="199"/>
      <c r="O116" s="200"/>
      <c r="P116" s="199"/>
    </row>
    <row r="117" spans="1:16">
      <c r="A117" s="198" t="s">
        <v>604</v>
      </c>
      <c r="B117" s="199" t="s">
        <v>605</v>
      </c>
      <c r="C117" s="200" t="s">
        <v>422</v>
      </c>
      <c r="D117" s="199" t="s">
        <v>606</v>
      </c>
      <c r="E117" s="200" t="s">
        <v>429</v>
      </c>
      <c r="F117" s="199" t="s">
        <v>425</v>
      </c>
      <c r="G117" s="199" t="s">
        <v>607</v>
      </c>
      <c r="H117" s="199" t="s">
        <v>608</v>
      </c>
      <c r="I117" s="199" t="s">
        <v>609</v>
      </c>
      <c r="J117" s="199" t="s">
        <v>426</v>
      </c>
      <c r="K117" s="199" t="s">
        <v>609</v>
      </c>
      <c r="L117" s="201">
        <v>421903584555</v>
      </c>
      <c r="M117" s="199" t="s">
        <v>610</v>
      </c>
      <c r="N117" s="199"/>
      <c r="O117" s="199"/>
      <c r="P117" s="199"/>
    </row>
    <row r="118" spans="1:16">
      <c r="A118" s="198" t="s">
        <v>1416</v>
      </c>
      <c r="B118" s="199" t="s">
        <v>1417</v>
      </c>
      <c r="C118" s="200" t="s">
        <v>422</v>
      </c>
      <c r="D118" s="200" t="s">
        <v>473</v>
      </c>
      <c r="E118" s="199" t="s">
        <v>429</v>
      </c>
      <c r="F118" s="200" t="s">
        <v>474</v>
      </c>
      <c r="G118" s="199" t="s">
        <v>1418</v>
      </c>
      <c r="H118" s="199" t="s">
        <v>1419</v>
      </c>
      <c r="I118" s="199" t="s">
        <v>1420</v>
      </c>
      <c r="J118" s="199" t="s">
        <v>426</v>
      </c>
      <c r="K118" s="199" t="s">
        <v>1420</v>
      </c>
      <c r="L118" s="201">
        <v>421917800004</v>
      </c>
      <c r="M118" s="199" t="s">
        <v>1421</v>
      </c>
      <c r="N118" s="199"/>
      <c r="O118" s="199"/>
      <c r="P118" s="199"/>
    </row>
    <row r="119" spans="1:16">
      <c r="A119" s="198" t="s">
        <v>1946</v>
      </c>
      <c r="B119" s="199" t="s">
        <v>1947</v>
      </c>
      <c r="C119" s="200" t="s">
        <v>422</v>
      </c>
      <c r="D119" s="200" t="s">
        <v>1948</v>
      </c>
      <c r="E119" s="199" t="s">
        <v>429</v>
      </c>
      <c r="F119" s="200" t="s">
        <v>1949</v>
      </c>
      <c r="G119" s="199" t="s">
        <v>1950</v>
      </c>
      <c r="H119" s="199" t="s">
        <v>1951</v>
      </c>
      <c r="I119" s="199" t="s">
        <v>1952</v>
      </c>
      <c r="J119" s="199" t="s">
        <v>426</v>
      </c>
      <c r="K119" s="199" t="s">
        <v>1952</v>
      </c>
      <c r="L119" s="201">
        <v>421918796233</v>
      </c>
      <c r="M119" s="199" t="s">
        <v>1953</v>
      </c>
      <c r="N119" s="199"/>
      <c r="O119" s="199"/>
      <c r="P119" s="199"/>
    </row>
    <row r="120" spans="1:16">
      <c r="A120" s="198" t="s">
        <v>611</v>
      </c>
      <c r="B120" s="199" t="s">
        <v>612</v>
      </c>
      <c r="C120" s="200" t="s">
        <v>422</v>
      </c>
      <c r="D120" s="199" t="s">
        <v>613</v>
      </c>
      <c r="E120" s="199" t="s">
        <v>429</v>
      </c>
      <c r="F120" s="199" t="s">
        <v>431</v>
      </c>
      <c r="G120" s="199" t="s">
        <v>614</v>
      </c>
      <c r="H120" s="199" t="s">
        <v>615</v>
      </c>
      <c r="I120" s="199" t="s">
        <v>616</v>
      </c>
      <c r="J120" s="199" t="s">
        <v>426</v>
      </c>
      <c r="K120" s="199" t="s">
        <v>616</v>
      </c>
      <c r="L120" s="201">
        <v>421905297832</v>
      </c>
      <c r="M120" s="199" t="s">
        <v>617</v>
      </c>
      <c r="N120" s="199"/>
      <c r="O120" s="199"/>
      <c r="P120" s="199"/>
    </row>
    <row r="121" spans="1:16">
      <c r="A121" s="198" t="s">
        <v>618</v>
      </c>
      <c r="B121" s="199" t="s">
        <v>619</v>
      </c>
      <c r="C121" s="200" t="s">
        <v>422</v>
      </c>
      <c r="D121" s="200" t="s">
        <v>620</v>
      </c>
      <c r="E121" s="200" t="s">
        <v>429</v>
      </c>
      <c r="F121" s="200" t="s">
        <v>621</v>
      </c>
      <c r="G121" s="320" t="s">
        <v>1369</v>
      </c>
      <c r="H121" s="265" t="s">
        <v>1370</v>
      </c>
      <c r="I121" s="200" t="s">
        <v>622</v>
      </c>
      <c r="J121" s="200" t="s">
        <v>426</v>
      </c>
      <c r="K121" s="200" t="s">
        <v>2703</v>
      </c>
      <c r="L121" s="201">
        <v>421905936379</v>
      </c>
      <c r="M121" s="200" t="s">
        <v>623</v>
      </c>
      <c r="N121" s="199"/>
      <c r="O121" s="200"/>
      <c r="P121" s="199"/>
    </row>
    <row r="122" spans="1:16">
      <c r="A122" s="198" t="s">
        <v>624</v>
      </c>
      <c r="B122" s="199" t="s">
        <v>625</v>
      </c>
      <c r="C122" s="200" t="s">
        <v>422</v>
      </c>
      <c r="D122" s="199" t="s">
        <v>626</v>
      </c>
      <c r="E122" s="199" t="s">
        <v>627</v>
      </c>
      <c r="F122" s="199" t="s">
        <v>628</v>
      </c>
      <c r="G122" s="199" t="s">
        <v>629</v>
      </c>
      <c r="H122" s="199" t="s">
        <v>630</v>
      </c>
      <c r="I122" s="199" t="s">
        <v>631</v>
      </c>
      <c r="J122" s="199" t="s">
        <v>437</v>
      </c>
      <c r="K122" s="199" t="s">
        <v>631</v>
      </c>
      <c r="L122" s="201">
        <v>421915156717</v>
      </c>
      <c r="M122" s="199" t="s">
        <v>632</v>
      </c>
      <c r="N122" s="199"/>
      <c r="O122" s="199"/>
      <c r="P122" s="199"/>
    </row>
    <row r="123" spans="1:16">
      <c r="A123" s="198" t="s">
        <v>633</v>
      </c>
      <c r="B123" s="199" t="s">
        <v>634</v>
      </c>
      <c r="C123" s="200" t="s">
        <v>422</v>
      </c>
      <c r="D123" s="200" t="s">
        <v>473</v>
      </c>
      <c r="E123" s="199" t="s">
        <v>429</v>
      </c>
      <c r="F123" s="199" t="s">
        <v>524</v>
      </c>
      <c r="G123" s="199" t="s">
        <v>635</v>
      </c>
      <c r="H123" s="199" t="s">
        <v>636</v>
      </c>
      <c r="I123" s="199" t="s">
        <v>637</v>
      </c>
      <c r="J123" s="199" t="s">
        <v>426</v>
      </c>
      <c r="K123" s="199" t="s">
        <v>529</v>
      </c>
      <c r="L123" s="201">
        <v>421905294239</v>
      </c>
      <c r="M123" s="199" t="s">
        <v>638</v>
      </c>
      <c r="N123" s="199"/>
      <c r="O123" s="199"/>
      <c r="P123" s="199"/>
    </row>
    <row r="124" spans="1:16">
      <c r="A124" s="198" t="s">
        <v>639</v>
      </c>
      <c r="B124" s="199" t="s">
        <v>640</v>
      </c>
      <c r="C124" s="200" t="s">
        <v>422</v>
      </c>
      <c r="D124" s="200" t="s">
        <v>473</v>
      </c>
      <c r="E124" s="200" t="s">
        <v>429</v>
      </c>
      <c r="F124" s="200" t="s">
        <v>524</v>
      </c>
      <c r="G124" s="199" t="s">
        <v>641</v>
      </c>
      <c r="H124" s="199" t="s">
        <v>642</v>
      </c>
      <c r="I124" s="200" t="s">
        <v>643</v>
      </c>
      <c r="J124" s="199" t="s">
        <v>644</v>
      </c>
      <c r="K124" s="200" t="s">
        <v>643</v>
      </c>
      <c r="L124" s="201">
        <v>421908447934</v>
      </c>
      <c r="M124" s="200" t="s">
        <v>645</v>
      </c>
      <c r="N124" s="200"/>
      <c r="O124" s="200"/>
      <c r="P124" s="200"/>
    </row>
    <row r="125" spans="1:16">
      <c r="A125" s="198" t="s">
        <v>646</v>
      </c>
      <c r="B125" s="199" t="s">
        <v>647</v>
      </c>
      <c r="C125" s="200" t="s">
        <v>422</v>
      </c>
      <c r="D125" s="200" t="s">
        <v>473</v>
      </c>
      <c r="E125" s="199" t="s">
        <v>429</v>
      </c>
      <c r="F125" s="200" t="s">
        <v>524</v>
      </c>
      <c r="G125" s="199" t="s">
        <v>648</v>
      </c>
      <c r="H125" s="199" t="s">
        <v>649</v>
      </c>
      <c r="I125" s="199" t="s">
        <v>650</v>
      </c>
      <c r="J125" s="199" t="s">
        <v>426</v>
      </c>
      <c r="K125" s="199" t="s">
        <v>651</v>
      </c>
      <c r="L125" s="201">
        <v>421918234840</v>
      </c>
      <c r="M125" s="199" t="s">
        <v>652</v>
      </c>
      <c r="N125" s="199"/>
      <c r="O125" s="199"/>
      <c r="P125" s="199"/>
    </row>
    <row r="126" spans="1:16">
      <c r="A126" s="198" t="s">
        <v>653</v>
      </c>
      <c r="B126" s="199" t="s">
        <v>654</v>
      </c>
      <c r="C126" s="200" t="s">
        <v>422</v>
      </c>
      <c r="D126" s="199" t="s">
        <v>655</v>
      </c>
      <c r="E126" s="199" t="s">
        <v>429</v>
      </c>
      <c r="F126" s="199" t="s">
        <v>524</v>
      </c>
      <c r="G126" s="199" t="s">
        <v>656</v>
      </c>
      <c r="H126" s="199" t="s">
        <v>657</v>
      </c>
      <c r="I126" s="199" t="s">
        <v>658</v>
      </c>
      <c r="J126" s="199" t="s">
        <v>426</v>
      </c>
      <c r="K126" s="199" t="s">
        <v>659</v>
      </c>
      <c r="L126" s="201">
        <v>421911427222</v>
      </c>
      <c r="M126" s="199" t="s">
        <v>660</v>
      </c>
      <c r="N126" s="199"/>
      <c r="O126" s="199"/>
      <c r="P126" s="199"/>
    </row>
    <row r="127" spans="1:16">
      <c r="A127" s="198" t="s">
        <v>661</v>
      </c>
      <c r="B127" s="199" t="s">
        <v>662</v>
      </c>
      <c r="C127" s="200" t="s">
        <v>422</v>
      </c>
      <c r="D127" s="200" t="s">
        <v>473</v>
      </c>
      <c r="E127" s="199" t="s">
        <v>429</v>
      </c>
      <c r="F127" s="199" t="s">
        <v>524</v>
      </c>
      <c r="G127" s="199" t="s">
        <v>663</v>
      </c>
      <c r="H127" s="199" t="s">
        <v>664</v>
      </c>
      <c r="I127" s="199" t="s">
        <v>665</v>
      </c>
      <c r="J127" s="199" t="s">
        <v>666</v>
      </c>
      <c r="K127" s="199" t="s">
        <v>667</v>
      </c>
      <c r="L127" s="201">
        <v>421905278836</v>
      </c>
      <c r="M127" s="199" t="s">
        <v>668</v>
      </c>
      <c r="N127" s="199" t="s">
        <v>668</v>
      </c>
      <c r="O127" s="199" t="s">
        <v>1422</v>
      </c>
      <c r="P127" s="199" t="s">
        <v>1423</v>
      </c>
    </row>
    <row r="128" spans="1:16" ht="13">
      <c r="A128" s="198" t="s">
        <v>1954</v>
      </c>
      <c r="B128" s="199" t="s">
        <v>1955</v>
      </c>
      <c r="C128" s="200" t="s">
        <v>422</v>
      </c>
      <c r="D128" s="200" t="s">
        <v>473</v>
      </c>
      <c r="E128" s="199" t="s">
        <v>429</v>
      </c>
      <c r="F128" s="199" t="s">
        <v>474</v>
      </c>
      <c r="G128" s="321" t="s">
        <v>1956</v>
      </c>
      <c r="H128" s="321" t="s">
        <v>1957</v>
      </c>
      <c r="I128" s="199" t="s">
        <v>1958</v>
      </c>
      <c r="J128" s="199" t="s">
        <v>424</v>
      </c>
      <c r="K128" s="199" t="s">
        <v>1959</v>
      </c>
      <c r="L128" s="201">
        <v>421904260194</v>
      </c>
      <c r="M128" s="199" t="s">
        <v>1960</v>
      </c>
      <c r="N128" s="199"/>
      <c r="O128" s="199"/>
      <c r="P128" s="199"/>
    </row>
    <row r="129" spans="1:16" ht="13">
      <c r="A129" s="198" t="s">
        <v>669</v>
      </c>
      <c r="B129" s="199" t="s">
        <v>670</v>
      </c>
      <c r="C129" s="200" t="s">
        <v>422</v>
      </c>
      <c r="D129" s="200" t="s">
        <v>473</v>
      </c>
      <c r="E129" s="199" t="s">
        <v>429</v>
      </c>
      <c r="F129" s="200" t="s">
        <v>524</v>
      </c>
      <c r="G129" s="312" t="s">
        <v>2704</v>
      </c>
      <c r="H129" s="199" t="s">
        <v>2705</v>
      </c>
      <c r="I129" s="199" t="s">
        <v>2706</v>
      </c>
      <c r="J129" s="199" t="s">
        <v>424</v>
      </c>
      <c r="K129" s="199" t="s">
        <v>2706</v>
      </c>
      <c r="L129" s="201">
        <v>421910161266</v>
      </c>
      <c r="M129" s="199" t="s">
        <v>671</v>
      </c>
      <c r="N129" s="200"/>
      <c r="O129" s="200"/>
      <c r="P129" s="200"/>
    </row>
    <row r="130" spans="1:16">
      <c r="A130" s="198" t="s">
        <v>672</v>
      </c>
      <c r="B130" s="199" t="s">
        <v>673</v>
      </c>
      <c r="C130" s="200" t="s">
        <v>422</v>
      </c>
      <c r="D130" s="200" t="s">
        <v>674</v>
      </c>
      <c r="E130" s="200" t="s">
        <v>433</v>
      </c>
      <c r="F130" s="200" t="s">
        <v>432</v>
      </c>
      <c r="G130" s="199" t="s">
        <v>675</v>
      </c>
      <c r="H130" s="199" t="s">
        <v>676</v>
      </c>
      <c r="I130" s="200" t="s">
        <v>677</v>
      </c>
      <c r="J130" s="200" t="s">
        <v>426</v>
      </c>
      <c r="K130" s="200" t="s">
        <v>677</v>
      </c>
      <c r="L130" s="201">
        <v>421903712927</v>
      </c>
      <c r="M130" s="200" t="s">
        <v>678</v>
      </c>
      <c r="N130" s="199"/>
      <c r="O130" s="200"/>
      <c r="P130" s="199"/>
    </row>
    <row r="131" spans="1:16">
      <c r="A131" s="198" t="s">
        <v>679</v>
      </c>
      <c r="B131" s="199" t="s">
        <v>680</v>
      </c>
      <c r="C131" s="200" t="s">
        <v>422</v>
      </c>
      <c r="D131" s="199" t="s">
        <v>1961</v>
      </c>
      <c r="E131" s="199" t="s">
        <v>1962</v>
      </c>
      <c r="F131" s="199" t="s">
        <v>1963</v>
      </c>
      <c r="G131" s="199" t="s">
        <v>681</v>
      </c>
      <c r="H131" s="199" t="s">
        <v>682</v>
      </c>
      <c r="I131" s="199" t="s">
        <v>1964</v>
      </c>
      <c r="J131" s="199" t="s">
        <v>426</v>
      </c>
      <c r="K131" s="199" t="s">
        <v>1964</v>
      </c>
      <c r="L131" s="201">
        <v>421915713543</v>
      </c>
      <c r="M131" s="199" t="s">
        <v>683</v>
      </c>
      <c r="N131" s="199"/>
      <c r="O131" s="200"/>
      <c r="P131" s="199"/>
    </row>
    <row r="132" spans="1:16">
      <c r="A132" s="198" t="s">
        <v>684</v>
      </c>
      <c r="B132" s="199" t="s">
        <v>685</v>
      </c>
      <c r="C132" s="200" t="s">
        <v>422</v>
      </c>
      <c r="D132" s="199" t="s">
        <v>686</v>
      </c>
      <c r="E132" s="199" t="s">
        <v>429</v>
      </c>
      <c r="F132" s="199" t="s">
        <v>687</v>
      </c>
      <c r="G132" s="265" t="s">
        <v>688</v>
      </c>
      <c r="H132" s="265" t="s">
        <v>689</v>
      </c>
      <c r="I132" s="199" t="s">
        <v>690</v>
      </c>
      <c r="J132" s="199" t="s">
        <v>424</v>
      </c>
      <c r="K132" s="199" t="s">
        <v>691</v>
      </c>
      <c r="L132" s="201">
        <v>421918824449</v>
      </c>
      <c r="M132" s="199" t="s">
        <v>692</v>
      </c>
      <c r="N132" s="199"/>
      <c r="O132" s="200"/>
      <c r="P132" s="199"/>
    </row>
    <row r="133" spans="1:16">
      <c r="A133" s="198" t="s">
        <v>1424</v>
      </c>
      <c r="B133" s="199" t="s">
        <v>1425</v>
      </c>
      <c r="C133" s="200" t="s">
        <v>422</v>
      </c>
      <c r="D133" s="200" t="s">
        <v>1426</v>
      </c>
      <c r="E133" s="200" t="s">
        <v>1427</v>
      </c>
      <c r="F133" s="200" t="s">
        <v>1428</v>
      </c>
      <c r="G133" s="265" t="s">
        <v>1429</v>
      </c>
      <c r="H133" s="199" t="s">
        <v>1430</v>
      </c>
      <c r="I133" s="200" t="s">
        <v>1431</v>
      </c>
      <c r="J133" s="200" t="s">
        <v>424</v>
      </c>
      <c r="K133" s="200" t="s">
        <v>1431</v>
      </c>
      <c r="L133" s="201">
        <v>421903996977</v>
      </c>
      <c r="M133" s="200" t="s">
        <v>1432</v>
      </c>
      <c r="N133" s="200"/>
      <c r="O133" s="200"/>
      <c r="P133" s="199"/>
    </row>
    <row r="134" spans="1:16">
      <c r="A134" s="198" t="s">
        <v>693</v>
      </c>
      <c r="B134" s="199" t="s">
        <v>694</v>
      </c>
      <c r="C134" s="200" t="s">
        <v>422</v>
      </c>
      <c r="D134" s="199" t="s">
        <v>695</v>
      </c>
      <c r="E134" s="199" t="s">
        <v>429</v>
      </c>
      <c r="F134" s="199" t="s">
        <v>440</v>
      </c>
      <c r="G134" s="265" t="s">
        <v>696</v>
      </c>
      <c r="H134" s="265" t="s">
        <v>697</v>
      </c>
      <c r="I134" s="199" t="s">
        <v>698</v>
      </c>
      <c r="J134" s="199" t="s">
        <v>426</v>
      </c>
      <c r="K134" s="199" t="s">
        <v>699</v>
      </c>
      <c r="L134" s="201">
        <v>421907984638</v>
      </c>
      <c r="M134" s="199" t="s">
        <v>700</v>
      </c>
      <c r="N134" s="199"/>
      <c r="O134" s="199"/>
      <c r="P134" s="199"/>
    </row>
    <row r="135" spans="1:16" ht="12">
      <c r="A135" s="198" t="s">
        <v>701</v>
      </c>
      <c r="B135" s="199" t="s">
        <v>702</v>
      </c>
      <c r="C135" s="200" t="s">
        <v>422</v>
      </c>
      <c r="D135" s="200" t="s">
        <v>473</v>
      </c>
      <c r="E135" s="199" t="s">
        <v>429</v>
      </c>
      <c r="F135" s="200" t="s">
        <v>524</v>
      </c>
      <c r="G135" s="199" t="s">
        <v>703</v>
      </c>
      <c r="H135" s="199" t="s">
        <v>704</v>
      </c>
      <c r="I135" s="199" t="s">
        <v>705</v>
      </c>
      <c r="J135" s="199" t="s">
        <v>424</v>
      </c>
      <c r="K135" s="275" t="s">
        <v>705</v>
      </c>
      <c r="L135" s="316">
        <v>421911597705</v>
      </c>
      <c r="M135" s="199" t="s">
        <v>706</v>
      </c>
      <c r="N135" s="199"/>
      <c r="O135" s="199" t="s">
        <v>1433</v>
      </c>
      <c r="P135" s="199"/>
    </row>
    <row r="136" spans="1:16">
      <c r="A136" s="178" t="s">
        <v>1965</v>
      </c>
      <c r="B136" s="277" t="s">
        <v>1966</v>
      </c>
      <c r="C136" s="200" t="s">
        <v>422</v>
      </c>
      <c r="D136" s="277" t="s">
        <v>1967</v>
      </c>
      <c r="E136" s="277" t="s">
        <v>1427</v>
      </c>
      <c r="F136" s="277" t="s">
        <v>1428</v>
      </c>
      <c r="G136" s="277" t="s">
        <v>1968</v>
      </c>
      <c r="H136" s="277" t="s">
        <v>1969</v>
      </c>
      <c r="I136" s="277" t="s">
        <v>1970</v>
      </c>
      <c r="J136" s="199" t="s">
        <v>426</v>
      </c>
      <c r="K136" s="277" t="s">
        <v>1971</v>
      </c>
      <c r="L136" s="322">
        <v>421905762340</v>
      </c>
      <c r="M136" s="277" t="s">
        <v>1972</v>
      </c>
      <c r="N136" s="277"/>
      <c r="O136" s="277"/>
      <c r="P136" s="277"/>
    </row>
    <row r="137" spans="1:16">
      <c r="A137" s="203" t="s">
        <v>2708</v>
      </c>
      <c r="B137" s="285" t="s">
        <v>2709</v>
      </c>
      <c r="C137" s="285" t="s">
        <v>422</v>
      </c>
      <c r="D137" s="285" t="s">
        <v>2710</v>
      </c>
      <c r="E137" s="285" t="s">
        <v>435</v>
      </c>
      <c r="F137" s="285" t="s">
        <v>493</v>
      </c>
      <c r="G137" s="285" t="s">
        <v>2711</v>
      </c>
      <c r="H137" s="285" t="s">
        <v>495</v>
      </c>
      <c r="I137" s="285" t="s">
        <v>496</v>
      </c>
      <c r="J137" s="285" t="s">
        <v>424</v>
      </c>
      <c r="K137" s="285" t="s">
        <v>496</v>
      </c>
      <c r="L137" s="286">
        <v>421911361044</v>
      </c>
      <c r="M137" s="285" t="s">
        <v>2712</v>
      </c>
      <c r="N137" s="285"/>
      <c r="O137" s="285"/>
      <c r="P137" s="285"/>
    </row>
    <row r="138" spans="1:16">
      <c r="A138" s="198" t="s">
        <v>707</v>
      </c>
      <c r="B138" s="199" t="s">
        <v>708</v>
      </c>
      <c r="C138" s="200" t="s">
        <v>422</v>
      </c>
      <c r="D138" s="199" t="s">
        <v>709</v>
      </c>
      <c r="E138" s="199" t="s">
        <v>429</v>
      </c>
      <c r="F138" s="199" t="s">
        <v>436</v>
      </c>
      <c r="G138" s="199" t="s">
        <v>710</v>
      </c>
      <c r="H138" s="199" t="s">
        <v>711</v>
      </c>
      <c r="I138" s="199" t="s">
        <v>712</v>
      </c>
      <c r="J138" s="199" t="s">
        <v>424</v>
      </c>
      <c r="K138" s="199" t="s">
        <v>713</v>
      </c>
      <c r="L138" s="201">
        <v>421905504040</v>
      </c>
      <c r="M138" s="199" t="s">
        <v>714</v>
      </c>
      <c r="N138" s="278"/>
      <c r="O138" s="199"/>
      <c r="P138" s="199"/>
    </row>
    <row r="139" spans="1:16">
      <c r="A139" s="198" t="s">
        <v>715</v>
      </c>
      <c r="B139" s="199" t="s">
        <v>716</v>
      </c>
      <c r="C139" s="200" t="s">
        <v>422</v>
      </c>
      <c r="D139" s="200" t="s">
        <v>473</v>
      </c>
      <c r="E139" s="199" t="s">
        <v>429</v>
      </c>
      <c r="F139" s="200" t="s">
        <v>524</v>
      </c>
      <c r="G139" s="265" t="s">
        <v>717</v>
      </c>
      <c r="H139" s="199" t="s">
        <v>718</v>
      </c>
      <c r="I139" s="199" t="s">
        <v>719</v>
      </c>
      <c r="J139" s="199" t="s">
        <v>424</v>
      </c>
      <c r="K139" s="199" t="s">
        <v>719</v>
      </c>
      <c r="L139" s="201">
        <v>421903202270</v>
      </c>
      <c r="M139" s="199" t="s">
        <v>720</v>
      </c>
      <c r="N139" s="199"/>
      <c r="O139" s="199"/>
      <c r="P139" s="199"/>
    </row>
    <row r="140" spans="1:16">
      <c r="A140" s="198" t="s">
        <v>721</v>
      </c>
      <c r="B140" s="199" t="s">
        <v>722</v>
      </c>
      <c r="C140" s="200" t="s">
        <v>422</v>
      </c>
      <c r="D140" s="199" t="s">
        <v>723</v>
      </c>
      <c r="E140" s="199" t="s">
        <v>430</v>
      </c>
      <c r="F140" s="199" t="s">
        <v>724</v>
      </c>
      <c r="G140" s="199" t="s">
        <v>725</v>
      </c>
      <c r="H140" s="199" t="s">
        <v>726</v>
      </c>
      <c r="I140" s="199" t="s">
        <v>727</v>
      </c>
      <c r="J140" s="199" t="s">
        <v>426</v>
      </c>
      <c r="K140" s="199" t="s">
        <v>728</v>
      </c>
      <c r="L140" s="201">
        <v>421911928826</v>
      </c>
      <c r="M140" s="199" t="s">
        <v>729</v>
      </c>
      <c r="N140" s="199"/>
      <c r="O140" s="199"/>
      <c r="P140" s="199"/>
    </row>
    <row r="141" spans="1:16">
      <c r="A141" s="198" t="s">
        <v>730</v>
      </c>
      <c r="B141" s="199" t="s">
        <v>731</v>
      </c>
      <c r="C141" s="200" t="s">
        <v>422</v>
      </c>
      <c r="D141" s="200" t="s">
        <v>473</v>
      </c>
      <c r="E141" s="199" t="s">
        <v>429</v>
      </c>
      <c r="F141" s="199" t="s">
        <v>524</v>
      </c>
      <c r="G141" s="199" t="s">
        <v>732</v>
      </c>
      <c r="H141" s="199" t="s">
        <v>733</v>
      </c>
      <c r="I141" s="199" t="s">
        <v>734</v>
      </c>
      <c r="J141" s="199" t="s">
        <v>426</v>
      </c>
      <c r="K141" s="199" t="s">
        <v>735</v>
      </c>
      <c r="L141" s="201" t="s">
        <v>736</v>
      </c>
      <c r="M141" s="199" t="s">
        <v>737</v>
      </c>
      <c r="N141" s="199" t="s">
        <v>1973</v>
      </c>
      <c r="O141" s="199"/>
      <c r="P141" s="199"/>
    </row>
    <row r="142" spans="1:16">
      <c r="A142" s="178" t="s">
        <v>1434</v>
      </c>
      <c r="B142" s="277" t="s">
        <v>1435</v>
      </c>
      <c r="C142" s="200" t="s">
        <v>422</v>
      </c>
      <c r="D142" s="277" t="s">
        <v>1436</v>
      </c>
      <c r="E142" s="277" t="s">
        <v>429</v>
      </c>
      <c r="F142" s="277" t="s">
        <v>425</v>
      </c>
      <c r="G142" s="277" t="s">
        <v>1437</v>
      </c>
      <c r="H142" s="277" t="s">
        <v>1438</v>
      </c>
      <c r="I142" s="277" t="s">
        <v>1439</v>
      </c>
      <c r="J142" s="277" t="s">
        <v>424</v>
      </c>
      <c r="K142" s="277" t="s">
        <v>1440</v>
      </c>
      <c r="L142" s="322" t="s">
        <v>1441</v>
      </c>
      <c r="M142" s="277" t="s">
        <v>1442</v>
      </c>
      <c r="N142" s="277"/>
      <c r="O142" s="277"/>
      <c r="P142" s="277"/>
    </row>
    <row r="143" spans="1:16">
      <c r="A143" s="203" t="s">
        <v>2713</v>
      </c>
      <c r="B143" s="285" t="s">
        <v>2714</v>
      </c>
      <c r="C143" s="285" t="s">
        <v>422</v>
      </c>
      <c r="D143" s="285" t="s">
        <v>952</v>
      </c>
      <c r="E143" s="285" t="s">
        <v>430</v>
      </c>
      <c r="F143" s="285" t="s">
        <v>2715</v>
      </c>
      <c r="G143" s="285" t="s">
        <v>2716</v>
      </c>
      <c r="H143" s="285" t="s">
        <v>2717</v>
      </c>
      <c r="I143" s="285" t="s">
        <v>2718</v>
      </c>
      <c r="J143" s="285" t="s">
        <v>2719</v>
      </c>
      <c r="K143" s="285" t="s">
        <v>2718</v>
      </c>
      <c r="L143" s="286">
        <v>421415073611</v>
      </c>
      <c r="M143" s="285" t="s">
        <v>2720</v>
      </c>
      <c r="N143" s="285"/>
      <c r="O143" s="285"/>
      <c r="P143" s="285"/>
    </row>
    <row r="144" spans="1:16">
      <c r="A144" s="198" t="s">
        <v>738</v>
      </c>
      <c r="B144" s="199" t="s">
        <v>739</v>
      </c>
      <c r="C144" s="200" t="s">
        <v>422</v>
      </c>
      <c r="D144" s="199" t="s">
        <v>1371</v>
      </c>
      <c r="E144" s="199" t="s">
        <v>429</v>
      </c>
      <c r="F144" s="199" t="s">
        <v>892</v>
      </c>
      <c r="G144" s="199" t="s">
        <v>740</v>
      </c>
      <c r="H144" s="265" t="s">
        <v>741</v>
      </c>
      <c r="I144" s="199" t="s">
        <v>742</v>
      </c>
      <c r="J144" s="199" t="s">
        <v>424</v>
      </c>
      <c r="K144" s="199" t="s">
        <v>743</v>
      </c>
      <c r="L144" s="201">
        <v>421903601379</v>
      </c>
      <c r="M144" s="199" t="s">
        <v>744</v>
      </c>
      <c r="N144" s="199"/>
      <c r="O144" s="199"/>
      <c r="P144" s="199"/>
    </row>
    <row r="145" spans="1:16" ht="12">
      <c r="A145" s="198" t="s">
        <v>745</v>
      </c>
      <c r="B145" s="199" t="s">
        <v>746</v>
      </c>
      <c r="C145" s="200" t="s">
        <v>422</v>
      </c>
      <c r="D145" s="199" t="s">
        <v>747</v>
      </c>
      <c r="E145" s="199" t="s">
        <v>429</v>
      </c>
      <c r="F145" s="199" t="s">
        <v>748</v>
      </c>
      <c r="G145" s="199" t="s">
        <v>749</v>
      </c>
      <c r="H145" s="199" t="s">
        <v>750</v>
      </c>
      <c r="I145" s="199" t="s">
        <v>751</v>
      </c>
      <c r="J145" s="199" t="s">
        <v>424</v>
      </c>
      <c r="K145" s="199" t="s">
        <v>752</v>
      </c>
      <c r="L145" s="201">
        <v>421903370792</v>
      </c>
      <c r="M145" s="199" t="s">
        <v>753</v>
      </c>
      <c r="N145" s="199"/>
      <c r="O145" s="199"/>
      <c r="P145" s="310" t="s">
        <v>1443</v>
      </c>
    </row>
    <row r="146" spans="1:16">
      <c r="A146" s="198" t="s">
        <v>754</v>
      </c>
      <c r="B146" s="199" t="s">
        <v>755</v>
      </c>
      <c r="C146" s="200" t="s">
        <v>422</v>
      </c>
      <c r="D146" s="199" t="s">
        <v>756</v>
      </c>
      <c r="E146" s="199" t="s">
        <v>429</v>
      </c>
      <c r="F146" s="199" t="s">
        <v>757</v>
      </c>
      <c r="G146" s="199" t="s">
        <v>758</v>
      </c>
      <c r="H146" s="199" t="s">
        <v>759</v>
      </c>
      <c r="I146" s="199" t="s">
        <v>760</v>
      </c>
      <c r="J146" s="199" t="s">
        <v>426</v>
      </c>
      <c r="K146" s="199" t="s">
        <v>761</v>
      </c>
      <c r="L146" s="201">
        <v>421905795511</v>
      </c>
      <c r="M146" s="199" t="s">
        <v>762</v>
      </c>
      <c r="N146" s="199"/>
      <c r="O146" s="199"/>
      <c r="P146" s="199"/>
    </row>
    <row r="147" spans="1:16">
      <c r="A147" s="198" t="s">
        <v>763</v>
      </c>
      <c r="B147" s="199" t="s">
        <v>764</v>
      </c>
      <c r="C147" s="200" t="s">
        <v>422</v>
      </c>
      <c r="D147" s="199" t="s">
        <v>765</v>
      </c>
      <c r="E147" s="199" t="s">
        <v>766</v>
      </c>
      <c r="F147" s="199" t="s">
        <v>767</v>
      </c>
      <c r="G147" s="199" t="s">
        <v>768</v>
      </c>
      <c r="H147" s="199" t="s">
        <v>769</v>
      </c>
      <c r="I147" s="199" t="s">
        <v>770</v>
      </c>
      <c r="J147" s="199" t="s">
        <v>426</v>
      </c>
      <c r="K147" s="199" t="s">
        <v>771</v>
      </c>
      <c r="L147" s="201">
        <v>421903363993</v>
      </c>
      <c r="M147" s="199" t="s">
        <v>772</v>
      </c>
      <c r="N147" s="199"/>
      <c r="O147" s="199"/>
      <c r="P147" s="199"/>
    </row>
    <row r="148" spans="1:16">
      <c r="A148" s="198" t="s">
        <v>773</v>
      </c>
      <c r="B148" s="199" t="s">
        <v>774</v>
      </c>
      <c r="C148" s="200" t="s">
        <v>422</v>
      </c>
      <c r="D148" s="199" t="s">
        <v>775</v>
      </c>
      <c r="E148" s="199" t="s">
        <v>429</v>
      </c>
      <c r="F148" s="199" t="s">
        <v>524</v>
      </c>
      <c r="G148" s="199" t="s">
        <v>776</v>
      </c>
      <c r="H148" s="199" t="s">
        <v>777</v>
      </c>
      <c r="I148" s="199" t="s">
        <v>778</v>
      </c>
      <c r="J148" s="199" t="s">
        <v>426</v>
      </c>
      <c r="K148" s="199" t="s">
        <v>779</v>
      </c>
      <c r="L148" s="201">
        <v>421903740961</v>
      </c>
      <c r="M148" s="199" t="s">
        <v>780</v>
      </c>
      <c r="N148" s="199"/>
      <c r="O148" s="199"/>
      <c r="P148" s="199"/>
    </row>
    <row r="149" spans="1:16">
      <c r="A149" s="198" t="s">
        <v>781</v>
      </c>
      <c r="B149" s="199" t="s">
        <v>782</v>
      </c>
      <c r="C149" s="200" t="s">
        <v>422</v>
      </c>
      <c r="D149" s="199" t="s">
        <v>783</v>
      </c>
      <c r="E149" s="199" t="s">
        <v>429</v>
      </c>
      <c r="F149" s="199" t="s">
        <v>431</v>
      </c>
      <c r="G149" s="199" t="s">
        <v>784</v>
      </c>
      <c r="H149" s="265" t="s">
        <v>785</v>
      </c>
      <c r="I149" s="199" t="s">
        <v>786</v>
      </c>
      <c r="J149" s="199" t="s">
        <v>426</v>
      </c>
      <c r="K149" s="199" t="s">
        <v>787</v>
      </c>
      <c r="L149" s="201">
        <v>421903714918</v>
      </c>
      <c r="M149" s="199" t="s">
        <v>788</v>
      </c>
      <c r="N149" s="199"/>
      <c r="O149" s="199"/>
      <c r="P149" s="199"/>
    </row>
    <row r="150" spans="1:16">
      <c r="A150" s="198" t="s">
        <v>789</v>
      </c>
      <c r="B150" s="199" t="s">
        <v>790</v>
      </c>
      <c r="C150" s="200" t="s">
        <v>422</v>
      </c>
      <c r="D150" s="199" t="s">
        <v>2721</v>
      </c>
      <c r="E150" s="199" t="s">
        <v>429</v>
      </c>
      <c r="F150" s="199" t="s">
        <v>791</v>
      </c>
      <c r="G150" s="265" t="s">
        <v>792</v>
      </c>
      <c r="H150" s="199" t="s">
        <v>793</v>
      </c>
      <c r="I150" s="199" t="s">
        <v>794</v>
      </c>
      <c r="J150" s="199" t="s">
        <v>424</v>
      </c>
      <c r="K150" s="199" t="s">
        <v>795</v>
      </c>
      <c r="L150" s="201">
        <v>421918882990</v>
      </c>
      <c r="M150" s="199" t="s">
        <v>796</v>
      </c>
      <c r="N150" s="199"/>
      <c r="O150" s="199"/>
      <c r="P150" s="199"/>
    </row>
    <row r="151" spans="1:16">
      <c r="A151" s="198" t="s">
        <v>797</v>
      </c>
      <c r="B151" s="199" t="s">
        <v>798</v>
      </c>
      <c r="C151" s="200" t="s">
        <v>422</v>
      </c>
      <c r="D151" s="200" t="s">
        <v>473</v>
      </c>
      <c r="E151" s="199" t="s">
        <v>429</v>
      </c>
      <c r="F151" s="200" t="s">
        <v>524</v>
      </c>
      <c r="G151" s="199" t="s">
        <v>799</v>
      </c>
      <c r="H151" s="199" t="s">
        <v>800</v>
      </c>
      <c r="I151" s="199" t="s">
        <v>801</v>
      </c>
      <c r="J151" s="199" t="s">
        <v>802</v>
      </c>
      <c r="K151" s="199" t="s">
        <v>801</v>
      </c>
      <c r="L151" s="201">
        <v>421917476268</v>
      </c>
      <c r="M151" s="199" t="s">
        <v>803</v>
      </c>
      <c r="N151" s="199"/>
      <c r="O151" s="199"/>
      <c r="P151" s="199"/>
    </row>
    <row r="152" spans="1:16">
      <c r="A152" s="198" t="s">
        <v>804</v>
      </c>
      <c r="B152" s="199" t="s">
        <v>805</v>
      </c>
      <c r="C152" s="200" t="s">
        <v>422</v>
      </c>
      <c r="D152" s="199" t="s">
        <v>806</v>
      </c>
      <c r="E152" s="199" t="s">
        <v>807</v>
      </c>
      <c r="F152" s="199" t="s">
        <v>808</v>
      </c>
      <c r="G152" s="199" t="s">
        <v>809</v>
      </c>
      <c r="H152" s="265" t="s">
        <v>810</v>
      </c>
      <c r="I152" s="199" t="s">
        <v>811</v>
      </c>
      <c r="J152" s="199" t="s">
        <v>802</v>
      </c>
      <c r="K152" s="199" t="s">
        <v>811</v>
      </c>
      <c r="L152" s="201">
        <v>421905193404</v>
      </c>
      <c r="M152" s="199" t="s">
        <v>812</v>
      </c>
      <c r="N152" s="199"/>
      <c r="O152" s="199"/>
      <c r="P152" s="199"/>
    </row>
    <row r="153" spans="1:16">
      <c r="A153" s="198" t="s">
        <v>813</v>
      </c>
      <c r="B153" s="199" t="s">
        <v>814</v>
      </c>
      <c r="C153" s="200" t="s">
        <v>422</v>
      </c>
      <c r="D153" s="199" t="s">
        <v>815</v>
      </c>
      <c r="E153" s="199" t="s">
        <v>423</v>
      </c>
      <c r="F153" s="199" t="s">
        <v>816</v>
      </c>
      <c r="G153" s="199" t="s">
        <v>817</v>
      </c>
      <c r="H153" s="199" t="s">
        <v>818</v>
      </c>
      <c r="I153" s="199" t="s">
        <v>819</v>
      </c>
      <c r="J153" s="199" t="s">
        <v>426</v>
      </c>
      <c r="K153" s="199" t="s">
        <v>820</v>
      </c>
      <c r="L153" s="201">
        <v>421902902970</v>
      </c>
      <c r="M153" s="199" t="s">
        <v>821</v>
      </c>
      <c r="N153" s="199"/>
      <c r="O153" s="199"/>
      <c r="P153" s="199"/>
    </row>
    <row r="154" spans="1:16" ht="12">
      <c r="A154" s="198" t="s">
        <v>822</v>
      </c>
      <c r="B154" s="199" t="s">
        <v>823</v>
      </c>
      <c r="C154" s="200" t="s">
        <v>422</v>
      </c>
      <c r="D154" s="199" t="s">
        <v>824</v>
      </c>
      <c r="E154" s="199" t="s">
        <v>429</v>
      </c>
      <c r="F154" s="199" t="s">
        <v>825</v>
      </c>
      <c r="G154" s="199" t="s">
        <v>826</v>
      </c>
      <c r="H154" s="199" t="s">
        <v>827</v>
      </c>
      <c r="I154" s="199" t="s">
        <v>828</v>
      </c>
      <c r="J154" s="199" t="s">
        <v>424</v>
      </c>
      <c r="K154" s="275" t="s">
        <v>829</v>
      </c>
      <c r="L154" s="316">
        <v>421903262626</v>
      </c>
      <c r="M154" s="199" t="s">
        <v>830</v>
      </c>
      <c r="N154" s="199"/>
      <c r="O154" s="199"/>
      <c r="P154" s="199"/>
    </row>
    <row r="155" spans="1:16">
      <c r="A155" s="198" t="s">
        <v>831</v>
      </c>
      <c r="B155" s="199" t="s">
        <v>832</v>
      </c>
      <c r="C155" s="200" t="s">
        <v>422</v>
      </c>
      <c r="D155" s="199" t="s">
        <v>833</v>
      </c>
      <c r="E155" s="199" t="s">
        <v>429</v>
      </c>
      <c r="F155" s="199" t="s">
        <v>431</v>
      </c>
      <c r="G155" s="199" t="s">
        <v>834</v>
      </c>
      <c r="H155" s="199" t="s">
        <v>835</v>
      </c>
      <c r="I155" s="199" t="s">
        <v>836</v>
      </c>
      <c r="J155" s="199" t="s">
        <v>837</v>
      </c>
      <c r="K155" s="199" t="s">
        <v>838</v>
      </c>
      <c r="L155" s="201">
        <v>421902228191</v>
      </c>
      <c r="M155" s="199" t="s">
        <v>839</v>
      </c>
      <c r="N155" s="199"/>
      <c r="O155" s="199"/>
      <c r="P155" s="199"/>
    </row>
    <row r="156" spans="1:16">
      <c r="A156" s="198" t="s">
        <v>840</v>
      </c>
      <c r="B156" s="199" t="s">
        <v>841</v>
      </c>
      <c r="C156" s="200" t="s">
        <v>422</v>
      </c>
      <c r="D156" s="200" t="s">
        <v>473</v>
      </c>
      <c r="E156" s="199" t="s">
        <v>429</v>
      </c>
      <c r="F156" s="200" t="s">
        <v>524</v>
      </c>
      <c r="G156" s="199" t="s">
        <v>842</v>
      </c>
      <c r="H156" s="265" t="s">
        <v>843</v>
      </c>
      <c r="I156" s="199" t="s">
        <v>844</v>
      </c>
      <c r="J156" s="199" t="s">
        <v>426</v>
      </c>
      <c r="K156" s="199" t="s">
        <v>845</v>
      </c>
      <c r="L156" s="201">
        <v>421905305338</v>
      </c>
      <c r="M156" s="199" t="s">
        <v>846</v>
      </c>
      <c r="N156" s="199"/>
      <c r="O156" s="199"/>
      <c r="P156" s="199"/>
    </row>
    <row r="157" spans="1:16">
      <c r="A157" s="198" t="s">
        <v>847</v>
      </c>
      <c r="B157" s="199" t="s">
        <v>848</v>
      </c>
      <c r="C157" s="200" t="s">
        <v>422</v>
      </c>
      <c r="D157" s="200" t="s">
        <v>473</v>
      </c>
      <c r="E157" s="200" t="s">
        <v>429</v>
      </c>
      <c r="F157" s="200" t="s">
        <v>524</v>
      </c>
      <c r="G157" s="265" t="s">
        <v>849</v>
      </c>
      <c r="H157" s="265" t="s">
        <v>850</v>
      </c>
      <c r="I157" s="200" t="s">
        <v>851</v>
      </c>
      <c r="J157" s="200" t="s">
        <v>426</v>
      </c>
      <c r="K157" s="200" t="s">
        <v>851</v>
      </c>
      <c r="L157" s="316">
        <v>421908979442</v>
      </c>
      <c r="M157" s="200" t="s">
        <v>852</v>
      </c>
      <c r="N157" s="200"/>
      <c r="O157" s="200"/>
      <c r="P157" s="200"/>
    </row>
    <row r="158" spans="1:16">
      <c r="A158" s="198" t="s">
        <v>853</v>
      </c>
      <c r="B158" s="199" t="s">
        <v>854</v>
      </c>
      <c r="C158" s="200" t="s">
        <v>422</v>
      </c>
      <c r="D158" s="200" t="s">
        <v>473</v>
      </c>
      <c r="E158" s="199" t="s">
        <v>429</v>
      </c>
      <c r="F158" s="199" t="s">
        <v>524</v>
      </c>
      <c r="G158" s="199" t="s">
        <v>855</v>
      </c>
      <c r="H158" s="199" t="s">
        <v>856</v>
      </c>
      <c r="I158" s="199" t="s">
        <v>857</v>
      </c>
      <c r="J158" s="199" t="s">
        <v>426</v>
      </c>
      <c r="K158" s="199" t="s">
        <v>858</v>
      </c>
      <c r="L158" s="201">
        <v>421903708275</v>
      </c>
      <c r="M158" s="199" t="s">
        <v>859</v>
      </c>
      <c r="N158" s="199"/>
      <c r="O158" s="199"/>
      <c r="P158" s="199" t="s">
        <v>1444</v>
      </c>
    </row>
    <row r="159" spans="1:16">
      <c r="A159" s="198" t="s">
        <v>1974</v>
      </c>
      <c r="B159" s="199" t="s">
        <v>1975</v>
      </c>
      <c r="C159" s="200" t="s">
        <v>422</v>
      </c>
      <c r="D159" s="200" t="s">
        <v>1976</v>
      </c>
      <c r="E159" s="200" t="s">
        <v>430</v>
      </c>
      <c r="F159" s="200" t="s">
        <v>724</v>
      </c>
      <c r="G159" s="265" t="s">
        <v>1977</v>
      </c>
      <c r="H159" s="265" t="s">
        <v>1978</v>
      </c>
      <c r="I159" s="200" t="s">
        <v>1979</v>
      </c>
      <c r="J159" s="200" t="s">
        <v>424</v>
      </c>
      <c r="K159" s="200" t="s">
        <v>1979</v>
      </c>
      <c r="L159" s="316">
        <v>421915802888</v>
      </c>
      <c r="M159" s="200" t="s">
        <v>1980</v>
      </c>
      <c r="N159" s="200"/>
      <c r="O159" s="200"/>
      <c r="P159" s="200"/>
    </row>
    <row r="160" spans="1:16">
      <c r="A160" s="198" t="s">
        <v>1981</v>
      </c>
      <c r="B160" s="199" t="s">
        <v>1982</v>
      </c>
      <c r="C160" s="200" t="s">
        <v>422</v>
      </c>
      <c r="D160" s="200" t="s">
        <v>1983</v>
      </c>
      <c r="E160" s="199" t="s">
        <v>429</v>
      </c>
      <c r="F160" s="199" t="s">
        <v>1984</v>
      </c>
      <c r="G160" s="199" t="s">
        <v>1985</v>
      </c>
      <c r="H160" s="199" t="s">
        <v>1986</v>
      </c>
      <c r="I160" s="199" t="s">
        <v>1987</v>
      </c>
      <c r="J160" s="199" t="s">
        <v>426</v>
      </c>
      <c r="K160" s="199" t="s">
        <v>1987</v>
      </c>
      <c r="L160" s="201">
        <v>421905343077</v>
      </c>
      <c r="M160" s="199" t="s">
        <v>1988</v>
      </c>
      <c r="N160" s="199"/>
      <c r="O160" s="199"/>
      <c r="P160" s="199"/>
    </row>
    <row r="161" spans="1:16">
      <c r="A161" s="198" t="s">
        <v>860</v>
      </c>
      <c r="B161" s="199" t="s">
        <v>861</v>
      </c>
      <c r="C161" s="200" t="s">
        <v>422</v>
      </c>
      <c r="D161" s="200" t="s">
        <v>473</v>
      </c>
      <c r="E161" s="200" t="s">
        <v>429</v>
      </c>
      <c r="F161" s="200" t="s">
        <v>524</v>
      </c>
      <c r="G161" s="199" t="s">
        <v>862</v>
      </c>
      <c r="H161" s="199" t="s">
        <v>863</v>
      </c>
      <c r="I161" s="200" t="s">
        <v>864</v>
      </c>
      <c r="J161" s="199" t="s">
        <v>426</v>
      </c>
      <c r="K161" s="200" t="s">
        <v>865</v>
      </c>
      <c r="L161" s="201">
        <v>421918529304</v>
      </c>
      <c r="M161" s="200" t="s">
        <v>866</v>
      </c>
      <c r="N161" s="199"/>
      <c r="O161" s="200"/>
      <c r="P161" s="199"/>
    </row>
    <row r="162" spans="1:16">
      <c r="A162" s="203" t="s">
        <v>867</v>
      </c>
      <c r="B162" s="285" t="s">
        <v>868</v>
      </c>
      <c r="C162" s="285" t="s">
        <v>422</v>
      </c>
      <c r="D162" s="285" t="s">
        <v>473</v>
      </c>
      <c r="E162" s="285" t="s">
        <v>429</v>
      </c>
      <c r="F162" s="285" t="s">
        <v>524</v>
      </c>
      <c r="G162" s="285" t="s">
        <v>869</v>
      </c>
      <c r="H162" s="285" t="s">
        <v>870</v>
      </c>
      <c r="I162" s="285" t="s">
        <v>1989</v>
      </c>
      <c r="J162" s="285" t="s">
        <v>871</v>
      </c>
      <c r="K162" s="285" t="s">
        <v>2722</v>
      </c>
      <c r="L162" s="286" t="s">
        <v>2723</v>
      </c>
      <c r="M162" s="285" t="s">
        <v>872</v>
      </c>
      <c r="N162" s="285"/>
      <c r="O162" s="285"/>
      <c r="P162" s="285"/>
    </row>
    <row r="163" spans="1:16">
      <c r="A163" s="198" t="s">
        <v>873</v>
      </c>
      <c r="B163" s="199" t="s">
        <v>874</v>
      </c>
      <c r="C163" s="200" t="s">
        <v>422</v>
      </c>
      <c r="D163" s="200" t="s">
        <v>473</v>
      </c>
      <c r="E163" s="199" t="s">
        <v>429</v>
      </c>
      <c r="F163" s="200" t="s">
        <v>474</v>
      </c>
      <c r="G163" s="265" t="s">
        <v>875</v>
      </c>
      <c r="H163" s="265" t="s">
        <v>876</v>
      </c>
      <c r="I163" s="199" t="s">
        <v>877</v>
      </c>
      <c r="J163" s="199" t="s">
        <v>426</v>
      </c>
      <c r="K163" s="199" t="s">
        <v>878</v>
      </c>
      <c r="L163" s="201">
        <v>421903692095</v>
      </c>
      <c r="M163" s="199" t="s">
        <v>879</v>
      </c>
      <c r="N163" s="199"/>
      <c r="O163" s="199"/>
      <c r="P163" s="199"/>
    </row>
    <row r="164" spans="1:16">
      <c r="A164" s="198" t="s">
        <v>880</v>
      </c>
      <c r="B164" s="199" t="s">
        <v>881</v>
      </c>
      <c r="C164" s="200" t="s">
        <v>422</v>
      </c>
      <c r="D164" s="200" t="s">
        <v>473</v>
      </c>
      <c r="E164" s="200" t="s">
        <v>429</v>
      </c>
      <c r="F164" s="200" t="s">
        <v>524</v>
      </c>
      <c r="G164" s="199" t="s">
        <v>882</v>
      </c>
      <c r="H164" s="265" t="s">
        <v>1990</v>
      </c>
      <c r="I164" s="200" t="s">
        <v>883</v>
      </c>
      <c r="J164" s="200" t="s">
        <v>426</v>
      </c>
      <c r="K164" s="200" t="s">
        <v>1445</v>
      </c>
      <c r="L164" s="201">
        <v>421915499077</v>
      </c>
      <c r="M164" s="200" t="s">
        <v>884</v>
      </c>
      <c r="N164" s="200"/>
      <c r="O164" s="200"/>
      <c r="P164" s="200"/>
    </row>
    <row r="165" spans="1:16">
      <c r="A165" s="198" t="s">
        <v>885</v>
      </c>
      <c r="B165" s="199" t="s">
        <v>886</v>
      </c>
      <c r="C165" s="200" t="s">
        <v>422</v>
      </c>
      <c r="D165" s="200" t="s">
        <v>1991</v>
      </c>
      <c r="E165" s="200" t="s">
        <v>429</v>
      </c>
      <c r="F165" s="200" t="s">
        <v>524</v>
      </c>
      <c r="G165" s="265" t="s">
        <v>887</v>
      </c>
      <c r="H165" s="265" t="s">
        <v>888</v>
      </c>
      <c r="I165" s="200" t="s">
        <v>889</v>
      </c>
      <c r="J165" s="200" t="s">
        <v>644</v>
      </c>
      <c r="K165" s="200" t="s">
        <v>890</v>
      </c>
      <c r="L165" s="201">
        <v>421905234323</v>
      </c>
      <c r="M165" s="200" t="s">
        <v>891</v>
      </c>
      <c r="N165" s="199"/>
      <c r="O165" s="200"/>
      <c r="P165" s="199"/>
    </row>
    <row r="166" spans="1:16">
      <c r="A166" s="198" t="s">
        <v>1992</v>
      </c>
      <c r="B166" s="199" t="s">
        <v>1993</v>
      </c>
      <c r="C166" s="200" t="s">
        <v>422</v>
      </c>
      <c r="D166" s="199" t="s">
        <v>1994</v>
      </c>
      <c r="E166" s="199" t="s">
        <v>429</v>
      </c>
      <c r="F166" s="199" t="s">
        <v>892</v>
      </c>
      <c r="G166" s="265" t="s">
        <v>1995</v>
      </c>
      <c r="H166" s="265" t="s">
        <v>1996</v>
      </c>
      <c r="I166" s="199" t="s">
        <v>1997</v>
      </c>
      <c r="J166" s="199" t="s">
        <v>426</v>
      </c>
      <c r="K166" s="199" t="s">
        <v>1997</v>
      </c>
      <c r="L166" s="201">
        <v>421915902632</v>
      </c>
      <c r="M166" s="199" t="s">
        <v>1998</v>
      </c>
      <c r="N166" s="199"/>
      <c r="O166" s="199"/>
      <c r="P166" s="199"/>
    </row>
    <row r="167" spans="1:16">
      <c r="A167" s="198" t="s">
        <v>893</v>
      </c>
      <c r="B167" s="199" t="s">
        <v>894</v>
      </c>
      <c r="C167" s="200" t="s">
        <v>422</v>
      </c>
      <c r="D167" s="200" t="s">
        <v>473</v>
      </c>
      <c r="E167" s="200" t="s">
        <v>429</v>
      </c>
      <c r="F167" s="200" t="s">
        <v>524</v>
      </c>
      <c r="G167" s="199" t="s">
        <v>895</v>
      </c>
      <c r="H167" s="199" t="s">
        <v>896</v>
      </c>
      <c r="I167" s="200" t="s">
        <v>897</v>
      </c>
      <c r="J167" s="200" t="s">
        <v>424</v>
      </c>
      <c r="K167" s="200" t="s">
        <v>898</v>
      </c>
      <c r="L167" s="201">
        <v>421905650170</v>
      </c>
      <c r="M167" s="200" t="s">
        <v>899</v>
      </c>
      <c r="N167" s="200"/>
      <c r="O167" s="200"/>
      <c r="P167" s="200"/>
    </row>
    <row r="168" spans="1:16">
      <c r="A168" s="198" t="s">
        <v>900</v>
      </c>
      <c r="B168" s="199" t="s">
        <v>901</v>
      </c>
      <c r="C168" s="200" t="s">
        <v>422</v>
      </c>
      <c r="D168" s="200" t="s">
        <v>473</v>
      </c>
      <c r="E168" s="200" t="s">
        <v>429</v>
      </c>
      <c r="F168" s="200" t="s">
        <v>524</v>
      </c>
      <c r="G168" s="199" t="s">
        <v>902</v>
      </c>
      <c r="H168" s="199" t="s">
        <v>903</v>
      </c>
      <c r="I168" s="200" t="s">
        <v>904</v>
      </c>
      <c r="J168" s="200" t="s">
        <v>424</v>
      </c>
      <c r="K168" s="200" t="s">
        <v>905</v>
      </c>
      <c r="L168" s="201">
        <v>421903636503</v>
      </c>
      <c r="M168" s="200" t="s">
        <v>906</v>
      </c>
      <c r="N168" s="199"/>
      <c r="O168" s="200"/>
      <c r="P168" s="199"/>
    </row>
    <row r="169" spans="1:16">
      <c r="A169" s="198" t="s">
        <v>907</v>
      </c>
      <c r="B169" s="199" t="s">
        <v>908</v>
      </c>
      <c r="C169" s="200" t="s">
        <v>422</v>
      </c>
      <c r="D169" s="199" t="s">
        <v>909</v>
      </c>
      <c r="E169" s="199" t="s">
        <v>429</v>
      </c>
      <c r="F169" s="199" t="s">
        <v>550</v>
      </c>
      <c r="G169" s="199" t="s">
        <v>910</v>
      </c>
      <c r="H169" s="199" t="s">
        <v>911</v>
      </c>
      <c r="I169" s="199" t="s">
        <v>912</v>
      </c>
      <c r="J169" s="199" t="s">
        <v>424</v>
      </c>
      <c r="K169" s="199" t="s">
        <v>913</v>
      </c>
      <c r="L169" s="201">
        <v>421917263316</v>
      </c>
      <c r="M169" s="199" t="s">
        <v>914</v>
      </c>
      <c r="N169" s="199"/>
      <c r="O169" s="199"/>
      <c r="P169" s="199"/>
    </row>
    <row r="170" spans="1:16">
      <c r="A170" s="178" t="s">
        <v>915</v>
      </c>
      <c r="B170" s="277" t="s">
        <v>916</v>
      </c>
      <c r="C170" s="200" t="s">
        <v>422</v>
      </c>
      <c r="D170" s="277" t="s">
        <v>917</v>
      </c>
      <c r="E170" s="277" t="s">
        <v>918</v>
      </c>
      <c r="F170" s="277" t="s">
        <v>919</v>
      </c>
      <c r="G170" s="277" t="s">
        <v>920</v>
      </c>
      <c r="H170" s="277" t="s">
        <v>921</v>
      </c>
      <c r="I170" s="277" t="s">
        <v>922</v>
      </c>
      <c r="J170" s="277" t="s">
        <v>426</v>
      </c>
      <c r="K170" s="277" t="s">
        <v>922</v>
      </c>
      <c r="L170" s="322">
        <v>421905486716</v>
      </c>
      <c r="M170" s="278" t="s">
        <v>923</v>
      </c>
      <c r="N170" s="277"/>
      <c r="O170" s="278"/>
      <c r="P170" s="277"/>
    </row>
    <row r="171" spans="1:16">
      <c r="A171" s="178" t="s">
        <v>1999</v>
      </c>
      <c r="B171" s="277" t="s">
        <v>2000</v>
      </c>
      <c r="C171" s="200" t="s">
        <v>422</v>
      </c>
      <c r="D171" s="277" t="s">
        <v>2001</v>
      </c>
      <c r="E171" s="277" t="s">
        <v>2002</v>
      </c>
      <c r="F171" s="277" t="s">
        <v>2003</v>
      </c>
      <c r="G171" s="277" t="s">
        <v>2004</v>
      </c>
      <c r="H171" s="277" t="s">
        <v>2005</v>
      </c>
      <c r="I171" s="277" t="s">
        <v>2006</v>
      </c>
      <c r="J171" s="277" t="s">
        <v>426</v>
      </c>
      <c r="K171" s="277" t="s">
        <v>2006</v>
      </c>
      <c r="L171" s="322">
        <v>421905533719</v>
      </c>
      <c r="M171" s="277" t="s">
        <v>2724</v>
      </c>
      <c r="N171" s="277"/>
      <c r="O171" s="278"/>
      <c r="P171" s="277"/>
    </row>
    <row r="172" spans="1:16">
      <c r="A172" s="198" t="s">
        <v>924</v>
      </c>
      <c r="B172" s="199" t="s">
        <v>925</v>
      </c>
      <c r="C172" s="200" t="s">
        <v>422</v>
      </c>
      <c r="D172" s="199" t="s">
        <v>926</v>
      </c>
      <c r="E172" s="199" t="s">
        <v>766</v>
      </c>
      <c r="F172" s="199" t="s">
        <v>927</v>
      </c>
      <c r="G172" s="265" t="s">
        <v>928</v>
      </c>
      <c r="H172" s="265" t="s">
        <v>929</v>
      </c>
      <c r="I172" s="199" t="s">
        <v>930</v>
      </c>
      <c r="J172" s="199" t="s">
        <v>426</v>
      </c>
      <c r="K172" s="199" t="s">
        <v>930</v>
      </c>
      <c r="L172" s="201">
        <v>421905235472</v>
      </c>
      <c r="M172" s="199" t="s">
        <v>931</v>
      </c>
      <c r="N172" s="199"/>
      <c r="O172" s="199"/>
      <c r="P172" s="199"/>
    </row>
    <row r="173" spans="1:16">
      <c r="A173" s="198" t="s">
        <v>932</v>
      </c>
      <c r="B173" s="199" t="s">
        <v>933</v>
      </c>
      <c r="C173" s="200" t="s">
        <v>422</v>
      </c>
      <c r="D173" s="199" t="s">
        <v>934</v>
      </c>
      <c r="E173" s="199" t="s">
        <v>935</v>
      </c>
      <c r="F173" s="199" t="s">
        <v>936</v>
      </c>
      <c r="G173" s="199" t="s">
        <v>937</v>
      </c>
      <c r="H173" s="199" t="s">
        <v>938</v>
      </c>
      <c r="I173" s="199" t="s">
        <v>939</v>
      </c>
      <c r="J173" s="199" t="s">
        <v>424</v>
      </c>
      <c r="K173" s="199" t="s">
        <v>939</v>
      </c>
      <c r="L173" s="201">
        <v>421905970041</v>
      </c>
      <c r="M173" s="199" t="s">
        <v>940</v>
      </c>
      <c r="N173" s="199"/>
      <c r="O173" s="199"/>
      <c r="P173" s="199"/>
    </row>
    <row r="174" spans="1:16">
      <c r="A174" s="198" t="s">
        <v>1446</v>
      </c>
      <c r="B174" s="199" t="s">
        <v>1447</v>
      </c>
      <c r="C174" s="200" t="s">
        <v>422</v>
      </c>
      <c r="D174" s="200" t="s">
        <v>1448</v>
      </c>
      <c r="E174" s="200" t="s">
        <v>433</v>
      </c>
      <c r="F174" s="200" t="s">
        <v>432</v>
      </c>
      <c r="G174" s="265" t="s">
        <v>1449</v>
      </c>
      <c r="H174" s="199" t="s">
        <v>1450</v>
      </c>
      <c r="I174" s="200" t="s">
        <v>1451</v>
      </c>
      <c r="J174" s="200" t="s">
        <v>424</v>
      </c>
      <c r="K174" s="200"/>
      <c r="L174" s="201">
        <v>421907953701</v>
      </c>
      <c r="M174" s="200" t="s">
        <v>2007</v>
      </c>
      <c r="N174" s="199"/>
      <c r="O174" s="200"/>
      <c r="P174" s="199"/>
    </row>
    <row r="175" spans="1:16">
      <c r="A175" s="198" t="s">
        <v>941</v>
      </c>
      <c r="B175" s="199" t="s">
        <v>942</v>
      </c>
      <c r="C175" s="200" t="s">
        <v>422</v>
      </c>
      <c r="D175" s="199" t="s">
        <v>943</v>
      </c>
      <c r="E175" s="199" t="s">
        <v>944</v>
      </c>
      <c r="F175" s="199" t="s">
        <v>945</v>
      </c>
      <c r="G175" s="199" t="s">
        <v>946</v>
      </c>
      <c r="H175" s="199" t="s">
        <v>947</v>
      </c>
      <c r="I175" s="199" t="s">
        <v>948</v>
      </c>
      <c r="J175" s="199" t="s">
        <v>424</v>
      </c>
      <c r="K175" s="199" t="s">
        <v>948</v>
      </c>
      <c r="L175" s="201">
        <v>421915879583</v>
      </c>
      <c r="M175" s="199" t="s">
        <v>949</v>
      </c>
      <c r="N175" s="199"/>
      <c r="O175" s="199"/>
      <c r="P175" s="199"/>
    </row>
    <row r="176" spans="1:16">
      <c r="A176" s="198" t="s">
        <v>950</v>
      </c>
      <c r="B176" s="199" t="s">
        <v>951</v>
      </c>
      <c r="C176" s="200" t="s">
        <v>422</v>
      </c>
      <c r="D176" s="199" t="s">
        <v>952</v>
      </c>
      <c r="E176" s="199" t="s">
        <v>430</v>
      </c>
      <c r="F176" s="199" t="s">
        <v>724</v>
      </c>
      <c r="G176" s="199" t="s">
        <v>953</v>
      </c>
      <c r="H176" s="199" t="s">
        <v>954</v>
      </c>
      <c r="I176" s="199" t="s">
        <v>955</v>
      </c>
      <c r="J176" s="199" t="s">
        <v>426</v>
      </c>
      <c r="K176" s="199" t="s">
        <v>956</v>
      </c>
      <c r="L176" s="201">
        <v>421918711548</v>
      </c>
      <c r="M176" s="199" t="s">
        <v>957</v>
      </c>
      <c r="N176" s="199"/>
      <c r="O176" s="199"/>
      <c r="P176" s="199"/>
    </row>
    <row r="177" spans="1:16">
      <c r="A177" s="198" t="s">
        <v>2008</v>
      </c>
      <c r="B177" s="199" t="s">
        <v>2009</v>
      </c>
      <c r="C177" s="200" t="s">
        <v>422</v>
      </c>
      <c r="D177" s="199" t="s">
        <v>2010</v>
      </c>
      <c r="E177" s="277" t="s">
        <v>2011</v>
      </c>
      <c r="F177" s="199" t="s">
        <v>2012</v>
      </c>
      <c r="G177" s="265" t="s">
        <v>2013</v>
      </c>
      <c r="H177" s="265" t="s">
        <v>2014</v>
      </c>
      <c r="I177" s="199" t="s">
        <v>2015</v>
      </c>
      <c r="J177" s="199" t="s">
        <v>426</v>
      </c>
      <c r="K177" s="199" t="s">
        <v>2015</v>
      </c>
      <c r="L177" s="201">
        <v>421908553335</v>
      </c>
      <c r="M177" s="199" t="s">
        <v>2016</v>
      </c>
      <c r="N177" s="199"/>
      <c r="O177" s="199"/>
      <c r="P177" s="199"/>
    </row>
    <row r="178" spans="1:16">
      <c r="A178" s="178" t="s">
        <v>958</v>
      </c>
      <c r="B178" s="277" t="s">
        <v>959</v>
      </c>
      <c r="C178" s="200" t="s">
        <v>422</v>
      </c>
      <c r="D178" s="200" t="s">
        <v>473</v>
      </c>
      <c r="E178" s="277" t="s">
        <v>429</v>
      </c>
      <c r="F178" s="200" t="s">
        <v>524</v>
      </c>
      <c r="G178" s="277" t="s">
        <v>960</v>
      </c>
      <c r="H178" s="277" t="s">
        <v>961</v>
      </c>
      <c r="I178" s="277" t="s">
        <v>962</v>
      </c>
      <c r="J178" s="277" t="s">
        <v>426</v>
      </c>
      <c r="K178" s="277" t="s">
        <v>962</v>
      </c>
      <c r="L178" s="322">
        <v>421905245008</v>
      </c>
      <c r="M178" s="277" t="s">
        <v>963</v>
      </c>
      <c r="N178" s="277"/>
      <c r="O178" s="277"/>
      <c r="P178" s="277"/>
    </row>
    <row r="179" spans="1:16" ht="24">
      <c r="A179" s="178" t="s">
        <v>1452</v>
      </c>
      <c r="B179" s="318" t="s">
        <v>1453</v>
      </c>
      <c r="C179" s="200" t="s">
        <v>422</v>
      </c>
      <c r="D179" s="277" t="s">
        <v>1436</v>
      </c>
      <c r="E179" s="277" t="s">
        <v>429</v>
      </c>
      <c r="F179" s="277" t="s">
        <v>425</v>
      </c>
      <c r="G179" s="277" t="s">
        <v>1454</v>
      </c>
      <c r="H179" s="277" t="s">
        <v>1455</v>
      </c>
      <c r="I179" s="277" t="s">
        <v>1439</v>
      </c>
      <c r="J179" s="277" t="s">
        <v>424</v>
      </c>
      <c r="K179" s="277" t="s">
        <v>2017</v>
      </c>
      <c r="L179" s="323" t="s">
        <v>1456</v>
      </c>
      <c r="M179" s="277" t="s">
        <v>1457</v>
      </c>
      <c r="N179" s="277"/>
      <c r="O179" s="277"/>
      <c r="P179" s="277"/>
    </row>
    <row r="180" spans="1:16">
      <c r="A180" s="178" t="s">
        <v>964</v>
      </c>
      <c r="B180" s="277" t="s">
        <v>965</v>
      </c>
      <c r="C180" s="277" t="s">
        <v>422</v>
      </c>
      <c r="D180" s="200" t="s">
        <v>1458</v>
      </c>
      <c r="E180" s="277" t="s">
        <v>433</v>
      </c>
      <c r="F180" s="200" t="s">
        <v>434</v>
      </c>
      <c r="G180" s="277" t="s">
        <v>966</v>
      </c>
      <c r="H180" s="277" t="s">
        <v>967</v>
      </c>
      <c r="I180" s="277" t="s">
        <v>968</v>
      </c>
      <c r="J180" s="277" t="s">
        <v>424</v>
      </c>
      <c r="K180" s="277" t="s">
        <v>969</v>
      </c>
      <c r="L180" s="322">
        <v>421918808923</v>
      </c>
      <c r="M180" s="277" t="s">
        <v>970</v>
      </c>
      <c r="N180" s="277"/>
      <c r="O180" s="277"/>
      <c r="P180" s="277"/>
    </row>
    <row r="181" spans="1:16">
      <c r="A181" s="198" t="s">
        <v>971</v>
      </c>
      <c r="B181" s="199" t="s">
        <v>972</v>
      </c>
      <c r="C181" s="200" t="s">
        <v>422</v>
      </c>
      <c r="D181" s="199" t="s">
        <v>973</v>
      </c>
      <c r="E181" s="199" t="s">
        <v>429</v>
      </c>
      <c r="F181" s="199" t="s">
        <v>974</v>
      </c>
      <c r="G181" s="199" t="s">
        <v>975</v>
      </c>
      <c r="H181" s="265" t="s">
        <v>976</v>
      </c>
      <c r="I181" s="199" t="s">
        <v>977</v>
      </c>
      <c r="J181" s="199" t="s">
        <v>424</v>
      </c>
      <c r="K181" s="199" t="s">
        <v>977</v>
      </c>
      <c r="L181" s="201">
        <v>421905418010</v>
      </c>
      <c r="M181" s="199" t="s">
        <v>978</v>
      </c>
      <c r="N181" s="199"/>
      <c r="O181" s="199"/>
      <c r="P181" s="199"/>
    </row>
    <row r="182" spans="1:16">
      <c r="A182" s="178" t="s">
        <v>979</v>
      </c>
      <c r="B182" s="277" t="s">
        <v>980</v>
      </c>
      <c r="C182" s="277" t="s">
        <v>422</v>
      </c>
      <c r="D182" s="200" t="s">
        <v>473</v>
      </c>
      <c r="E182" s="277" t="s">
        <v>429</v>
      </c>
      <c r="F182" s="200" t="s">
        <v>524</v>
      </c>
      <c r="G182" s="277" t="s">
        <v>981</v>
      </c>
      <c r="H182" s="324" t="s">
        <v>982</v>
      </c>
      <c r="I182" s="277" t="s">
        <v>983</v>
      </c>
      <c r="J182" s="277" t="s">
        <v>424</v>
      </c>
      <c r="K182" s="277" t="s">
        <v>983</v>
      </c>
      <c r="L182" s="322">
        <v>421915282858</v>
      </c>
      <c r="M182" s="277" t="s">
        <v>984</v>
      </c>
      <c r="N182" s="277"/>
      <c r="O182" s="277"/>
      <c r="P182" s="277"/>
    </row>
    <row r="183" spans="1:16" ht="13">
      <c r="A183" s="178" t="s">
        <v>2018</v>
      </c>
      <c r="B183" s="277" t="s">
        <v>2019</v>
      </c>
      <c r="C183" s="277" t="s">
        <v>422</v>
      </c>
      <c r="D183" s="200" t="s">
        <v>2020</v>
      </c>
      <c r="E183" s="277" t="s">
        <v>429</v>
      </c>
      <c r="F183" s="200" t="s">
        <v>2021</v>
      </c>
      <c r="G183" s="325" t="s">
        <v>2022</v>
      </c>
      <c r="H183" s="324" t="s">
        <v>2023</v>
      </c>
      <c r="I183" s="277" t="s">
        <v>2024</v>
      </c>
      <c r="J183" s="277" t="s">
        <v>2025</v>
      </c>
      <c r="K183" s="277" t="s">
        <v>2026</v>
      </c>
      <c r="L183" s="322">
        <v>421905283021</v>
      </c>
      <c r="M183" s="277" t="s">
        <v>2027</v>
      </c>
      <c r="N183" s="277"/>
      <c r="O183" s="277"/>
      <c r="P183" s="277"/>
    </row>
    <row r="184" spans="1:16">
      <c r="A184" s="203" t="s">
        <v>2725</v>
      </c>
      <c r="B184" s="285" t="s">
        <v>2726</v>
      </c>
      <c r="C184" s="285" t="s">
        <v>2727</v>
      </c>
      <c r="D184" s="285" t="s">
        <v>2728</v>
      </c>
      <c r="E184" s="285" t="s">
        <v>2729</v>
      </c>
      <c r="F184" s="285" t="s">
        <v>2730</v>
      </c>
      <c r="G184" s="285" t="s">
        <v>2731</v>
      </c>
      <c r="H184" s="285" t="s">
        <v>2732</v>
      </c>
      <c r="I184" s="285" t="s">
        <v>2733</v>
      </c>
      <c r="J184" s="285" t="s">
        <v>2734</v>
      </c>
      <c r="K184" s="285" t="s">
        <v>2733</v>
      </c>
      <c r="L184" s="286">
        <v>421905365513</v>
      </c>
      <c r="M184" s="285" t="s">
        <v>2735</v>
      </c>
      <c r="N184" s="285"/>
      <c r="O184" s="285"/>
      <c r="P184" s="285"/>
    </row>
    <row r="185" spans="1:16">
      <c r="A185" s="203" t="s">
        <v>2736</v>
      </c>
      <c r="B185" s="285" t="s">
        <v>2737</v>
      </c>
      <c r="C185" s="285" t="s">
        <v>422</v>
      </c>
      <c r="D185" s="285" t="s">
        <v>2738</v>
      </c>
      <c r="E185" s="285" t="s">
        <v>2739</v>
      </c>
      <c r="F185" s="285" t="s">
        <v>2740</v>
      </c>
      <c r="G185" s="285" t="s">
        <v>2741</v>
      </c>
      <c r="H185" s="285" t="s">
        <v>2742</v>
      </c>
      <c r="I185" s="285" t="s">
        <v>2743</v>
      </c>
      <c r="J185" s="285" t="s">
        <v>424</v>
      </c>
      <c r="K185" s="285" t="s">
        <v>2744</v>
      </c>
      <c r="L185" s="286">
        <v>421944608826</v>
      </c>
      <c r="M185" s="285" t="s">
        <v>2359</v>
      </c>
      <c r="N185" s="285"/>
      <c r="O185" s="285"/>
      <c r="P185" s="285"/>
    </row>
    <row r="186" spans="1:16">
      <c r="A186" s="203" t="s">
        <v>2745</v>
      </c>
      <c r="B186" s="285" t="s">
        <v>2746</v>
      </c>
      <c r="C186" s="285" t="s">
        <v>422</v>
      </c>
      <c r="D186" s="285" t="s">
        <v>2747</v>
      </c>
      <c r="E186" s="285" t="s">
        <v>2707</v>
      </c>
      <c r="F186" s="285" t="s">
        <v>1015</v>
      </c>
      <c r="G186" s="285" t="s">
        <v>2748</v>
      </c>
      <c r="H186" s="285" t="s">
        <v>2749</v>
      </c>
      <c r="I186" s="285" t="s">
        <v>2750</v>
      </c>
      <c r="J186" s="285" t="s">
        <v>424</v>
      </c>
      <c r="K186" s="285" t="s">
        <v>2750</v>
      </c>
      <c r="L186" s="286">
        <v>421903226107</v>
      </c>
      <c r="M186" s="285" t="s">
        <v>2751</v>
      </c>
      <c r="N186" s="285"/>
      <c r="O186" s="285"/>
      <c r="P186" s="285"/>
    </row>
    <row r="187" spans="1:16">
      <c r="A187" s="203" t="s">
        <v>2752</v>
      </c>
      <c r="B187" s="285" t="s">
        <v>2753</v>
      </c>
      <c r="C187" s="285" t="s">
        <v>422</v>
      </c>
      <c r="D187" s="285" t="s">
        <v>2754</v>
      </c>
      <c r="E187" s="285" t="s">
        <v>2755</v>
      </c>
      <c r="F187" s="285" t="s">
        <v>2756</v>
      </c>
      <c r="G187" s="285" t="s">
        <v>2359</v>
      </c>
      <c r="H187" s="285" t="s">
        <v>2757</v>
      </c>
      <c r="I187" s="285" t="s">
        <v>2758</v>
      </c>
      <c r="J187" s="285" t="s">
        <v>424</v>
      </c>
      <c r="K187" s="285" t="s">
        <v>2359</v>
      </c>
      <c r="L187" s="286" t="s">
        <v>2359</v>
      </c>
      <c r="M187" s="285" t="s">
        <v>2759</v>
      </c>
      <c r="N187" s="285"/>
      <c r="O187" s="285"/>
      <c r="P187" s="285"/>
    </row>
    <row r="188" spans="1:16" ht="13">
      <c r="A188" s="203" t="s">
        <v>2028</v>
      </c>
      <c r="B188" s="285" t="s">
        <v>2029</v>
      </c>
      <c r="C188" s="285" t="s">
        <v>2030</v>
      </c>
      <c r="D188" s="285" t="s">
        <v>2031</v>
      </c>
      <c r="E188" s="285" t="s">
        <v>429</v>
      </c>
      <c r="F188" s="285" t="s">
        <v>524</v>
      </c>
      <c r="G188" s="313" t="s">
        <v>2032</v>
      </c>
      <c r="H188" s="285" t="s">
        <v>2033</v>
      </c>
      <c r="I188" s="285" t="s">
        <v>2034</v>
      </c>
      <c r="J188" s="285" t="s">
        <v>1706</v>
      </c>
      <c r="K188" s="285" t="s">
        <v>2035</v>
      </c>
      <c r="L188" s="286">
        <v>421917905248</v>
      </c>
      <c r="M188" s="285" t="s">
        <v>2036</v>
      </c>
      <c r="N188" s="285"/>
      <c r="O188" s="285"/>
      <c r="P188" s="285"/>
    </row>
    <row r="189" spans="1:16">
      <c r="A189" s="203" t="s">
        <v>2037</v>
      </c>
      <c r="B189" s="285" t="s">
        <v>2038</v>
      </c>
      <c r="C189" s="285" t="s">
        <v>422</v>
      </c>
      <c r="D189" s="285" t="s">
        <v>2039</v>
      </c>
      <c r="E189" s="285" t="s">
        <v>429</v>
      </c>
      <c r="F189" s="285" t="s">
        <v>550</v>
      </c>
      <c r="G189" s="285" t="s">
        <v>2040</v>
      </c>
      <c r="H189" s="285" t="s">
        <v>2041</v>
      </c>
      <c r="I189" s="285" t="s">
        <v>751</v>
      </c>
      <c r="J189" s="285" t="s">
        <v>424</v>
      </c>
      <c r="K189" s="285" t="s">
        <v>751</v>
      </c>
      <c r="L189" s="286">
        <v>421905245825</v>
      </c>
      <c r="M189" s="285" t="s">
        <v>2042</v>
      </c>
      <c r="N189" s="285"/>
      <c r="O189" s="285"/>
      <c r="P189" s="285"/>
    </row>
    <row r="190" spans="1:16">
      <c r="A190" s="203" t="s">
        <v>2237</v>
      </c>
      <c r="B190" s="285" t="s">
        <v>2238</v>
      </c>
      <c r="C190" s="285" t="s">
        <v>422</v>
      </c>
      <c r="D190" s="285" t="s">
        <v>2239</v>
      </c>
      <c r="E190" s="285" t="s">
        <v>429</v>
      </c>
      <c r="F190" s="285" t="s">
        <v>2240</v>
      </c>
      <c r="G190" s="285" t="s">
        <v>2241</v>
      </c>
      <c r="H190" s="285" t="s">
        <v>2242</v>
      </c>
      <c r="I190" s="285" t="s">
        <v>2243</v>
      </c>
      <c r="J190" s="277" t="s">
        <v>426</v>
      </c>
      <c r="K190" s="285"/>
      <c r="L190" s="286"/>
      <c r="M190" s="285" t="s">
        <v>2244</v>
      </c>
      <c r="N190" s="285"/>
      <c r="O190" s="285"/>
      <c r="P190" s="285"/>
    </row>
    <row r="191" spans="1:16">
      <c r="A191" s="203" t="s">
        <v>2760</v>
      </c>
      <c r="B191" s="285" t="s">
        <v>2761</v>
      </c>
      <c r="C191" s="285" t="s">
        <v>422</v>
      </c>
      <c r="D191" s="285" t="s">
        <v>2762</v>
      </c>
      <c r="E191" s="285" t="s">
        <v>433</v>
      </c>
      <c r="F191" s="285" t="s">
        <v>434</v>
      </c>
      <c r="G191" s="285" t="s">
        <v>2763</v>
      </c>
      <c r="H191" s="285" t="s">
        <v>2764</v>
      </c>
      <c r="I191" s="285" t="s">
        <v>2765</v>
      </c>
      <c r="J191" s="285" t="s">
        <v>426</v>
      </c>
      <c r="K191" s="285" t="s">
        <v>2765</v>
      </c>
      <c r="L191" s="286">
        <v>421911830220</v>
      </c>
      <c r="M191" s="285" t="s">
        <v>2766</v>
      </c>
      <c r="N191" s="285"/>
      <c r="O191" s="285"/>
      <c r="P191" s="285"/>
    </row>
    <row r="192" spans="1:16">
      <c r="A192" s="203" t="s">
        <v>2767</v>
      </c>
      <c r="B192" s="285" t="s">
        <v>2768</v>
      </c>
      <c r="C192" s="285" t="s">
        <v>422</v>
      </c>
      <c r="D192" s="285" t="s">
        <v>2769</v>
      </c>
      <c r="E192" s="285" t="s">
        <v>429</v>
      </c>
      <c r="F192" s="285" t="s">
        <v>757</v>
      </c>
      <c r="G192" s="285" t="s">
        <v>2770</v>
      </c>
      <c r="H192" s="285" t="s">
        <v>2771</v>
      </c>
      <c r="I192" s="285" t="s">
        <v>2772</v>
      </c>
      <c r="J192" s="285" t="s">
        <v>2523</v>
      </c>
      <c r="K192" s="285" t="s">
        <v>2772</v>
      </c>
      <c r="L192" s="286">
        <v>421915714821</v>
      </c>
      <c r="M192" s="285" t="s">
        <v>2773</v>
      </c>
      <c r="N192" s="285"/>
      <c r="O192" s="285"/>
      <c r="P192" s="285"/>
    </row>
    <row r="193" spans="1:16">
      <c r="A193" s="203" t="s">
        <v>2774</v>
      </c>
      <c r="B193" s="285" t="s">
        <v>2775</v>
      </c>
      <c r="C193" s="285" t="s">
        <v>422</v>
      </c>
      <c r="D193" s="285" t="s">
        <v>2776</v>
      </c>
      <c r="E193" s="285" t="s">
        <v>1710</v>
      </c>
      <c r="F193" s="285" t="s">
        <v>1779</v>
      </c>
      <c r="G193" s="285" t="s">
        <v>2777</v>
      </c>
      <c r="H193" s="285" t="s">
        <v>2778</v>
      </c>
      <c r="I193" s="285" t="s">
        <v>2779</v>
      </c>
      <c r="J193" s="285" t="s">
        <v>424</v>
      </c>
      <c r="K193" s="285" t="s">
        <v>2779</v>
      </c>
      <c r="L193" s="286">
        <v>421905315540</v>
      </c>
      <c r="M193" s="285" t="s">
        <v>2780</v>
      </c>
      <c r="N193" s="285"/>
      <c r="O193" s="285"/>
      <c r="P193" s="285"/>
    </row>
    <row r="194" spans="1:16">
      <c r="A194" s="203" t="s">
        <v>2781</v>
      </c>
      <c r="B194" s="285" t="s">
        <v>2782</v>
      </c>
      <c r="C194" s="285" t="s">
        <v>422</v>
      </c>
      <c r="D194" s="285" t="s">
        <v>2783</v>
      </c>
      <c r="E194" s="285" t="s">
        <v>1873</v>
      </c>
      <c r="F194" s="285" t="s">
        <v>1874</v>
      </c>
      <c r="G194" s="285" t="s">
        <v>2359</v>
      </c>
      <c r="H194" s="285" t="s">
        <v>2784</v>
      </c>
      <c r="I194" s="285" t="s">
        <v>2785</v>
      </c>
      <c r="J194" s="285" t="s">
        <v>426</v>
      </c>
      <c r="K194" s="285" t="s">
        <v>2785</v>
      </c>
      <c r="L194" s="286">
        <v>421948137172</v>
      </c>
      <c r="M194" s="285" t="s">
        <v>2359</v>
      </c>
      <c r="N194" s="285"/>
      <c r="O194" s="285"/>
      <c r="P194" s="285"/>
    </row>
    <row r="195" spans="1:16">
      <c r="A195" s="203" t="s">
        <v>2786</v>
      </c>
      <c r="B195" s="285" t="s">
        <v>2787</v>
      </c>
      <c r="C195" s="285" t="s">
        <v>422</v>
      </c>
      <c r="D195" s="285" t="s">
        <v>2788</v>
      </c>
      <c r="E195" s="285" t="s">
        <v>433</v>
      </c>
      <c r="F195" s="285" t="s">
        <v>432</v>
      </c>
      <c r="G195" s="285" t="s">
        <v>2789</v>
      </c>
      <c r="H195" s="285" t="s">
        <v>2790</v>
      </c>
      <c r="I195" s="285" t="s">
        <v>2791</v>
      </c>
      <c r="J195" s="285" t="s">
        <v>426</v>
      </c>
      <c r="K195" s="285" t="s">
        <v>2792</v>
      </c>
      <c r="L195" s="286">
        <v>421918766009</v>
      </c>
      <c r="M195" s="285" t="s">
        <v>2793</v>
      </c>
      <c r="N195" s="285"/>
      <c r="O195" s="285"/>
      <c r="P195" s="285"/>
    </row>
    <row r="196" spans="1:16">
      <c r="A196" s="198" t="s">
        <v>1459</v>
      </c>
      <c r="B196" s="199" t="s">
        <v>1460</v>
      </c>
      <c r="C196" s="200" t="s">
        <v>422</v>
      </c>
      <c r="D196" s="199" t="s">
        <v>523</v>
      </c>
      <c r="E196" s="199" t="s">
        <v>429</v>
      </c>
      <c r="F196" s="199" t="s">
        <v>524</v>
      </c>
      <c r="G196" s="199" t="s">
        <v>1461</v>
      </c>
      <c r="H196" s="199" t="s">
        <v>1462</v>
      </c>
      <c r="I196" s="199" t="s">
        <v>1463</v>
      </c>
      <c r="J196" s="199" t="s">
        <v>1464</v>
      </c>
      <c r="K196" s="199" t="s">
        <v>1463</v>
      </c>
      <c r="L196" s="201">
        <v>421917176673</v>
      </c>
      <c r="M196" s="199" t="s">
        <v>1465</v>
      </c>
      <c r="N196" s="199"/>
      <c r="O196" s="199"/>
      <c r="P196" s="199"/>
    </row>
    <row r="197" spans="1:16">
      <c r="A197" s="203" t="s">
        <v>2794</v>
      </c>
      <c r="B197" s="285" t="s">
        <v>2795</v>
      </c>
      <c r="C197" s="285" t="s">
        <v>422</v>
      </c>
      <c r="D197" s="285" t="s">
        <v>2796</v>
      </c>
      <c r="E197" s="285" t="s">
        <v>2797</v>
      </c>
      <c r="F197" s="285" t="s">
        <v>432</v>
      </c>
      <c r="G197" s="285" t="s">
        <v>2359</v>
      </c>
      <c r="H197" s="285" t="s">
        <v>2798</v>
      </c>
      <c r="I197" s="285" t="s">
        <v>2799</v>
      </c>
      <c r="J197" s="285" t="s">
        <v>2800</v>
      </c>
      <c r="K197" s="285" t="s">
        <v>2799</v>
      </c>
      <c r="L197" s="286">
        <v>421948633996</v>
      </c>
      <c r="M197" s="285" t="s">
        <v>2359</v>
      </c>
      <c r="N197" s="285"/>
      <c r="O197" s="285"/>
      <c r="P197" s="285"/>
    </row>
    <row r="198" spans="1:16">
      <c r="A198" s="203" t="s">
        <v>2801</v>
      </c>
      <c r="B198" s="285" t="s">
        <v>2802</v>
      </c>
      <c r="C198" s="285" t="s">
        <v>422</v>
      </c>
      <c r="D198" s="285" t="s">
        <v>2803</v>
      </c>
      <c r="E198" s="285" t="s">
        <v>2804</v>
      </c>
      <c r="F198" s="285" t="s">
        <v>2805</v>
      </c>
      <c r="G198" s="285" t="s">
        <v>2806</v>
      </c>
      <c r="H198" s="285" t="s">
        <v>2807</v>
      </c>
      <c r="I198" s="285" t="s">
        <v>2808</v>
      </c>
      <c r="J198" s="285" t="s">
        <v>424</v>
      </c>
      <c r="K198" s="285" t="s">
        <v>2809</v>
      </c>
      <c r="L198" s="286">
        <v>421908470934</v>
      </c>
      <c r="M198" s="285" t="s">
        <v>2810</v>
      </c>
      <c r="N198" s="285"/>
      <c r="O198" s="285"/>
      <c r="P198" s="285"/>
    </row>
    <row r="199" spans="1:16">
      <c r="A199" s="203" t="s">
        <v>2811</v>
      </c>
      <c r="B199" s="285" t="s">
        <v>2812</v>
      </c>
      <c r="C199" s="285" t="s">
        <v>422</v>
      </c>
      <c r="D199" s="285" t="s">
        <v>2813</v>
      </c>
      <c r="E199" s="285" t="s">
        <v>2814</v>
      </c>
      <c r="F199" s="285" t="s">
        <v>2815</v>
      </c>
      <c r="G199" s="285" t="s">
        <v>2816</v>
      </c>
      <c r="H199" s="285" t="s">
        <v>2817</v>
      </c>
      <c r="I199" s="285" t="s">
        <v>2818</v>
      </c>
      <c r="J199" s="285" t="s">
        <v>426</v>
      </c>
      <c r="K199" s="285" t="s">
        <v>2819</v>
      </c>
      <c r="L199" s="286">
        <v>421903544565</v>
      </c>
      <c r="M199" s="285" t="s">
        <v>2359</v>
      </c>
      <c r="N199" s="285"/>
      <c r="O199" s="285"/>
      <c r="P199" s="285"/>
    </row>
    <row r="200" spans="1:16">
      <c r="A200" s="203" t="s">
        <v>2820</v>
      </c>
      <c r="B200" s="285" t="s">
        <v>2821</v>
      </c>
      <c r="C200" s="285" t="s">
        <v>422</v>
      </c>
      <c r="D200" s="285" t="s">
        <v>2822</v>
      </c>
      <c r="E200" s="285" t="s">
        <v>429</v>
      </c>
      <c r="F200" s="285" t="s">
        <v>550</v>
      </c>
      <c r="G200" s="285" t="s">
        <v>2823</v>
      </c>
      <c r="H200" s="285" t="s">
        <v>2824</v>
      </c>
      <c r="I200" s="285" t="s">
        <v>2825</v>
      </c>
      <c r="J200" s="285" t="s">
        <v>2523</v>
      </c>
      <c r="K200" s="285" t="s">
        <v>2826</v>
      </c>
      <c r="L200" s="286">
        <v>421911787770</v>
      </c>
      <c r="M200" s="285" t="s">
        <v>2827</v>
      </c>
      <c r="N200" s="285"/>
      <c r="O200" s="285"/>
      <c r="P200" s="285"/>
    </row>
    <row r="201" spans="1:16">
      <c r="A201" s="203" t="s">
        <v>2828</v>
      </c>
      <c r="B201" s="285" t="s">
        <v>2829</v>
      </c>
      <c r="C201" s="285" t="s">
        <v>422</v>
      </c>
      <c r="D201" s="285" t="s">
        <v>2830</v>
      </c>
      <c r="E201" s="285" t="s">
        <v>429</v>
      </c>
      <c r="F201" s="285" t="s">
        <v>2831</v>
      </c>
      <c r="G201" s="285" t="s">
        <v>2832</v>
      </c>
      <c r="H201" s="285" t="s">
        <v>2833</v>
      </c>
      <c r="I201" s="285" t="s">
        <v>2834</v>
      </c>
      <c r="J201" s="285" t="s">
        <v>424</v>
      </c>
      <c r="K201" s="285" t="s">
        <v>2834</v>
      </c>
      <c r="L201" s="286">
        <v>421903408371</v>
      </c>
      <c r="M201" s="285" t="s">
        <v>2835</v>
      </c>
      <c r="N201" s="285"/>
      <c r="O201" s="285"/>
      <c r="P201" s="285"/>
    </row>
    <row r="202" spans="1:16">
      <c r="A202" s="203" t="s">
        <v>2836</v>
      </c>
      <c r="B202" s="285" t="s">
        <v>2837</v>
      </c>
      <c r="C202" s="285" t="s">
        <v>422</v>
      </c>
      <c r="D202" s="285" t="s">
        <v>2838</v>
      </c>
      <c r="E202" s="285" t="s">
        <v>429</v>
      </c>
      <c r="F202" s="285" t="s">
        <v>825</v>
      </c>
      <c r="G202" s="285" t="s">
        <v>2839</v>
      </c>
      <c r="H202" s="285" t="s">
        <v>2840</v>
      </c>
      <c r="I202" s="285" t="s">
        <v>2841</v>
      </c>
      <c r="J202" s="285" t="s">
        <v>424</v>
      </c>
      <c r="K202" s="285" t="s">
        <v>2841</v>
      </c>
      <c r="L202" s="286">
        <v>421905710859</v>
      </c>
      <c r="M202" s="285" t="s">
        <v>2842</v>
      </c>
      <c r="N202" s="285"/>
      <c r="O202" s="285"/>
      <c r="P202" s="285"/>
    </row>
    <row r="203" spans="1:16">
      <c r="A203" s="203" t="s">
        <v>2843</v>
      </c>
      <c r="B203" s="285" t="s">
        <v>2844</v>
      </c>
      <c r="C203" s="285" t="s">
        <v>422</v>
      </c>
      <c r="D203" s="285" t="s">
        <v>2845</v>
      </c>
      <c r="E203" s="285" t="s">
        <v>2846</v>
      </c>
      <c r="F203" s="285" t="s">
        <v>2847</v>
      </c>
      <c r="G203" s="285" t="s">
        <v>2848</v>
      </c>
      <c r="H203" s="285" t="s">
        <v>2849</v>
      </c>
      <c r="I203" s="285" t="s">
        <v>2850</v>
      </c>
      <c r="J203" s="285" t="s">
        <v>424</v>
      </c>
      <c r="K203" s="285" t="s">
        <v>2850</v>
      </c>
      <c r="L203" s="286">
        <v>421907725303</v>
      </c>
      <c r="M203" s="285" t="s">
        <v>2851</v>
      </c>
      <c r="N203" s="285"/>
      <c r="O203" s="285"/>
      <c r="P203" s="285"/>
    </row>
    <row r="204" spans="1:16">
      <c r="A204" s="203" t="s">
        <v>2043</v>
      </c>
      <c r="B204" s="285" t="s">
        <v>2044</v>
      </c>
      <c r="C204" s="285" t="s">
        <v>422</v>
      </c>
      <c r="D204" s="285" t="s">
        <v>2045</v>
      </c>
      <c r="E204" s="285" t="s">
        <v>433</v>
      </c>
      <c r="F204" s="285" t="s">
        <v>434</v>
      </c>
      <c r="G204" s="285" t="s">
        <v>2046</v>
      </c>
      <c r="H204" s="285" t="s">
        <v>2047</v>
      </c>
      <c r="I204" s="285" t="s">
        <v>2048</v>
      </c>
      <c r="J204" s="285" t="s">
        <v>424</v>
      </c>
      <c r="K204" s="285" t="s">
        <v>2994</v>
      </c>
      <c r="L204" s="286" t="s">
        <v>2995</v>
      </c>
      <c r="M204" s="285" t="s">
        <v>2049</v>
      </c>
      <c r="N204" s="285"/>
      <c r="O204" s="285"/>
      <c r="P204" s="285"/>
    </row>
    <row r="205" spans="1:16">
      <c r="A205" s="203" t="s">
        <v>2852</v>
      </c>
      <c r="B205" s="285" t="s">
        <v>2853</v>
      </c>
      <c r="C205" s="285" t="s">
        <v>422</v>
      </c>
      <c r="D205" s="285" t="s">
        <v>2854</v>
      </c>
      <c r="E205" s="285" t="s">
        <v>2374</v>
      </c>
      <c r="F205" s="285" t="s">
        <v>2855</v>
      </c>
      <c r="G205" s="285" t="s">
        <v>2856</v>
      </c>
      <c r="H205" s="285" t="s">
        <v>2857</v>
      </c>
      <c r="I205" s="285" t="s">
        <v>2858</v>
      </c>
      <c r="J205" s="285" t="s">
        <v>2523</v>
      </c>
      <c r="K205" s="285" t="s">
        <v>2858</v>
      </c>
      <c r="L205" s="286">
        <v>421903769454</v>
      </c>
      <c r="M205" s="285" t="s">
        <v>2859</v>
      </c>
      <c r="N205" s="285"/>
      <c r="O205" s="285"/>
      <c r="P205" s="285"/>
    </row>
    <row r="206" spans="1:16">
      <c r="A206" s="203" t="s">
        <v>2860</v>
      </c>
      <c r="B206" s="285" t="s">
        <v>2861</v>
      </c>
      <c r="C206" s="285" t="s">
        <v>422</v>
      </c>
      <c r="D206" s="285" t="s">
        <v>2862</v>
      </c>
      <c r="E206" s="285" t="s">
        <v>1895</v>
      </c>
      <c r="F206" s="285" t="s">
        <v>1896</v>
      </c>
      <c r="G206" s="285" t="s">
        <v>2359</v>
      </c>
      <c r="H206" s="285" t="s">
        <v>2863</v>
      </c>
      <c r="I206" s="285" t="s">
        <v>2864</v>
      </c>
      <c r="J206" s="285" t="s">
        <v>426</v>
      </c>
      <c r="K206" s="285" t="s">
        <v>2359</v>
      </c>
      <c r="L206" s="286" t="s">
        <v>2359</v>
      </c>
      <c r="M206" s="285" t="s">
        <v>2865</v>
      </c>
      <c r="N206" s="285"/>
      <c r="O206" s="285"/>
      <c r="P206" s="285"/>
    </row>
    <row r="207" spans="1:16">
      <c r="A207" s="203" t="s">
        <v>2050</v>
      </c>
      <c r="B207" s="285" t="s">
        <v>2051</v>
      </c>
      <c r="C207" s="285" t="s">
        <v>422</v>
      </c>
      <c r="D207" s="285" t="s">
        <v>2052</v>
      </c>
      <c r="E207" s="285" t="s">
        <v>1873</v>
      </c>
      <c r="F207" s="285" t="s">
        <v>1874</v>
      </c>
      <c r="G207" s="285" t="s">
        <v>2053</v>
      </c>
      <c r="H207" s="285" t="s">
        <v>2992</v>
      </c>
      <c r="I207" s="285" t="s">
        <v>2054</v>
      </c>
      <c r="J207" s="285" t="s">
        <v>424</v>
      </c>
      <c r="K207" s="285" t="s">
        <v>2055</v>
      </c>
      <c r="L207" s="286">
        <v>421949335971</v>
      </c>
      <c r="M207" s="285" t="s">
        <v>2056</v>
      </c>
      <c r="N207" s="285" t="s">
        <v>2866</v>
      </c>
      <c r="O207" s="285"/>
      <c r="P207" s="285"/>
    </row>
    <row r="208" spans="1:16">
      <c r="A208" s="203" t="s">
        <v>2867</v>
      </c>
      <c r="B208" s="285" t="s">
        <v>2868</v>
      </c>
      <c r="C208" s="285" t="s">
        <v>422</v>
      </c>
      <c r="D208" s="285" t="s">
        <v>2869</v>
      </c>
      <c r="E208" s="285" t="s">
        <v>2870</v>
      </c>
      <c r="F208" s="285" t="s">
        <v>2871</v>
      </c>
      <c r="G208" s="285" t="s">
        <v>2359</v>
      </c>
      <c r="H208" s="285" t="s">
        <v>2872</v>
      </c>
      <c r="I208" s="285" t="s">
        <v>2873</v>
      </c>
      <c r="J208" s="285" t="s">
        <v>2800</v>
      </c>
      <c r="K208" s="285" t="s">
        <v>2873</v>
      </c>
      <c r="L208" s="286">
        <v>421918394244</v>
      </c>
      <c r="M208" s="285" t="s">
        <v>2874</v>
      </c>
      <c r="N208" s="285"/>
      <c r="O208" s="285"/>
      <c r="P208" s="285"/>
    </row>
    <row r="209" spans="1:16">
      <c r="A209" s="203" t="s">
        <v>2875</v>
      </c>
      <c r="B209" s="285" t="s">
        <v>2876</v>
      </c>
      <c r="C209" s="285" t="s">
        <v>422</v>
      </c>
      <c r="D209" s="285" t="s">
        <v>2877</v>
      </c>
      <c r="E209" s="285" t="s">
        <v>423</v>
      </c>
      <c r="F209" s="285" t="s">
        <v>816</v>
      </c>
      <c r="G209" s="285" t="s">
        <v>2878</v>
      </c>
      <c r="H209" s="285" t="s">
        <v>2879</v>
      </c>
      <c r="I209" s="285" t="s">
        <v>2880</v>
      </c>
      <c r="J209" s="285" t="s">
        <v>424</v>
      </c>
      <c r="K209" s="285" t="s">
        <v>2880</v>
      </c>
      <c r="L209" s="286">
        <v>421903551810</v>
      </c>
      <c r="M209" s="285" t="s">
        <v>2881</v>
      </c>
      <c r="N209" s="285"/>
      <c r="O209" s="285"/>
      <c r="P209" s="285"/>
    </row>
    <row r="210" spans="1:16">
      <c r="A210" s="203" t="s">
        <v>2057</v>
      </c>
      <c r="B210" s="285" t="s">
        <v>2058</v>
      </c>
      <c r="C210" s="285" t="s">
        <v>422</v>
      </c>
      <c r="D210" s="285" t="s">
        <v>2059</v>
      </c>
      <c r="E210" s="285" t="s">
        <v>2060</v>
      </c>
      <c r="F210" s="285" t="s">
        <v>2061</v>
      </c>
      <c r="G210" s="285" t="s">
        <v>2882</v>
      </c>
      <c r="H210" s="285" t="s">
        <v>2062</v>
      </c>
      <c r="I210" s="285" t="s">
        <v>2063</v>
      </c>
      <c r="J210" s="285" t="s">
        <v>2064</v>
      </c>
      <c r="K210" s="285" t="s">
        <v>2063</v>
      </c>
      <c r="L210" s="286">
        <v>421905264228</v>
      </c>
      <c r="M210" s="285" t="s">
        <v>2065</v>
      </c>
      <c r="N210" s="285"/>
      <c r="O210" s="285"/>
      <c r="P210" s="285"/>
    </row>
    <row r="211" spans="1:16" ht="13">
      <c r="A211" s="203" t="s">
        <v>2066</v>
      </c>
      <c r="B211" s="285" t="s">
        <v>2067</v>
      </c>
      <c r="C211" s="285" t="s">
        <v>422</v>
      </c>
      <c r="D211" s="285" t="s">
        <v>2068</v>
      </c>
      <c r="E211" s="199" t="s">
        <v>429</v>
      </c>
      <c r="F211" s="285" t="s">
        <v>541</v>
      </c>
      <c r="G211" s="313" t="s">
        <v>2069</v>
      </c>
      <c r="H211" s="313" t="s">
        <v>2070</v>
      </c>
      <c r="I211" s="285" t="s">
        <v>2071</v>
      </c>
      <c r="J211" s="285" t="s">
        <v>424</v>
      </c>
      <c r="K211" s="285" t="s">
        <v>2071</v>
      </c>
      <c r="L211" s="286">
        <v>421903851953</v>
      </c>
      <c r="M211" s="285" t="s">
        <v>2072</v>
      </c>
      <c r="N211" s="285"/>
      <c r="O211" s="285"/>
      <c r="P211" s="285"/>
    </row>
    <row r="212" spans="1:16">
      <c r="A212" s="203" t="s">
        <v>2883</v>
      </c>
      <c r="B212" s="285" t="s">
        <v>2884</v>
      </c>
      <c r="C212" s="285" t="s">
        <v>422</v>
      </c>
      <c r="D212" s="285" t="s">
        <v>2885</v>
      </c>
      <c r="E212" s="285" t="s">
        <v>2886</v>
      </c>
      <c r="F212" s="285" t="s">
        <v>2887</v>
      </c>
      <c r="G212" s="285" t="s">
        <v>2888</v>
      </c>
      <c r="H212" s="285" t="s">
        <v>2889</v>
      </c>
      <c r="I212" s="285" t="s">
        <v>2890</v>
      </c>
      <c r="J212" s="285" t="s">
        <v>424</v>
      </c>
      <c r="K212" s="285" t="s">
        <v>2890</v>
      </c>
      <c r="L212" s="286">
        <v>421902366400</v>
      </c>
      <c r="M212" s="285" t="s">
        <v>2891</v>
      </c>
      <c r="N212" s="285"/>
      <c r="O212" s="285"/>
      <c r="P212" s="285"/>
    </row>
    <row r="213" spans="1:16">
      <c r="A213" s="203" t="s">
        <v>2892</v>
      </c>
      <c r="B213" s="285" t="s">
        <v>2893</v>
      </c>
      <c r="C213" s="285" t="s">
        <v>422</v>
      </c>
      <c r="D213" s="285" t="s">
        <v>2894</v>
      </c>
      <c r="E213" s="285" t="s">
        <v>2895</v>
      </c>
      <c r="F213" s="285" t="s">
        <v>2896</v>
      </c>
      <c r="G213" s="285" t="s">
        <v>2897</v>
      </c>
      <c r="H213" s="285" t="s">
        <v>2898</v>
      </c>
      <c r="I213" s="285" t="s">
        <v>2899</v>
      </c>
      <c r="J213" s="285" t="s">
        <v>424</v>
      </c>
      <c r="K213" s="285" t="s">
        <v>2899</v>
      </c>
      <c r="L213" s="286">
        <v>421905495820</v>
      </c>
      <c r="M213" s="285" t="s">
        <v>2900</v>
      </c>
      <c r="N213" s="285"/>
      <c r="O213" s="285"/>
      <c r="P213" s="285"/>
    </row>
    <row r="214" spans="1:16">
      <c r="A214" s="203" t="s">
        <v>2901</v>
      </c>
      <c r="B214" s="285" t="s">
        <v>2902</v>
      </c>
      <c r="C214" s="285" t="s">
        <v>422</v>
      </c>
      <c r="D214" s="285" t="s">
        <v>2903</v>
      </c>
      <c r="E214" s="285" t="s">
        <v>2904</v>
      </c>
      <c r="F214" s="285" t="s">
        <v>2905</v>
      </c>
      <c r="G214" s="285" t="s">
        <v>2906</v>
      </c>
      <c r="H214" s="285" t="s">
        <v>2907</v>
      </c>
      <c r="I214" s="285" t="s">
        <v>2908</v>
      </c>
      <c r="J214" s="285" t="s">
        <v>424</v>
      </c>
      <c r="K214" s="285" t="s">
        <v>2908</v>
      </c>
      <c r="L214" s="286">
        <v>421905356370</v>
      </c>
      <c r="M214" s="285" t="s">
        <v>2909</v>
      </c>
      <c r="N214" s="285"/>
      <c r="O214" s="285"/>
      <c r="P214" s="285"/>
    </row>
    <row r="215" spans="1:16" ht="13">
      <c r="A215" s="203" t="s">
        <v>2073</v>
      </c>
      <c r="B215" s="285" t="s">
        <v>2074</v>
      </c>
      <c r="C215" s="285" t="s">
        <v>422</v>
      </c>
      <c r="D215" s="285" t="s">
        <v>2075</v>
      </c>
      <c r="E215" s="285" t="s">
        <v>1427</v>
      </c>
      <c r="F215" s="285" t="s">
        <v>1428</v>
      </c>
      <c r="G215" s="313" t="s">
        <v>2076</v>
      </c>
      <c r="H215" s="285" t="s">
        <v>2077</v>
      </c>
      <c r="I215" s="285" t="s">
        <v>2078</v>
      </c>
      <c r="J215" s="285" t="s">
        <v>424</v>
      </c>
      <c r="K215" s="285" t="s">
        <v>2079</v>
      </c>
      <c r="L215" s="286">
        <v>421907641634</v>
      </c>
      <c r="M215" s="285" t="s">
        <v>2080</v>
      </c>
      <c r="N215" s="285"/>
      <c r="O215" s="285"/>
      <c r="P215" s="285"/>
    </row>
    <row r="216" spans="1:16">
      <c r="A216" s="203" t="s">
        <v>2910</v>
      </c>
      <c r="B216" s="285" t="s">
        <v>2911</v>
      </c>
      <c r="C216" s="285" t="s">
        <v>422</v>
      </c>
      <c r="D216" s="285" t="s">
        <v>2912</v>
      </c>
      <c r="E216" s="285" t="s">
        <v>2374</v>
      </c>
      <c r="F216" s="285" t="s">
        <v>2375</v>
      </c>
      <c r="G216" s="285" t="s">
        <v>2913</v>
      </c>
      <c r="H216" s="285" t="s">
        <v>2914</v>
      </c>
      <c r="I216" s="285" t="s">
        <v>2915</v>
      </c>
      <c r="J216" s="285" t="s">
        <v>424</v>
      </c>
      <c r="K216" s="285" t="s">
        <v>2915</v>
      </c>
      <c r="L216" s="286">
        <v>421903820974</v>
      </c>
      <c r="M216" s="285" t="s">
        <v>2916</v>
      </c>
      <c r="N216" s="285"/>
      <c r="O216" s="285"/>
      <c r="P216" s="285"/>
    </row>
    <row r="217" spans="1:16" ht="13">
      <c r="A217" s="203" t="s">
        <v>2081</v>
      </c>
      <c r="B217" s="285" t="s">
        <v>2082</v>
      </c>
      <c r="C217" s="285" t="s">
        <v>422</v>
      </c>
      <c r="D217" s="285" t="s">
        <v>2083</v>
      </c>
      <c r="E217" s="285" t="s">
        <v>2084</v>
      </c>
      <c r="F217" s="285" t="s">
        <v>2085</v>
      </c>
      <c r="G217" s="313" t="s">
        <v>2086</v>
      </c>
      <c r="H217" s="285" t="s">
        <v>2087</v>
      </c>
      <c r="I217" s="285" t="s">
        <v>2088</v>
      </c>
      <c r="J217" s="285" t="s">
        <v>424</v>
      </c>
      <c r="K217" s="285" t="s">
        <v>2089</v>
      </c>
      <c r="L217" s="286">
        <v>421911466881</v>
      </c>
      <c r="M217" s="285" t="s">
        <v>2090</v>
      </c>
      <c r="N217" s="285"/>
      <c r="O217" s="285"/>
      <c r="P217" s="285"/>
    </row>
    <row r="218" spans="1:16" ht="13">
      <c r="A218" s="203" t="s">
        <v>2091</v>
      </c>
      <c r="B218" s="285" t="s">
        <v>2092</v>
      </c>
      <c r="C218" s="285" t="s">
        <v>422</v>
      </c>
      <c r="D218" s="285" t="s">
        <v>2093</v>
      </c>
      <c r="E218" s="285" t="s">
        <v>2094</v>
      </c>
      <c r="F218" s="285" t="s">
        <v>2095</v>
      </c>
      <c r="G218" s="313" t="s">
        <v>2096</v>
      </c>
      <c r="H218" s="285" t="s">
        <v>2097</v>
      </c>
      <c r="I218" s="285" t="s">
        <v>2098</v>
      </c>
      <c r="J218" s="285" t="s">
        <v>424</v>
      </c>
      <c r="K218" s="285" t="s">
        <v>2098</v>
      </c>
      <c r="L218" s="286">
        <v>421904435321</v>
      </c>
      <c r="M218" s="285" t="s">
        <v>2099</v>
      </c>
      <c r="N218" s="285"/>
      <c r="O218" s="285"/>
      <c r="P218" s="285"/>
    </row>
    <row r="219" spans="1:16" ht="13">
      <c r="A219" s="203" t="s">
        <v>2100</v>
      </c>
      <c r="B219" s="285" t="s">
        <v>2101</v>
      </c>
      <c r="C219" s="285" t="s">
        <v>422</v>
      </c>
      <c r="D219" s="285" t="s">
        <v>2102</v>
      </c>
      <c r="E219" s="285" t="s">
        <v>2103</v>
      </c>
      <c r="F219" s="285" t="s">
        <v>2104</v>
      </c>
      <c r="G219" s="313" t="s">
        <v>2105</v>
      </c>
      <c r="H219" s="285" t="s">
        <v>2106</v>
      </c>
      <c r="I219" s="285" t="s">
        <v>2107</v>
      </c>
      <c r="J219" s="285" t="s">
        <v>424</v>
      </c>
      <c r="K219" s="285" t="s">
        <v>2108</v>
      </c>
      <c r="L219" s="286">
        <v>421910690922</v>
      </c>
      <c r="M219" s="285" t="s">
        <v>2109</v>
      </c>
      <c r="N219" s="285"/>
      <c r="O219" s="285"/>
      <c r="P219" s="285"/>
    </row>
    <row r="220" spans="1:16">
      <c r="A220" s="203" t="s">
        <v>2917</v>
      </c>
      <c r="B220" s="285" t="s">
        <v>2918</v>
      </c>
      <c r="C220" s="285" t="s">
        <v>422</v>
      </c>
      <c r="D220" s="285" t="s">
        <v>2919</v>
      </c>
      <c r="E220" s="285" t="s">
        <v>433</v>
      </c>
      <c r="F220" s="285" t="s">
        <v>434</v>
      </c>
      <c r="G220" s="285" t="s">
        <v>2920</v>
      </c>
      <c r="H220" s="285" t="s">
        <v>2921</v>
      </c>
      <c r="I220" s="285" t="s">
        <v>2922</v>
      </c>
      <c r="J220" s="285" t="s">
        <v>424</v>
      </c>
      <c r="K220" s="285" t="s">
        <v>2923</v>
      </c>
      <c r="L220" s="286">
        <v>421905644686</v>
      </c>
      <c r="M220" s="285" t="s">
        <v>2924</v>
      </c>
      <c r="N220" s="285"/>
      <c r="O220" s="285"/>
      <c r="P220" s="285"/>
    </row>
    <row r="221" spans="1:16">
      <c r="A221" s="203" t="s">
        <v>2925</v>
      </c>
      <c r="B221" s="285" t="s">
        <v>2926</v>
      </c>
      <c r="C221" s="285" t="s">
        <v>422</v>
      </c>
      <c r="D221" s="285" t="s">
        <v>2927</v>
      </c>
      <c r="E221" s="285" t="s">
        <v>2928</v>
      </c>
      <c r="F221" s="285" t="s">
        <v>2929</v>
      </c>
      <c r="G221" s="285" t="s">
        <v>2930</v>
      </c>
      <c r="H221" s="285" t="s">
        <v>2931</v>
      </c>
      <c r="I221" s="285" t="s">
        <v>2932</v>
      </c>
      <c r="J221" s="285" t="s">
        <v>2933</v>
      </c>
      <c r="K221" s="285" t="s">
        <v>2932</v>
      </c>
      <c r="L221" s="286">
        <v>421908729128</v>
      </c>
      <c r="M221" s="285" t="s">
        <v>2934</v>
      </c>
      <c r="N221" s="285"/>
      <c r="O221" s="285"/>
      <c r="P221" s="285"/>
    </row>
    <row r="222" spans="1:16">
      <c r="A222" s="203" t="s">
        <v>2110</v>
      </c>
      <c r="B222" s="285" t="s">
        <v>2111</v>
      </c>
      <c r="C222" s="285" t="s">
        <v>422</v>
      </c>
      <c r="D222" s="285" t="s">
        <v>2112</v>
      </c>
      <c r="E222" s="285" t="s">
        <v>2113</v>
      </c>
      <c r="F222" s="285" t="s">
        <v>2114</v>
      </c>
      <c r="G222" s="285" t="s">
        <v>2935</v>
      </c>
      <c r="H222" s="285" t="s">
        <v>2115</v>
      </c>
      <c r="I222" s="285" t="s">
        <v>2936</v>
      </c>
      <c r="J222" s="285" t="s">
        <v>2937</v>
      </c>
      <c r="K222" s="285" t="s">
        <v>2116</v>
      </c>
      <c r="L222" s="286">
        <v>421903543319</v>
      </c>
      <c r="M222" s="285" t="s">
        <v>2938</v>
      </c>
      <c r="N222" s="285"/>
      <c r="O222" s="285"/>
      <c r="P222" s="285"/>
    </row>
    <row r="223" spans="1:16" ht="13">
      <c r="A223" s="203" t="s">
        <v>2117</v>
      </c>
      <c r="B223" s="285" t="s">
        <v>2118</v>
      </c>
      <c r="C223" s="285" t="s">
        <v>422</v>
      </c>
      <c r="D223" s="285" t="s">
        <v>2119</v>
      </c>
      <c r="E223" s="285" t="s">
        <v>2120</v>
      </c>
      <c r="F223" s="285" t="s">
        <v>2121</v>
      </c>
      <c r="G223" s="313" t="s">
        <v>2122</v>
      </c>
      <c r="H223" s="285" t="s">
        <v>2123</v>
      </c>
      <c r="I223" s="285" t="s">
        <v>2124</v>
      </c>
      <c r="J223" s="285" t="s">
        <v>424</v>
      </c>
      <c r="K223" s="285" t="s">
        <v>2124</v>
      </c>
      <c r="L223" s="286">
        <v>421904823578</v>
      </c>
      <c r="M223" s="285" t="s">
        <v>2125</v>
      </c>
      <c r="N223" s="285"/>
      <c r="O223" s="285"/>
      <c r="P223" s="285"/>
    </row>
    <row r="224" spans="1:16">
      <c r="A224" s="203" t="s">
        <v>2939</v>
      </c>
      <c r="B224" s="285" t="s">
        <v>2940</v>
      </c>
      <c r="C224" s="285" t="s">
        <v>422</v>
      </c>
      <c r="D224" s="285" t="s">
        <v>2941</v>
      </c>
      <c r="E224" s="285" t="s">
        <v>2942</v>
      </c>
      <c r="F224" s="285" t="s">
        <v>2943</v>
      </c>
      <c r="G224" s="285" t="s">
        <v>2944</v>
      </c>
      <c r="H224" s="285" t="s">
        <v>2945</v>
      </c>
      <c r="I224" s="285" t="s">
        <v>2946</v>
      </c>
      <c r="J224" s="285" t="s">
        <v>426</v>
      </c>
      <c r="K224" s="285" t="s">
        <v>2946</v>
      </c>
      <c r="L224" s="286">
        <v>421915740248</v>
      </c>
      <c r="M224" s="285" t="s">
        <v>2947</v>
      </c>
      <c r="N224" s="285"/>
      <c r="O224" s="285"/>
      <c r="P224" s="285"/>
    </row>
    <row r="225" spans="1:16">
      <c r="A225" s="198" t="s">
        <v>985</v>
      </c>
      <c r="B225" s="199" t="s">
        <v>986</v>
      </c>
      <c r="C225" s="200" t="s">
        <v>422</v>
      </c>
      <c r="D225" s="199" t="s">
        <v>2126</v>
      </c>
      <c r="E225" s="199" t="s">
        <v>807</v>
      </c>
      <c r="F225" s="199" t="s">
        <v>987</v>
      </c>
      <c r="G225" s="265" t="s">
        <v>988</v>
      </c>
      <c r="H225" s="265" t="s">
        <v>989</v>
      </c>
      <c r="I225" s="199" t="s">
        <v>990</v>
      </c>
      <c r="J225" s="199" t="s">
        <v>426</v>
      </c>
      <c r="K225" s="199" t="s">
        <v>990</v>
      </c>
      <c r="L225" s="201">
        <v>421918648073</v>
      </c>
      <c r="M225" s="199" t="s">
        <v>991</v>
      </c>
      <c r="N225" s="199"/>
      <c r="O225" s="199"/>
      <c r="P225" s="199"/>
    </row>
    <row r="226" spans="1:16" ht="13">
      <c r="A226" s="203" t="s">
        <v>2127</v>
      </c>
      <c r="B226" s="285" t="s">
        <v>2128</v>
      </c>
      <c r="C226" s="285" t="s">
        <v>422</v>
      </c>
      <c r="D226" s="285" t="s">
        <v>2129</v>
      </c>
      <c r="E226" s="285" t="s">
        <v>429</v>
      </c>
      <c r="F226" s="285" t="s">
        <v>436</v>
      </c>
      <c r="G226" s="313" t="s">
        <v>2130</v>
      </c>
      <c r="H226" s="285" t="s">
        <v>2131</v>
      </c>
      <c r="I226" s="285" t="s">
        <v>1997</v>
      </c>
      <c r="J226" s="285" t="s">
        <v>426</v>
      </c>
      <c r="K226" s="285" t="s">
        <v>1997</v>
      </c>
      <c r="L226" s="286">
        <v>421905706999</v>
      </c>
      <c r="M226" s="285" t="s">
        <v>2132</v>
      </c>
      <c r="N226" s="285"/>
      <c r="O226" s="285"/>
      <c r="P226" s="285"/>
    </row>
    <row r="227" spans="1:16" ht="13">
      <c r="A227" s="203" t="s">
        <v>2133</v>
      </c>
      <c r="B227" s="285" t="s">
        <v>2134</v>
      </c>
      <c r="C227" s="285" t="s">
        <v>422</v>
      </c>
      <c r="D227" s="285" t="s">
        <v>2135</v>
      </c>
      <c r="E227" s="285" t="s">
        <v>433</v>
      </c>
      <c r="F227" s="285" t="s">
        <v>434</v>
      </c>
      <c r="G227" s="313" t="s">
        <v>2136</v>
      </c>
      <c r="H227" s="285" t="s">
        <v>2948</v>
      </c>
      <c r="I227" s="285" t="s">
        <v>2137</v>
      </c>
      <c r="J227" s="285" t="s">
        <v>424</v>
      </c>
      <c r="K227" s="285" t="s">
        <v>2137</v>
      </c>
      <c r="L227" s="286">
        <v>421918560175</v>
      </c>
      <c r="M227" s="285" t="s">
        <v>2138</v>
      </c>
      <c r="N227" s="285"/>
      <c r="O227" s="285"/>
      <c r="P227" s="285"/>
    </row>
    <row r="228" spans="1:16">
      <c r="A228" s="203" t="s">
        <v>2949</v>
      </c>
      <c r="B228" s="285" t="s">
        <v>2950</v>
      </c>
      <c r="C228" s="285" t="s">
        <v>422</v>
      </c>
      <c r="D228" s="285" t="s">
        <v>2951</v>
      </c>
      <c r="E228" s="285" t="s">
        <v>2952</v>
      </c>
      <c r="F228" s="285" t="s">
        <v>2953</v>
      </c>
      <c r="G228" s="285" t="s">
        <v>2954</v>
      </c>
      <c r="H228" s="285" t="s">
        <v>2955</v>
      </c>
      <c r="I228" s="285" t="s">
        <v>2956</v>
      </c>
      <c r="J228" s="285" t="s">
        <v>2523</v>
      </c>
      <c r="K228" s="285" t="s">
        <v>2956</v>
      </c>
      <c r="L228" s="286">
        <v>421905892235</v>
      </c>
      <c r="M228" s="285" t="s">
        <v>2957</v>
      </c>
      <c r="N228" s="285"/>
      <c r="O228" s="285"/>
      <c r="P228" s="285"/>
    </row>
    <row r="229" spans="1:16">
      <c r="A229" s="203" t="s">
        <v>2958</v>
      </c>
      <c r="B229" s="285" t="s">
        <v>2959</v>
      </c>
      <c r="C229" s="285" t="s">
        <v>422</v>
      </c>
      <c r="D229" s="285" t="s">
        <v>2960</v>
      </c>
      <c r="E229" s="285" t="s">
        <v>429</v>
      </c>
      <c r="F229" s="285" t="s">
        <v>1921</v>
      </c>
      <c r="G229" s="285" t="s">
        <v>2961</v>
      </c>
      <c r="H229" s="285" t="s">
        <v>2962</v>
      </c>
      <c r="I229" s="285" t="s">
        <v>2963</v>
      </c>
      <c r="J229" s="285" t="s">
        <v>2523</v>
      </c>
      <c r="K229" s="285" t="s">
        <v>2963</v>
      </c>
      <c r="L229" s="286">
        <v>421905491171</v>
      </c>
      <c r="M229" s="285" t="s">
        <v>2964</v>
      </c>
      <c r="N229" s="285"/>
      <c r="O229" s="285"/>
      <c r="P229" s="285"/>
    </row>
    <row r="230" spans="1:16">
      <c r="A230" s="203" t="s">
        <v>2965</v>
      </c>
      <c r="B230" s="285" t="s">
        <v>2966</v>
      </c>
      <c r="C230" s="285" t="s">
        <v>422</v>
      </c>
      <c r="D230" s="285" t="s">
        <v>2967</v>
      </c>
      <c r="E230" s="285" t="s">
        <v>1767</v>
      </c>
      <c r="F230" s="285" t="s">
        <v>1768</v>
      </c>
      <c r="G230" s="285" t="s">
        <v>2968</v>
      </c>
      <c r="H230" s="285" t="s">
        <v>2969</v>
      </c>
      <c r="I230" s="285" t="s">
        <v>2970</v>
      </c>
      <c r="J230" s="285" t="s">
        <v>424</v>
      </c>
      <c r="K230" s="285" t="s">
        <v>2970</v>
      </c>
      <c r="L230" s="286">
        <v>421905731109</v>
      </c>
      <c r="M230" s="285" t="s">
        <v>2971</v>
      </c>
      <c r="N230" s="285"/>
      <c r="O230" s="285"/>
      <c r="P230" s="285"/>
    </row>
    <row r="231" spans="1:16" ht="13">
      <c r="A231" s="203" t="s">
        <v>2139</v>
      </c>
      <c r="B231" s="285" t="s">
        <v>2140</v>
      </c>
      <c r="C231" s="285" t="s">
        <v>422</v>
      </c>
      <c r="D231" s="285" t="s">
        <v>2141</v>
      </c>
      <c r="E231" s="285" t="s">
        <v>435</v>
      </c>
      <c r="F231" s="285" t="s">
        <v>493</v>
      </c>
      <c r="G231" s="313" t="s">
        <v>2142</v>
      </c>
      <c r="H231" s="285" t="s">
        <v>2143</v>
      </c>
      <c r="I231" s="285" t="s">
        <v>2144</v>
      </c>
      <c r="J231" s="285" t="s">
        <v>426</v>
      </c>
      <c r="K231" s="285" t="s">
        <v>2145</v>
      </c>
      <c r="L231" s="286">
        <v>421915867076</v>
      </c>
      <c r="M231" s="285" t="s">
        <v>2146</v>
      </c>
      <c r="N231" s="285"/>
      <c r="O231" s="285"/>
      <c r="P231" s="285"/>
    </row>
    <row r="232" spans="1:16">
      <c r="A232" s="203" t="s">
        <v>2972</v>
      </c>
      <c r="B232" s="285" t="s">
        <v>2973</v>
      </c>
      <c r="C232" s="285" t="s">
        <v>422</v>
      </c>
      <c r="D232" s="285" t="s">
        <v>2974</v>
      </c>
      <c r="E232" s="285" t="s">
        <v>2975</v>
      </c>
      <c r="F232" s="285" t="s">
        <v>2976</v>
      </c>
      <c r="G232" s="285" t="s">
        <v>2977</v>
      </c>
      <c r="H232" s="285" t="s">
        <v>2978</v>
      </c>
      <c r="I232" s="285" t="s">
        <v>2979</v>
      </c>
      <c r="J232" s="285" t="s">
        <v>424</v>
      </c>
      <c r="K232" s="285" t="s">
        <v>2979</v>
      </c>
      <c r="L232" s="286">
        <v>421905417209</v>
      </c>
      <c r="M232" s="285" t="s">
        <v>2980</v>
      </c>
      <c r="N232" s="285"/>
      <c r="O232" s="285"/>
      <c r="P232" s="285"/>
    </row>
    <row r="233" spans="1:16">
      <c r="A233" s="198" t="s">
        <v>992</v>
      </c>
      <c r="B233" s="199" t="s">
        <v>993</v>
      </c>
      <c r="C233" s="200" t="s">
        <v>422</v>
      </c>
      <c r="D233" s="199" t="s">
        <v>2147</v>
      </c>
      <c r="E233" s="199" t="s">
        <v>433</v>
      </c>
      <c r="F233" s="199" t="s">
        <v>434</v>
      </c>
      <c r="G233" s="199" t="s">
        <v>994</v>
      </c>
      <c r="H233" s="199" t="s">
        <v>995</v>
      </c>
      <c r="I233" s="199" t="s">
        <v>996</v>
      </c>
      <c r="J233" s="199" t="s">
        <v>424</v>
      </c>
      <c r="K233" s="199" t="s">
        <v>996</v>
      </c>
      <c r="L233" s="201">
        <v>421905700790</v>
      </c>
      <c r="M233" s="199" t="s">
        <v>997</v>
      </c>
      <c r="N233" s="199"/>
      <c r="O233" s="199"/>
      <c r="P233" s="199"/>
    </row>
    <row r="234" spans="1:16">
      <c r="A234" s="178" t="s">
        <v>998</v>
      </c>
      <c r="B234" s="277" t="s">
        <v>999</v>
      </c>
      <c r="C234" s="200" t="s">
        <v>422</v>
      </c>
      <c r="D234" s="277" t="s">
        <v>2148</v>
      </c>
      <c r="E234" s="277" t="s">
        <v>429</v>
      </c>
      <c r="F234" s="277" t="s">
        <v>757</v>
      </c>
      <c r="G234" s="277" t="s">
        <v>1000</v>
      </c>
      <c r="H234" s="277" t="s">
        <v>1001</v>
      </c>
      <c r="I234" s="277" t="s">
        <v>1002</v>
      </c>
      <c r="J234" s="277" t="s">
        <v>426</v>
      </c>
      <c r="K234" s="277" t="s">
        <v>1003</v>
      </c>
      <c r="L234" s="322">
        <v>421918737877</v>
      </c>
      <c r="M234" s="277" t="s">
        <v>1004</v>
      </c>
      <c r="N234" s="277"/>
      <c r="O234" s="277"/>
      <c r="P234" s="277"/>
    </row>
    <row r="235" spans="1:16">
      <c r="A235" s="178" t="s">
        <v>1005</v>
      </c>
      <c r="B235" s="277" t="s">
        <v>1006</v>
      </c>
      <c r="C235" s="200" t="s">
        <v>422</v>
      </c>
      <c r="D235" s="277" t="s">
        <v>1007</v>
      </c>
      <c r="E235" s="277" t="s">
        <v>429</v>
      </c>
      <c r="F235" s="277" t="s">
        <v>524</v>
      </c>
      <c r="G235" s="324" t="s">
        <v>1008</v>
      </c>
      <c r="H235" s="324" t="s">
        <v>1009</v>
      </c>
      <c r="I235" s="277" t="s">
        <v>1010</v>
      </c>
      <c r="J235" s="277" t="s">
        <v>424</v>
      </c>
      <c r="K235" s="277" t="s">
        <v>1010</v>
      </c>
      <c r="L235" s="322">
        <v>421903422249</v>
      </c>
      <c r="M235" s="277" t="s">
        <v>1011</v>
      </c>
      <c r="N235" s="277"/>
      <c r="O235" s="277"/>
      <c r="P235" s="277"/>
    </row>
    <row r="236" spans="1:16">
      <c r="A236" s="198" t="s">
        <v>1012</v>
      </c>
      <c r="B236" s="199" t="s">
        <v>1013</v>
      </c>
      <c r="C236" s="200" t="s">
        <v>422</v>
      </c>
      <c r="D236" s="199" t="s">
        <v>1014</v>
      </c>
      <c r="E236" s="199" t="s">
        <v>429</v>
      </c>
      <c r="F236" s="199" t="s">
        <v>1015</v>
      </c>
      <c r="G236" s="199" t="s">
        <v>1016</v>
      </c>
      <c r="H236" s="199" t="s">
        <v>1017</v>
      </c>
      <c r="I236" s="199" t="s">
        <v>1018</v>
      </c>
      <c r="J236" s="199" t="s">
        <v>426</v>
      </c>
      <c r="K236" s="199" t="s">
        <v>1019</v>
      </c>
      <c r="L236" s="201">
        <v>421905641479</v>
      </c>
      <c r="M236" s="199" t="s">
        <v>1020</v>
      </c>
      <c r="N236" s="199"/>
      <c r="O236" s="199"/>
      <c r="P236" s="199"/>
    </row>
    <row r="237" spans="1:16">
      <c r="A237" s="203" t="s">
        <v>2149</v>
      </c>
      <c r="B237" s="285" t="s">
        <v>2150</v>
      </c>
      <c r="C237" s="285" t="s">
        <v>422</v>
      </c>
      <c r="D237" s="285" t="s">
        <v>2151</v>
      </c>
      <c r="E237" s="285" t="s">
        <v>423</v>
      </c>
      <c r="F237" s="285" t="s">
        <v>816</v>
      </c>
      <c r="G237" s="285" t="s">
        <v>2152</v>
      </c>
      <c r="H237" s="285" t="s">
        <v>2153</v>
      </c>
      <c r="I237" s="285" t="s">
        <v>2154</v>
      </c>
      <c r="J237" s="285" t="s">
        <v>426</v>
      </c>
      <c r="K237" s="285" t="s">
        <v>2155</v>
      </c>
      <c r="L237" s="286">
        <v>421902821904</v>
      </c>
      <c r="M237" s="285" t="s">
        <v>2156</v>
      </c>
      <c r="N237" s="285"/>
      <c r="O237" s="285"/>
      <c r="P237" s="285"/>
    </row>
    <row r="238" spans="1:16" ht="19.5" customHeight="1">
      <c r="A238" s="203"/>
      <c r="B238" s="285"/>
      <c r="C238" s="285"/>
      <c r="D238" s="285"/>
      <c r="E238" s="285"/>
      <c r="F238" s="285"/>
      <c r="G238" s="285"/>
      <c r="H238" s="285"/>
      <c r="I238" s="285"/>
      <c r="J238" s="285"/>
      <c r="K238" s="285"/>
      <c r="L238" s="286"/>
      <c r="M238" s="285"/>
      <c r="N238" s="285"/>
      <c r="O238" s="285"/>
      <c r="P238" s="285"/>
    </row>
    <row r="239" spans="1:16" ht="19.5" customHeight="1">
      <c r="A239" s="203"/>
      <c r="B239" s="285"/>
      <c r="C239" s="285"/>
      <c r="D239" s="285"/>
      <c r="E239" s="285"/>
      <c r="F239" s="285"/>
      <c r="G239" s="285"/>
      <c r="H239" s="285"/>
      <c r="I239" s="285"/>
      <c r="J239" s="285"/>
      <c r="K239" s="285"/>
      <c r="L239" s="286"/>
      <c r="M239" s="285"/>
      <c r="N239" s="285"/>
      <c r="O239" s="285"/>
      <c r="P239" s="285"/>
    </row>
    <row r="240" spans="1:16" ht="19.5" customHeight="1">
      <c r="A240" s="203"/>
      <c r="B240" s="285"/>
      <c r="C240" s="285"/>
      <c r="D240" s="285"/>
      <c r="E240" s="285"/>
      <c r="F240" s="285"/>
      <c r="G240" s="285"/>
      <c r="H240" s="285"/>
      <c r="I240" s="285"/>
      <c r="J240" s="285"/>
      <c r="K240" s="285"/>
      <c r="L240" s="286"/>
      <c r="M240" s="285"/>
      <c r="N240" s="285"/>
      <c r="O240" s="285"/>
      <c r="P240" s="285"/>
    </row>
    <row r="241" spans="1:16" ht="19.5" customHeight="1">
      <c r="A241" s="203"/>
      <c r="B241" s="285"/>
      <c r="C241" s="285"/>
      <c r="D241" s="285"/>
      <c r="E241" s="285"/>
      <c r="F241" s="285"/>
      <c r="G241" s="285"/>
      <c r="H241" s="285"/>
      <c r="I241" s="285"/>
      <c r="J241" s="285"/>
      <c r="K241" s="285"/>
      <c r="L241" s="286"/>
      <c r="M241" s="285"/>
      <c r="N241" s="285"/>
      <c r="O241" s="285"/>
      <c r="P241" s="285"/>
    </row>
    <row r="242" spans="1:16" ht="19.5" customHeight="1">
      <c r="A242" s="203"/>
      <c r="B242" s="285"/>
      <c r="C242" s="285"/>
      <c r="D242" s="285"/>
      <c r="E242" s="285"/>
      <c r="F242" s="285"/>
      <c r="G242" s="285"/>
      <c r="H242" s="285"/>
      <c r="I242" s="285"/>
      <c r="J242" s="285"/>
      <c r="K242" s="285"/>
      <c r="L242" s="286"/>
      <c r="M242" s="285"/>
      <c r="N242" s="285"/>
      <c r="O242" s="285"/>
      <c r="P242" s="285"/>
    </row>
    <row r="243" spans="1:16" ht="19.5" customHeight="1">
      <c r="A243" s="203"/>
      <c r="B243" s="285"/>
      <c r="C243" s="285"/>
      <c r="D243" s="285"/>
      <c r="E243" s="285"/>
      <c r="F243" s="285"/>
      <c r="G243" s="285"/>
      <c r="H243" s="285"/>
      <c r="I243" s="285"/>
      <c r="J243" s="285"/>
      <c r="K243" s="285"/>
      <c r="L243" s="286"/>
      <c r="M243" s="285"/>
      <c r="N243" s="285"/>
      <c r="O243" s="285"/>
      <c r="P243" s="285"/>
    </row>
    <row r="244" spans="1:16" ht="19.5" customHeight="1">
      <c r="A244" s="203"/>
      <c r="B244" s="285"/>
      <c r="C244" s="285"/>
      <c r="D244" s="285"/>
      <c r="E244" s="285"/>
      <c r="F244" s="285"/>
      <c r="G244" s="285"/>
      <c r="H244" s="285"/>
      <c r="I244" s="285"/>
      <c r="J244" s="285"/>
      <c r="K244" s="285"/>
      <c r="L244" s="286"/>
      <c r="M244" s="285"/>
      <c r="N244" s="285"/>
      <c r="O244" s="285"/>
      <c r="P244" s="285"/>
    </row>
    <row r="245" spans="1:16" ht="19.5" customHeight="1">
      <c r="A245" s="203"/>
      <c r="B245" s="285"/>
      <c r="C245" s="285"/>
      <c r="D245" s="285"/>
      <c r="E245" s="285"/>
      <c r="F245" s="285"/>
      <c r="G245" s="285"/>
      <c r="H245" s="285"/>
      <c r="I245" s="285"/>
      <c r="J245" s="285"/>
      <c r="K245" s="285"/>
      <c r="L245" s="286"/>
      <c r="M245" s="285"/>
      <c r="N245" s="285"/>
      <c r="O245" s="285"/>
      <c r="P245" s="285"/>
    </row>
    <row r="246" spans="1:16" ht="19.5" customHeight="1">
      <c r="A246" s="203"/>
      <c r="B246" s="285"/>
      <c r="C246" s="285"/>
      <c r="D246" s="285"/>
      <c r="E246" s="285"/>
      <c r="F246" s="285"/>
      <c r="G246" s="285"/>
      <c r="H246" s="285"/>
      <c r="I246" s="285"/>
      <c r="J246" s="285"/>
      <c r="K246" s="285"/>
      <c r="L246" s="286"/>
      <c r="M246" s="285"/>
      <c r="N246" s="285"/>
      <c r="O246" s="285"/>
      <c r="P246" s="285"/>
    </row>
    <row r="247" spans="1:16" ht="19.5" customHeight="1">
      <c r="A247" s="203"/>
      <c r="B247" s="285"/>
      <c r="C247" s="285"/>
      <c r="D247" s="285"/>
      <c r="E247" s="285"/>
      <c r="F247" s="285"/>
      <c r="G247" s="285"/>
      <c r="H247" s="285"/>
      <c r="I247" s="285"/>
      <c r="J247" s="285"/>
      <c r="K247" s="285"/>
      <c r="L247" s="286"/>
      <c r="M247" s="285"/>
      <c r="N247" s="285"/>
      <c r="O247" s="285"/>
      <c r="P247" s="285"/>
    </row>
    <row r="248" spans="1:16" ht="19.5" customHeight="1">
      <c r="A248" s="203"/>
      <c r="B248" s="285"/>
      <c r="C248" s="285"/>
      <c r="D248" s="285"/>
      <c r="E248" s="285"/>
      <c r="F248" s="285"/>
      <c r="G248" s="285"/>
      <c r="H248" s="285"/>
      <c r="I248" s="285"/>
      <c r="J248" s="285"/>
      <c r="K248" s="285"/>
      <c r="L248" s="286"/>
      <c r="M248" s="285"/>
      <c r="N248" s="285"/>
      <c r="O248" s="285"/>
      <c r="P248" s="285"/>
    </row>
    <row r="249" spans="1:16" ht="19.5" customHeight="1">
      <c r="A249" s="203"/>
      <c r="B249" s="285"/>
      <c r="C249" s="285"/>
      <c r="D249" s="285"/>
      <c r="E249" s="285"/>
      <c r="F249" s="285"/>
      <c r="G249" s="285"/>
      <c r="H249" s="285"/>
      <c r="I249" s="285"/>
      <c r="J249" s="285"/>
      <c r="K249" s="285"/>
      <c r="L249" s="286"/>
      <c r="M249" s="285"/>
      <c r="N249" s="285"/>
      <c r="O249" s="285"/>
      <c r="P249" s="285"/>
    </row>
    <row r="250" spans="1:16" ht="19.5" customHeight="1">
      <c r="A250" s="203"/>
      <c r="B250" s="285"/>
      <c r="C250" s="285"/>
      <c r="D250" s="285"/>
      <c r="E250" s="285"/>
      <c r="F250" s="285"/>
      <c r="G250" s="285"/>
      <c r="H250" s="285"/>
      <c r="I250" s="285"/>
      <c r="J250" s="285"/>
      <c r="K250" s="285"/>
      <c r="L250" s="286"/>
      <c r="M250" s="285"/>
      <c r="N250" s="285"/>
      <c r="O250" s="285"/>
      <c r="P250" s="285"/>
    </row>
    <row r="251" spans="1:16" ht="19.5" customHeight="1">
      <c r="A251" s="203"/>
      <c r="B251" s="285"/>
      <c r="C251" s="285"/>
      <c r="D251" s="285"/>
      <c r="E251" s="285"/>
      <c r="F251" s="285"/>
      <c r="G251" s="285"/>
      <c r="H251" s="285"/>
      <c r="I251" s="285"/>
      <c r="J251" s="285"/>
      <c r="K251" s="285"/>
      <c r="L251" s="286"/>
      <c r="M251" s="285"/>
      <c r="N251" s="285"/>
      <c r="O251" s="285"/>
      <c r="P251" s="285"/>
    </row>
    <row r="252" spans="1:16" ht="19.5" customHeight="1">
      <c r="A252" s="203"/>
      <c r="B252" s="285"/>
      <c r="C252" s="285"/>
      <c r="D252" s="285"/>
      <c r="E252" s="285"/>
      <c r="F252" s="285"/>
      <c r="G252" s="285"/>
      <c r="H252" s="285"/>
      <c r="I252" s="285"/>
      <c r="J252" s="285"/>
      <c r="K252" s="285"/>
      <c r="L252" s="286"/>
      <c r="M252" s="285"/>
      <c r="N252" s="285"/>
      <c r="O252" s="285"/>
      <c r="P252" s="285"/>
    </row>
    <row r="253" spans="1:16" ht="19.5" customHeight="1">
      <c r="A253" s="203"/>
      <c r="B253" s="285"/>
      <c r="C253" s="285"/>
      <c r="D253" s="285"/>
      <c r="E253" s="285"/>
      <c r="F253" s="285"/>
      <c r="G253" s="285"/>
      <c r="H253" s="285"/>
      <c r="I253" s="285"/>
      <c r="J253" s="285"/>
      <c r="K253" s="285"/>
      <c r="L253" s="286"/>
      <c r="M253" s="285"/>
      <c r="N253" s="285"/>
      <c r="O253" s="285"/>
      <c r="P253" s="285"/>
    </row>
    <row r="254" spans="1:16" ht="19.5" customHeight="1">
      <c r="A254" s="203"/>
      <c r="B254" s="285"/>
      <c r="C254" s="285"/>
      <c r="D254" s="285"/>
      <c r="E254" s="285"/>
      <c r="F254" s="285"/>
      <c r="G254" s="285"/>
      <c r="H254" s="285"/>
      <c r="I254" s="285"/>
      <c r="J254" s="285"/>
      <c r="K254" s="285"/>
      <c r="L254" s="286"/>
      <c r="M254" s="285"/>
      <c r="N254" s="285"/>
      <c r="O254" s="285"/>
      <c r="P254" s="285"/>
    </row>
    <row r="255" spans="1:16" ht="19.5" customHeight="1">
      <c r="A255" s="203"/>
      <c r="B255" s="285"/>
      <c r="C255" s="285"/>
      <c r="D255" s="285"/>
      <c r="E255" s="285"/>
      <c r="F255" s="285"/>
      <c r="G255" s="285"/>
      <c r="H255" s="285"/>
      <c r="I255" s="285"/>
      <c r="J255" s="285"/>
      <c r="K255" s="285"/>
      <c r="L255" s="286"/>
      <c r="M255" s="285"/>
      <c r="N255" s="285"/>
      <c r="O255" s="285"/>
      <c r="P255" s="285"/>
    </row>
    <row r="256" spans="1:16" ht="19.5" customHeight="1">
      <c r="A256" s="203"/>
      <c r="B256" s="285"/>
      <c r="C256" s="285"/>
      <c r="D256" s="285"/>
      <c r="E256" s="285"/>
      <c r="F256" s="285"/>
      <c r="G256" s="285"/>
      <c r="H256" s="285"/>
      <c r="I256" s="285"/>
      <c r="J256" s="285"/>
      <c r="K256" s="285"/>
      <c r="L256" s="286"/>
      <c r="M256" s="285"/>
      <c r="N256" s="285"/>
      <c r="O256" s="285"/>
      <c r="P256" s="285"/>
    </row>
    <row r="257" spans="1:16" ht="19.5" customHeight="1">
      <c r="A257" s="203"/>
      <c r="B257" s="285"/>
      <c r="C257" s="285"/>
      <c r="D257" s="285"/>
      <c r="E257" s="285"/>
      <c r="F257" s="285"/>
      <c r="G257" s="285"/>
      <c r="H257" s="285"/>
      <c r="I257" s="285"/>
      <c r="J257" s="285"/>
      <c r="K257" s="285"/>
      <c r="L257" s="286"/>
      <c r="M257" s="285"/>
      <c r="N257" s="285"/>
      <c r="O257" s="285"/>
      <c r="P257" s="285"/>
    </row>
    <row r="258" spans="1:16" ht="19.5" customHeight="1">
      <c r="A258" s="203"/>
      <c r="B258" s="285"/>
      <c r="C258" s="285"/>
      <c r="D258" s="285"/>
      <c r="E258" s="285"/>
      <c r="F258" s="285"/>
      <c r="G258" s="285"/>
      <c r="H258" s="285"/>
      <c r="I258" s="285"/>
      <c r="J258" s="285"/>
      <c r="K258" s="285"/>
      <c r="L258" s="286"/>
      <c r="M258" s="285"/>
      <c r="N258" s="285"/>
      <c r="O258" s="285"/>
      <c r="P258" s="285"/>
    </row>
    <row r="259" spans="1:16" ht="19.5" customHeight="1">
      <c r="A259" s="203"/>
      <c r="B259" s="285"/>
      <c r="C259" s="285"/>
      <c r="D259" s="285"/>
      <c r="E259" s="285"/>
      <c r="F259" s="285"/>
      <c r="G259" s="285"/>
      <c r="H259" s="285"/>
      <c r="I259" s="285"/>
      <c r="J259" s="285"/>
      <c r="K259" s="285"/>
      <c r="L259" s="286"/>
      <c r="M259" s="285"/>
      <c r="N259" s="285"/>
      <c r="O259" s="285"/>
      <c r="P259" s="285"/>
    </row>
    <row r="260" spans="1:16" ht="19.5" customHeight="1">
      <c r="A260" s="203"/>
      <c r="B260" s="285"/>
      <c r="C260" s="285"/>
      <c r="D260" s="285"/>
      <c r="E260" s="285"/>
      <c r="F260" s="285"/>
      <c r="G260" s="285"/>
      <c r="H260" s="285"/>
      <c r="I260" s="285"/>
      <c r="J260" s="285"/>
      <c r="K260" s="285"/>
      <c r="L260" s="286"/>
      <c r="M260" s="285"/>
      <c r="N260" s="285"/>
      <c r="O260" s="285"/>
      <c r="P260" s="285"/>
    </row>
    <row r="261" spans="1:16" ht="19.5" customHeight="1">
      <c r="A261" s="203"/>
      <c r="B261" s="285"/>
      <c r="C261" s="285"/>
      <c r="D261" s="285"/>
      <c r="E261" s="285"/>
      <c r="F261" s="285"/>
      <c r="G261" s="285"/>
      <c r="H261" s="285"/>
      <c r="I261" s="285"/>
      <c r="J261" s="285"/>
      <c r="K261" s="285"/>
      <c r="L261" s="286"/>
      <c r="M261" s="285"/>
      <c r="N261" s="285"/>
      <c r="O261" s="285"/>
      <c r="P261" s="285"/>
    </row>
    <row r="262" spans="1:16" ht="19.5" customHeight="1">
      <c r="A262" s="203"/>
      <c r="B262" s="285"/>
      <c r="C262" s="285"/>
      <c r="D262" s="285"/>
      <c r="E262" s="285"/>
      <c r="F262" s="285"/>
      <c r="G262" s="285"/>
      <c r="H262" s="285"/>
      <c r="I262" s="285"/>
      <c r="J262" s="285"/>
      <c r="K262" s="285"/>
      <c r="L262" s="286"/>
      <c r="M262" s="285"/>
      <c r="N262" s="285"/>
      <c r="O262" s="285"/>
      <c r="P262" s="285"/>
    </row>
    <row r="263" spans="1:16" ht="19.5" customHeight="1">
      <c r="A263" s="203"/>
      <c r="B263" s="285"/>
      <c r="C263" s="285"/>
      <c r="D263" s="285"/>
      <c r="E263" s="285"/>
      <c r="F263" s="285"/>
      <c r="G263" s="285"/>
      <c r="H263" s="285"/>
      <c r="I263" s="285"/>
      <c r="J263" s="285"/>
      <c r="K263" s="285"/>
      <c r="L263" s="286"/>
      <c r="M263" s="285"/>
      <c r="N263" s="285"/>
      <c r="O263" s="285"/>
      <c r="P263" s="285"/>
    </row>
  </sheetData>
  <sheetProtection sheet="1" objects="1" scenarios="1"/>
  <sortState xmlns:xlrd2="http://schemas.microsoft.com/office/spreadsheetml/2017/richdata2" ref="A2:P68">
    <sortCondition ref="B2:B68"/>
  </sortState>
  <hyperlinks>
    <hyperlink ref="G88" r:id="rId1" xr:uid="{BD7BA5C5-929A-409F-A824-B9080604A21C}"/>
    <hyperlink ref="G150" r:id="rId2" xr:uid="{C5676565-7E8C-44D7-BBF2-430B0513B3F5}"/>
    <hyperlink ref="G165" r:id="rId3" xr:uid="{51A3F4E2-9940-4E48-9C72-B5863BF94EB1}"/>
    <hyperlink ref="H165" r:id="rId4" xr:uid="{546D077F-CA8A-4183-9681-F6858FA21170}"/>
    <hyperlink ref="H182" r:id="rId5" xr:uid="{8EF3F0BB-08CA-4DAE-9176-B96384E9CA47}"/>
    <hyperlink ref="H60" r:id="rId6" display="info@mammal.sk; " xr:uid="{13FB4E5D-5DBF-44D5-B79C-E410155B2046}"/>
    <hyperlink ref="H177" r:id="rId7" xr:uid="{5BB2855C-C502-489B-B3E4-F014651C0F35}"/>
    <hyperlink ref="H88" r:id="rId8" xr:uid="{504E7AD6-FC9F-4D8D-9D98-35AADEA628DF}"/>
    <hyperlink ref="G235" r:id="rId9" xr:uid="{4AAACDB1-6936-480D-BAF3-32F2FCD571DD}"/>
    <hyperlink ref="H235" r:id="rId10" xr:uid="{93C3CD45-6E87-4F47-A0FC-B179F3150F15}"/>
    <hyperlink ref="H149" r:id="rId11" xr:uid="{10F541ED-E4C1-4413-837D-A62BD9C4E30D}"/>
    <hyperlink ref="H95" r:id="rId12" xr:uid="{1FE7C9E7-9F2B-4A91-A607-561887A3F463}"/>
    <hyperlink ref="G225" r:id="rId13" xr:uid="{4EC8CD72-9C2E-43D8-B9E2-3EFDA9A5DC21}"/>
    <hyperlink ref="H225" r:id="rId14" xr:uid="{D0FA4650-431A-412A-94B2-B4F1C79CAE93}"/>
    <hyperlink ref="G174" r:id="rId15" xr:uid="{138F9917-1D13-42BA-BDBE-89CF3C20FE6F}"/>
    <hyperlink ref="H121" r:id="rId16" xr:uid="{BABF9306-EE79-49CA-AD3C-28D714D7DAEA}"/>
    <hyperlink ref="H109" r:id="rId17" xr:uid="{2CF3BDFE-9373-4650-97C3-B161953AD302}"/>
    <hyperlink ref="G121" r:id="rId18" xr:uid="{A73892FE-6C9A-4F4F-AFB6-6C2A0BAAA4DE}"/>
    <hyperlink ref="H164" r:id="rId19" display="jkolozsy@gmail.com" xr:uid="{20F23A62-B544-4D64-AD10-29395021B874}"/>
    <hyperlink ref="G20" r:id="rId20" xr:uid="{B9E66102-3FB8-4621-81E1-547512E1E06F}"/>
    <hyperlink ref="H20" r:id="rId21" xr:uid="{952699BC-4B2F-4EC3-BC81-72D3DE89450B}"/>
    <hyperlink ref="G33" r:id="rId22" xr:uid="{93A83FB9-2C17-4417-A47C-F136DBF44551}"/>
    <hyperlink ref="G223" r:id="rId23" xr:uid="{C9BBC293-0CB2-437B-920B-AA8E1A00F0D4}"/>
    <hyperlink ref="G129" r:id="rId24" xr:uid="{737D8CD5-0971-4BB6-862A-9B2D28FF41C7}"/>
    <hyperlink ref="G128" r:id="rId25" xr:uid="{F347840E-8995-477D-A7C0-922C7E889831}"/>
    <hyperlink ref="H128" r:id="rId26" xr:uid="{A95276EE-0089-4B24-8F51-295399106261}"/>
    <hyperlink ref="G38" r:id="rId27" xr:uid="{AEFA0AB9-D0CA-4DDF-92A7-EEFAB6813AA4}"/>
    <hyperlink ref="G211" r:id="rId28" xr:uid="{85BFC757-221B-4A49-AA86-295B2466455C}"/>
    <hyperlink ref="H211" r:id="rId29" xr:uid="{5FD03161-B393-426D-80B2-8B570515DAEC}"/>
    <hyperlink ref="G50" r:id="rId30" xr:uid="{B0C86E09-7DAC-45E8-A810-2F4896E5877A}"/>
    <hyperlink ref="G51" r:id="rId31" xr:uid="{3E70B27F-C8E2-4F47-A016-EBD37DF6C47F}"/>
    <hyperlink ref="G69" r:id="rId32" xr:uid="{7AA7D98F-69CC-44E7-A2EC-7727555A79E3}"/>
    <hyperlink ref="G74" r:id="rId33" xr:uid="{7DD83085-1CAB-48CC-AB85-D3DCB4292D2B}"/>
    <hyperlink ref="G81" r:id="rId34" xr:uid="{63238356-05BC-41C2-9CC3-1A1819958BD0}"/>
    <hyperlink ref="G82" r:id="rId35" xr:uid="{6348F490-4623-49CB-A57B-AFC29C36C51C}"/>
    <hyperlink ref="G84" r:id="rId36" xr:uid="{14CC07FF-446B-45C8-ADF1-B35F0E0B8FBC}"/>
    <hyperlink ref="G183" r:id="rId37" xr:uid="{DC4535BE-49A4-416F-A05E-523CA14A873A}"/>
    <hyperlink ref="G188" r:id="rId38" xr:uid="{7E30BBBA-DF97-4EF8-A9D4-D431C116B37F}"/>
    <hyperlink ref="G215" r:id="rId39" xr:uid="{4868AB29-9A89-4400-940F-4B39B655785D}"/>
    <hyperlink ref="G217" r:id="rId40" xr:uid="{D58B5105-7EE9-4633-8384-E218E610C3DE}"/>
    <hyperlink ref="G218" r:id="rId41" xr:uid="{CAB80922-ADBD-46F5-9346-0D602E76339B}"/>
    <hyperlink ref="G219" r:id="rId42" xr:uid="{71DFBC8C-1D90-413C-AD89-396E30DDDD9B}"/>
    <hyperlink ref="G226" r:id="rId43" xr:uid="{12D061A9-B33F-4261-9515-B35F98B3D175}"/>
    <hyperlink ref="G231" r:id="rId44" xr:uid="{6F5727DA-F46C-4DCE-AFC6-9630D0313188}"/>
    <hyperlink ref="H113" r:id="rId45" xr:uid="{AC4C9280-1278-4DEB-8AAA-775357A25FD5}"/>
    <hyperlink ref="H30" r:id="rId46" xr:uid="{740B3559-EFC4-4AD5-A48F-8988B2AB4273}"/>
  </hyperlinks>
  <pageMargins left="0.7" right="0.7" top="0.75" bottom="0.75" header="0.3" footer="0.3"/>
  <pageSetup paperSize="9" orientation="portrait" horizontalDpi="4294967295" verticalDpi="4294967295"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B045-7D17-47E5-98EC-6122F92B50BA}">
  <sheetPr codeName="Hárok7"/>
  <dimension ref="A1:N768"/>
  <sheetViews>
    <sheetView zoomScale="110" zoomScaleNormal="110" workbookViewId="0">
      <pane ySplit="1" topLeftCell="A2" activePane="bottomLeft" state="frozen"/>
      <selection activeCell="I2" sqref="I2:L73"/>
      <selection pane="bottomLeft" activeCell="C43" sqref="C43"/>
    </sheetView>
  </sheetViews>
  <sheetFormatPr baseColWidth="10" defaultColWidth="9.1640625" defaultRowHeight="11"/>
  <cols>
    <col min="1" max="1" width="11.83203125" style="183" bestFit="1" customWidth="1"/>
    <col min="2" max="2" width="47.5" style="184" bestFit="1" customWidth="1"/>
    <col min="3" max="3" width="49.83203125" style="184" customWidth="1"/>
    <col min="4" max="4" width="11.5" style="188" customWidth="1"/>
    <col min="5" max="5" width="6" style="189" bestFit="1" customWidth="1"/>
    <col min="6" max="6" width="4.5" style="183" bestFit="1" customWidth="1"/>
    <col min="7" max="7" width="5.5" style="184" bestFit="1" customWidth="1"/>
    <col min="8" max="8" width="5.5" style="184" customWidth="1"/>
    <col min="9" max="9" width="8.5" style="3" bestFit="1" customWidth="1"/>
    <col min="10" max="10" width="12.5" style="3" bestFit="1" customWidth="1"/>
    <col min="11" max="11" width="19.5" style="3" customWidth="1"/>
    <col min="12" max="12" width="13.5" style="3" bestFit="1" customWidth="1"/>
    <col min="13" max="13" width="13.5" style="3" customWidth="1"/>
    <col min="14" max="16384" width="9.1640625" style="3"/>
  </cols>
  <sheetData>
    <row r="1" spans="1:14" s="4" customFormat="1" ht="24">
      <c r="A1" s="165" t="s">
        <v>408</v>
      </c>
      <c r="B1" s="168" t="s">
        <v>312</v>
      </c>
      <c r="C1" s="168" t="s">
        <v>1021</v>
      </c>
      <c r="D1" s="170" t="s">
        <v>1022</v>
      </c>
      <c r="E1" s="171" t="s">
        <v>1023</v>
      </c>
      <c r="F1" s="165" t="s">
        <v>336</v>
      </c>
      <c r="G1" s="165" t="s">
        <v>315</v>
      </c>
      <c r="H1" s="165" t="s">
        <v>1024</v>
      </c>
      <c r="I1" s="165" t="s">
        <v>1025</v>
      </c>
      <c r="J1" s="165" t="s">
        <v>1026</v>
      </c>
      <c r="K1" s="165" t="s">
        <v>1027</v>
      </c>
      <c r="L1" s="165" t="s">
        <v>1028</v>
      </c>
      <c r="M1" s="165" t="s">
        <v>1029</v>
      </c>
      <c r="N1" s="165" t="s">
        <v>1030</v>
      </c>
    </row>
    <row r="2" spans="1:14">
      <c r="A2" s="198" t="s">
        <v>2247</v>
      </c>
      <c r="B2" s="204" t="str">
        <f>VLOOKUP(A2,Adr!A:B,2,FALSE)</f>
        <v>"BigHugGym"</v>
      </c>
      <c r="C2" s="185" t="s">
        <v>2989</v>
      </c>
      <c r="D2" s="287">
        <v>5000</v>
      </c>
      <c r="E2" s="230">
        <v>0</v>
      </c>
      <c r="F2" s="166" t="s">
        <v>360</v>
      </c>
      <c r="G2" s="169" t="s">
        <v>317</v>
      </c>
      <c r="H2" s="169" t="s">
        <v>1031</v>
      </c>
      <c r="I2" s="192" t="str">
        <f t="shared" ref="I2:I65" si="0">A2&amp;F2</f>
        <v>42446481l</v>
      </c>
      <c r="J2" s="167" t="str">
        <f t="shared" ref="J2:J65" si="1">A2&amp;G2</f>
        <v>42446481026 01</v>
      </c>
      <c r="K2" s="5"/>
      <c r="L2" s="167" t="str">
        <f t="shared" ref="L2:L65" si="2">A2&amp;G2&amp;H2</f>
        <v>42446481026 01B</v>
      </c>
      <c r="M2" s="5" t="str">
        <f t="shared" ref="M2:M65" si="3">B2&amp;F2&amp;H2&amp;C2</f>
        <v>"BigHugGym"lBšportové pohybové tábory pre mládež</v>
      </c>
      <c r="N2" s="3" t="str">
        <f t="shared" ref="N2:N65" si="4">+I2&amp;H2</f>
        <v>42446481lB</v>
      </c>
    </row>
    <row r="3" spans="1:14" ht="12">
      <c r="A3" s="166" t="s">
        <v>2254</v>
      </c>
      <c r="B3" s="204" t="str">
        <f>VLOOKUP(A3,Adr!A:B,2,FALSE)</f>
        <v>"Miesta pre mladých"</v>
      </c>
      <c r="C3" s="197" t="s">
        <v>2989</v>
      </c>
      <c r="D3" s="290">
        <v>4983</v>
      </c>
      <c r="E3" s="173">
        <v>0</v>
      </c>
      <c r="F3" s="166" t="s">
        <v>360</v>
      </c>
      <c r="G3" s="169" t="s">
        <v>317</v>
      </c>
      <c r="H3" s="169" t="s">
        <v>1031</v>
      </c>
      <c r="I3" s="192" t="str">
        <f t="shared" si="0"/>
        <v>37992619l</v>
      </c>
      <c r="J3" s="167" t="str">
        <f t="shared" si="1"/>
        <v>37992619026 01</v>
      </c>
      <c r="K3" s="5"/>
      <c r="L3" s="167" t="str">
        <f t="shared" si="2"/>
        <v>37992619026 01B</v>
      </c>
      <c r="M3" s="5" t="str">
        <f t="shared" si="3"/>
        <v>"Miesta pre mladých"lBšportové pohybové tábory pre mládež</v>
      </c>
      <c r="N3" s="3" t="str">
        <f t="shared" si="4"/>
        <v>37992619lB</v>
      </c>
    </row>
    <row r="4" spans="1:14">
      <c r="A4" s="198" t="s">
        <v>2263</v>
      </c>
      <c r="B4" s="204" t="str">
        <f>VLOOKUP(A4,Adr!A:B,2,FALSE)</f>
        <v>1. Volejbalový klub Púchov</v>
      </c>
      <c r="C4" s="185" t="s">
        <v>2989</v>
      </c>
      <c r="D4" s="287">
        <v>3575</v>
      </c>
      <c r="E4" s="173">
        <v>0</v>
      </c>
      <c r="F4" s="166" t="s">
        <v>360</v>
      </c>
      <c r="G4" s="169" t="s">
        <v>317</v>
      </c>
      <c r="H4" s="169" t="s">
        <v>1031</v>
      </c>
      <c r="I4" s="192" t="str">
        <f t="shared" si="0"/>
        <v>34055584l</v>
      </c>
      <c r="J4" s="167" t="str">
        <f t="shared" si="1"/>
        <v>34055584026 01</v>
      </c>
      <c r="K4" s="5"/>
      <c r="L4" s="167" t="str">
        <f t="shared" si="2"/>
        <v>34055584026 01B</v>
      </c>
      <c r="M4" s="5" t="str">
        <f t="shared" si="3"/>
        <v>1. Volejbalový klub PúchovlBšportové pohybové tábory pre mládež</v>
      </c>
      <c r="N4" s="3" t="str">
        <f t="shared" si="4"/>
        <v>34055584lB</v>
      </c>
    </row>
    <row r="5" spans="1:14" ht="12">
      <c r="A5" s="178" t="s">
        <v>2272</v>
      </c>
      <c r="B5" s="204" t="str">
        <f>VLOOKUP(A5,Adr!A:B,2,FALSE)</f>
        <v>3x3sport</v>
      </c>
      <c r="C5" s="196" t="s">
        <v>350</v>
      </c>
      <c r="D5" s="287">
        <v>20000</v>
      </c>
      <c r="E5" s="230">
        <v>0</v>
      </c>
      <c r="F5" s="166" t="s">
        <v>349</v>
      </c>
      <c r="G5" s="169" t="s">
        <v>317</v>
      </c>
      <c r="H5" s="169" t="s">
        <v>1031</v>
      </c>
      <c r="I5" s="192" t="str">
        <f t="shared" si="0"/>
        <v>55014810f</v>
      </c>
      <c r="J5" s="167" t="str">
        <f t="shared" si="1"/>
        <v>55014810026 01</v>
      </c>
      <c r="K5" s="5"/>
      <c r="L5" s="167" t="str">
        <f t="shared" si="2"/>
        <v>55014810026 01B</v>
      </c>
      <c r="M5" s="5" t="str">
        <f t="shared" si="3"/>
        <v>3x3sportfBplnenie úloh verejného záujmu v športe</v>
      </c>
      <c r="N5" s="3" t="str">
        <f t="shared" si="4"/>
        <v>55014810fB</v>
      </c>
    </row>
    <row r="6" spans="1:14" ht="12">
      <c r="A6" s="166" t="s">
        <v>2281</v>
      </c>
      <c r="B6" s="204" t="str">
        <f>VLOOKUP(A6,Adr!A:B,2,FALSE)</f>
        <v>Academy 4 you</v>
      </c>
      <c r="C6" s="197" t="s">
        <v>2989</v>
      </c>
      <c r="D6" s="290">
        <v>5000</v>
      </c>
      <c r="E6" s="173">
        <v>0</v>
      </c>
      <c r="F6" s="166" t="s">
        <v>360</v>
      </c>
      <c r="G6" s="169" t="s">
        <v>317</v>
      </c>
      <c r="H6" s="169" t="s">
        <v>1031</v>
      </c>
      <c r="I6" s="192" t="str">
        <f t="shared" si="0"/>
        <v>30793513l</v>
      </c>
      <c r="J6" s="167" t="str">
        <f t="shared" si="1"/>
        <v>30793513026 01</v>
      </c>
      <c r="K6" s="5"/>
      <c r="L6" s="167" t="str">
        <f t="shared" si="2"/>
        <v>30793513026 01B</v>
      </c>
      <c r="M6" s="5" t="str">
        <f t="shared" si="3"/>
        <v>Academy 4 youlBšportové pohybové tábory pre mládež</v>
      </c>
      <c r="N6" s="3" t="str">
        <f t="shared" si="4"/>
        <v>30793513lB</v>
      </c>
    </row>
    <row r="7" spans="1:14" ht="12">
      <c r="A7" s="166" t="s">
        <v>2288</v>
      </c>
      <c r="B7" s="204" t="str">
        <f>VLOOKUP(A7,Adr!A:B,2,FALSE)</f>
        <v>Aeroklub Prievidza, občianske združenie</v>
      </c>
      <c r="C7" s="196" t="s">
        <v>350</v>
      </c>
      <c r="D7" s="289">
        <v>15000</v>
      </c>
      <c r="E7" s="173">
        <v>0</v>
      </c>
      <c r="F7" s="166" t="s">
        <v>349</v>
      </c>
      <c r="G7" s="169" t="s">
        <v>317</v>
      </c>
      <c r="H7" s="169" t="s">
        <v>1031</v>
      </c>
      <c r="I7" s="192" t="str">
        <f t="shared" si="0"/>
        <v>17067006f</v>
      </c>
      <c r="J7" s="167" t="str">
        <f t="shared" si="1"/>
        <v>17067006026 01</v>
      </c>
      <c r="K7" s="5"/>
      <c r="L7" s="167" t="str">
        <f t="shared" si="2"/>
        <v>17067006026 01B</v>
      </c>
      <c r="M7" s="5" t="str">
        <f t="shared" si="3"/>
        <v>Aeroklub Prievidza, občianske združeniefBplnenie úloh verejného záujmu v športe</v>
      </c>
      <c r="N7" s="3" t="str">
        <f t="shared" si="4"/>
        <v>17067006fB</v>
      </c>
    </row>
    <row r="8" spans="1:14" ht="12">
      <c r="A8" s="166" t="s">
        <v>2299</v>
      </c>
      <c r="B8" s="204" t="str">
        <f>VLOOKUP(A8,Adr!A:B,2,FALSE)</f>
        <v>AG Hradová s.r.o.</v>
      </c>
      <c r="C8" s="197" t="s">
        <v>2989</v>
      </c>
      <c r="D8" s="290">
        <v>4990</v>
      </c>
      <c r="E8" s="230">
        <v>0</v>
      </c>
      <c r="F8" s="166" t="s">
        <v>360</v>
      </c>
      <c r="G8" s="169" t="s">
        <v>317</v>
      </c>
      <c r="H8" s="169" t="s">
        <v>1031</v>
      </c>
      <c r="I8" s="192" t="str">
        <f t="shared" si="0"/>
        <v>36637092l</v>
      </c>
      <c r="J8" s="167" t="str">
        <f t="shared" si="1"/>
        <v>36637092026 01</v>
      </c>
      <c r="K8" s="5"/>
      <c r="L8" s="167" t="str">
        <f t="shared" si="2"/>
        <v>36637092026 01B</v>
      </c>
      <c r="M8" s="5" t="str">
        <f t="shared" si="3"/>
        <v>AG Hradová s.r.o.lBšportové pohybové tábory pre mládež</v>
      </c>
      <c r="N8" s="3" t="str">
        <f t="shared" si="4"/>
        <v>36637092lB</v>
      </c>
    </row>
    <row r="9" spans="1:14">
      <c r="A9" s="198" t="s">
        <v>2309</v>
      </c>
      <c r="B9" s="204" t="str">
        <f>VLOOKUP(A9,Adr!A:B,2,FALSE)</f>
        <v>AKNELA</v>
      </c>
      <c r="C9" s="185" t="s">
        <v>2989</v>
      </c>
      <c r="D9" s="287">
        <v>4500</v>
      </c>
      <c r="E9" s="230">
        <v>0</v>
      </c>
      <c r="F9" s="166" t="s">
        <v>360</v>
      </c>
      <c r="G9" s="169" t="s">
        <v>317</v>
      </c>
      <c r="H9" s="169" t="s">
        <v>1031</v>
      </c>
      <c r="I9" s="192" t="str">
        <f t="shared" si="0"/>
        <v>36132632l</v>
      </c>
      <c r="J9" s="167" t="str">
        <f t="shared" si="1"/>
        <v>36132632026 01</v>
      </c>
      <c r="K9" s="5"/>
      <c r="L9" s="167" t="str">
        <f t="shared" si="2"/>
        <v>36132632026 01B</v>
      </c>
      <c r="M9" s="5" t="str">
        <f t="shared" si="3"/>
        <v>AKNELAlBšportové pohybové tábory pre mládež</v>
      </c>
      <c r="N9" s="3" t="str">
        <f t="shared" si="4"/>
        <v>36132632lB</v>
      </c>
    </row>
    <row r="10" spans="1:14" ht="12">
      <c r="A10" s="166" t="s">
        <v>1675</v>
      </c>
      <c r="B10" s="204" t="str">
        <f>VLOOKUP(A10,Adr!A:B,2,FALSE)</f>
        <v>ASOCIÁCIA MAŽORETKOVÉHO ŠPORTU SLOVENSKO</v>
      </c>
      <c r="C10" s="196" t="s">
        <v>352</v>
      </c>
      <c r="D10" s="289">
        <v>16900</v>
      </c>
      <c r="E10" s="230">
        <v>0</v>
      </c>
      <c r="F10" s="166" t="s">
        <v>351</v>
      </c>
      <c r="G10" s="169" t="s">
        <v>321</v>
      </c>
      <c r="H10" s="169" t="s">
        <v>1031</v>
      </c>
      <c r="I10" s="192" t="str">
        <f t="shared" si="0"/>
        <v>37894021g</v>
      </c>
      <c r="J10" s="167" t="str">
        <f t="shared" si="1"/>
        <v>37894021026 03</v>
      </c>
      <c r="K10" s="5"/>
      <c r="L10" s="167" t="str">
        <f t="shared" si="2"/>
        <v>37894021026 03B</v>
      </c>
      <c r="M10" s="5" t="str">
        <f t="shared" si="3"/>
        <v>ASOCIÁCIA MAŽORETKOVÉHO ŠPORTU SLOVENSKOgBrozvoj športov, ktoré nie sú uznanými podľa zákona č. 440/2015 Z. z.</v>
      </c>
      <c r="N10" s="3" t="str">
        <f t="shared" si="4"/>
        <v>37894021gB</v>
      </c>
    </row>
    <row r="11" spans="1:14" ht="12">
      <c r="A11" s="202" t="s">
        <v>1683</v>
      </c>
      <c r="B11" s="204" t="str">
        <f>VLOOKUP(A11,Adr!A:B,2,FALSE)</f>
        <v>Asociácia športových klubov Inter Bratislava</v>
      </c>
      <c r="C11" s="196" t="s">
        <v>2193</v>
      </c>
      <c r="D11" s="288">
        <v>3083</v>
      </c>
      <c r="E11" s="173">
        <v>0</v>
      </c>
      <c r="F11" s="166" t="s">
        <v>362</v>
      </c>
      <c r="G11" s="169" t="s">
        <v>321</v>
      </c>
      <c r="H11" s="169" t="s">
        <v>1031</v>
      </c>
      <c r="I11" s="192" t="str">
        <f t="shared" si="0"/>
        <v>00678457m</v>
      </c>
      <c r="J11" s="167" t="str">
        <f t="shared" si="1"/>
        <v>00678457026 03</v>
      </c>
      <c r="K11" s="5"/>
      <c r="L11" s="167" t="str">
        <f t="shared" si="2"/>
        <v>00678457026 03B</v>
      </c>
      <c r="M11" s="5" t="str">
        <f t="shared" si="3"/>
        <v>Asociácia športových klubov Inter BratislavamBPohár Interu</v>
      </c>
      <c r="N11" s="3" t="str">
        <f t="shared" si="4"/>
        <v>00678457mB</v>
      </c>
    </row>
    <row r="12" spans="1:14">
      <c r="A12" s="182" t="s">
        <v>1691</v>
      </c>
      <c r="B12" s="204" t="str">
        <f>VLOOKUP(A12,Adr!A:B,2,FALSE)</f>
        <v>Asociácia športu pre všetkých Slovenskej republiky</v>
      </c>
      <c r="C12" s="185" t="s">
        <v>2230</v>
      </c>
      <c r="D12" s="287">
        <v>48000</v>
      </c>
      <c r="E12" s="173">
        <v>0</v>
      </c>
      <c r="F12" s="166" t="s">
        <v>349</v>
      </c>
      <c r="G12" s="169" t="s">
        <v>317</v>
      </c>
      <c r="H12" s="169" t="s">
        <v>1031</v>
      </c>
      <c r="I12" s="192" t="str">
        <f t="shared" si="0"/>
        <v>00681482f</v>
      </c>
      <c r="J12" s="167" t="str">
        <f t="shared" si="1"/>
        <v>00681482026 01</v>
      </c>
      <c r="K12" s="5"/>
      <c r="L12" s="167" t="str">
        <f t="shared" si="2"/>
        <v>00681482026 01B</v>
      </c>
      <c r="M12" s="5" t="str">
        <f t="shared" si="3"/>
        <v>Asociácia športu pre všetkých Slovenskej republikyfBpodpora a rozvoj športu pre všetkých</v>
      </c>
      <c r="N12" s="3" t="str">
        <f t="shared" si="4"/>
        <v>00681482fB</v>
      </c>
    </row>
    <row r="13" spans="1:14">
      <c r="A13" s="202" t="s">
        <v>2319</v>
      </c>
      <c r="B13" s="204" t="str">
        <f>VLOOKUP(A13,Adr!A:B,2,FALSE)</f>
        <v>Baláž Racing</v>
      </c>
      <c r="C13" s="185" t="s">
        <v>350</v>
      </c>
      <c r="D13" s="287">
        <v>5000</v>
      </c>
      <c r="E13" s="173">
        <v>0</v>
      </c>
      <c r="F13" s="166" t="s">
        <v>349</v>
      </c>
      <c r="G13" s="169" t="s">
        <v>317</v>
      </c>
      <c r="H13" s="169" t="s">
        <v>1031</v>
      </c>
      <c r="I13" s="192" t="str">
        <f t="shared" si="0"/>
        <v>55184707f</v>
      </c>
      <c r="J13" s="167" t="str">
        <f t="shared" si="1"/>
        <v>55184707026 01</v>
      </c>
      <c r="K13" s="5"/>
      <c r="L13" s="167" t="str">
        <f t="shared" si="2"/>
        <v>55184707026 01B</v>
      </c>
      <c r="M13" s="5" t="str">
        <f t="shared" si="3"/>
        <v>Baláž RacingfBplnenie úloh verejného záujmu v športe</v>
      </c>
      <c r="N13" s="3" t="str">
        <f t="shared" si="4"/>
        <v>55184707fB</v>
      </c>
    </row>
    <row r="14" spans="1:14">
      <c r="A14" s="198" t="s">
        <v>2326</v>
      </c>
      <c r="B14" s="204" t="str">
        <f>VLOOKUP(A14,Adr!A:B,2,FALSE)</f>
        <v>Basketbalový klub AŠK Slávia Trnava</v>
      </c>
      <c r="C14" s="185" t="s">
        <v>2989</v>
      </c>
      <c r="D14" s="287">
        <v>5000</v>
      </c>
      <c r="E14" s="173">
        <v>0</v>
      </c>
      <c r="F14" s="166" t="s">
        <v>360</v>
      </c>
      <c r="G14" s="169" t="s">
        <v>317</v>
      </c>
      <c r="H14" s="169" t="s">
        <v>1031</v>
      </c>
      <c r="I14" s="192" t="str">
        <f t="shared" si="0"/>
        <v>35629827l</v>
      </c>
      <c r="J14" s="167" t="str">
        <f t="shared" si="1"/>
        <v>35629827026 01</v>
      </c>
      <c r="K14" s="5"/>
      <c r="L14" s="167" t="str">
        <f t="shared" si="2"/>
        <v>35629827026 01B</v>
      </c>
      <c r="M14" s="5" t="str">
        <f t="shared" si="3"/>
        <v>Basketbalový klub AŠK Slávia TrnavalBšportové pohybové tábory pre mládež</v>
      </c>
      <c r="N14" s="3" t="str">
        <f t="shared" si="4"/>
        <v>35629827lB</v>
      </c>
    </row>
    <row r="15" spans="1:14" ht="12">
      <c r="A15" s="166" t="s">
        <v>2333</v>
      </c>
      <c r="B15" s="204" t="str">
        <f>VLOOKUP(A15,Adr!A:B,2,FALSE)</f>
        <v>Basketbalový klub mládeže JUNIOR Unverzity Konštantína Filozofa Nitra</v>
      </c>
      <c r="C15" s="196" t="s">
        <v>2989</v>
      </c>
      <c r="D15" s="289">
        <v>4000</v>
      </c>
      <c r="E15" s="173">
        <v>0</v>
      </c>
      <c r="F15" s="166" t="s">
        <v>360</v>
      </c>
      <c r="G15" s="169" t="s">
        <v>317</v>
      </c>
      <c r="H15" s="169" t="s">
        <v>1031</v>
      </c>
      <c r="I15" s="192" t="str">
        <f t="shared" si="0"/>
        <v>37963091l</v>
      </c>
      <c r="J15" s="167" t="str">
        <f t="shared" si="1"/>
        <v>37963091026 01</v>
      </c>
      <c r="K15" s="5"/>
      <c r="L15" s="167" t="str">
        <f t="shared" si="2"/>
        <v>37963091026 01B</v>
      </c>
      <c r="M15" s="5" t="str">
        <f t="shared" si="3"/>
        <v>Basketbalový klub mládeže JUNIOR Unverzity Konštantína Filozofa NitralBšportové pohybové tábory pre mládež</v>
      </c>
      <c r="N15" s="3" t="str">
        <f t="shared" si="4"/>
        <v>37963091lB</v>
      </c>
    </row>
    <row r="16" spans="1:14">
      <c r="A16" s="198" t="s">
        <v>2340</v>
      </c>
      <c r="B16" s="204" t="str">
        <f>VLOOKUP(A16,Adr!A:B,2,FALSE)</f>
        <v>BASKETBALOVÝ KLUB MLÁDEŽE ŽILINA - ZÁVODIE</v>
      </c>
      <c r="C16" s="185" t="s">
        <v>2989</v>
      </c>
      <c r="D16" s="287">
        <v>5000</v>
      </c>
      <c r="E16" s="230">
        <v>0</v>
      </c>
      <c r="F16" s="166" t="s">
        <v>360</v>
      </c>
      <c r="G16" s="169" t="s">
        <v>317</v>
      </c>
      <c r="H16" s="169" t="s">
        <v>1031</v>
      </c>
      <c r="I16" s="192" t="str">
        <f t="shared" si="0"/>
        <v>42220971l</v>
      </c>
      <c r="J16" s="167" t="str">
        <f t="shared" si="1"/>
        <v>42220971026 01</v>
      </c>
      <c r="K16" s="5"/>
      <c r="L16" s="167" t="str">
        <f t="shared" si="2"/>
        <v>42220971026 01B</v>
      </c>
      <c r="M16" s="5" t="str">
        <f t="shared" si="3"/>
        <v>BASKETBALOVÝ KLUB MLÁDEŽE ŽILINA - ZÁVODIElBšportové pohybové tábory pre mládež</v>
      </c>
      <c r="N16" s="3" t="str">
        <f t="shared" si="4"/>
        <v>42220971lB</v>
      </c>
    </row>
    <row r="17" spans="1:14" ht="12">
      <c r="A17" s="166" t="s">
        <v>2347</v>
      </c>
      <c r="B17" s="204" t="str">
        <f>VLOOKUP(A17,Adr!A:B,2,FALSE)</f>
        <v>Benitim</v>
      </c>
      <c r="C17" s="196" t="s">
        <v>2989</v>
      </c>
      <c r="D17" s="289">
        <v>4966</v>
      </c>
      <c r="E17" s="230">
        <v>0</v>
      </c>
      <c r="F17" s="166" t="s">
        <v>360</v>
      </c>
      <c r="G17" s="169" t="s">
        <v>317</v>
      </c>
      <c r="H17" s="169" t="s">
        <v>1031</v>
      </c>
      <c r="I17" s="192" t="str">
        <f t="shared" si="0"/>
        <v>42180309l</v>
      </c>
      <c r="J17" s="167" t="str">
        <f t="shared" si="1"/>
        <v>42180309026 01</v>
      </c>
      <c r="K17" s="5"/>
      <c r="L17" s="167" t="str">
        <f t="shared" si="2"/>
        <v>42180309026 01B</v>
      </c>
      <c r="M17" s="5" t="str">
        <f t="shared" si="3"/>
        <v>BenitimlBšportové pohybové tábory pre mládež</v>
      </c>
      <c r="N17" s="3" t="str">
        <f t="shared" si="4"/>
        <v>42180309lB</v>
      </c>
    </row>
    <row r="18" spans="1:14">
      <c r="A18" s="202" t="s">
        <v>2356</v>
      </c>
      <c r="B18" s="204" t="str">
        <f>VLOOKUP(A18,Adr!A:B,2,FALSE)</f>
        <v>BIKE RACING SLOVAKIA MARTIN</v>
      </c>
      <c r="C18" s="185" t="s">
        <v>350</v>
      </c>
      <c r="D18" s="287">
        <v>10000</v>
      </c>
      <c r="E18" s="230">
        <v>0</v>
      </c>
      <c r="F18" s="166" t="s">
        <v>349</v>
      </c>
      <c r="G18" s="169" t="s">
        <v>317</v>
      </c>
      <c r="H18" s="169" t="s">
        <v>1031</v>
      </c>
      <c r="I18" s="192" t="str">
        <f t="shared" si="0"/>
        <v>52085929f</v>
      </c>
      <c r="J18" s="167" t="str">
        <f t="shared" si="1"/>
        <v>52085929026 01</v>
      </c>
      <c r="K18" s="5"/>
      <c r="L18" s="167" t="str">
        <f t="shared" si="2"/>
        <v>52085929026 01B</v>
      </c>
      <c r="M18" s="5" t="str">
        <f t="shared" si="3"/>
        <v>BIKE RACING SLOVAKIA MARTINfBplnenie úloh verejného záujmu v športe</v>
      </c>
      <c r="N18" s="3" t="str">
        <f t="shared" si="4"/>
        <v>52085929fB</v>
      </c>
    </row>
    <row r="19" spans="1:14">
      <c r="A19" s="198" t="s">
        <v>2364</v>
      </c>
      <c r="B19" s="204" t="str">
        <f>VLOOKUP(A19,Adr!A:B,2,FALSE)</f>
        <v>ByteBite, s. r. o.</v>
      </c>
      <c r="C19" s="169" t="s">
        <v>350</v>
      </c>
      <c r="D19" s="172">
        <v>10000</v>
      </c>
      <c r="E19" s="173">
        <v>0</v>
      </c>
      <c r="F19" s="166" t="s">
        <v>349</v>
      </c>
      <c r="G19" s="169" t="s">
        <v>321</v>
      </c>
      <c r="H19" s="169" t="s">
        <v>1031</v>
      </c>
      <c r="I19" s="192" t="str">
        <f t="shared" si="0"/>
        <v>51972042f</v>
      </c>
      <c r="J19" s="167" t="str">
        <f t="shared" si="1"/>
        <v>51972042026 03</v>
      </c>
      <c r="K19" s="5"/>
      <c r="L19" s="167" t="str">
        <f t="shared" si="2"/>
        <v>51972042026 03B</v>
      </c>
      <c r="M19" s="5" t="str">
        <f t="shared" si="3"/>
        <v>ByteBite, s. r. o.fBplnenie úloh verejného záujmu v športe</v>
      </c>
      <c r="N19" s="3" t="str">
        <f t="shared" si="4"/>
        <v>51972042fB</v>
      </c>
    </row>
    <row r="20" spans="1:14">
      <c r="A20" s="202" t="s">
        <v>1373</v>
      </c>
      <c r="B20" s="204" t="str">
        <f>VLOOKUP(A20,Adr!A:B,2,FALSE)</f>
        <v>Deaflympijský výbor Slovenska</v>
      </c>
      <c r="C20" s="185" t="s">
        <v>1467</v>
      </c>
      <c r="D20" s="287">
        <v>337091</v>
      </c>
      <c r="E20" s="173">
        <v>0</v>
      </c>
      <c r="F20" s="166" t="s">
        <v>343</v>
      </c>
      <c r="G20" s="169" t="s">
        <v>321</v>
      </c>
      <c r="H20" s="169" t="s">
        <v>1031</v>
      </c>
      <c r="I20" s="192" t="str">
        <f t="shared" si="0"/>
        <v>42254388c</v>
      </c>
      <c r="J20" s="167" t="str">
        <f t="shared" si="1"/>
        <v>42254388026 03</v>
      </c>
      <c r="K20" s="5"/>
      <c r="L20" s="167" t="str">
        <f t="shared" si="2"/>
        <v>42254388026 03B</v>
      </c>
      <c r="M20" s="5" t="str">
        <f t="shared" si="3"/>
        <v>Deaflympijský výbor SlovenskacBzabezpečenie činnosti a úloh v roku 2025</v>
      </c>
      <c r="N20" s="3" t="str">
        <f t="shared" si="4"/>
        <v>42254388cB</v>
      </c>
    </row>
    <row r="21" spans="1:14">
      <c r="A21" s="202" t="s">
        <v>1373</v>
      </c>
      <c r="B21" s="204" t="str">
        <f>VLOOKUP(A21,Adr!A:B,2,FALSE)</f>
        <v>Deaflympijský výbor Slovenska</v>
      </c>
      <c r="C21" s="185" t="s">
        <v>1481</v>
      </c>
      <c r="D21" s="287">
        <v>10000</v>
      </c>
      <c r="E21" s="230">
        <v>0</v>
      </c>
      <c r="F21" s="166" t="s">
        <v>345</v>
      </c>
      <c r="G21" s="169" t="s">
        <v>321</v>
      </c>
      <c r="H21" s="169" t="s">
        <v>1031</v>
      </c>
      <c r="I21" s="192" t="str">
        <f t="shared" si="0"/>
        <v>42254388d</v>
      </c>
      <c r="J21" s="167" t="str">
        <f t="shared" si="1"/>
        <v>42254388026 03</v>
      </c>
      <c r="K21" s="5"/>
      <c r="L21" s="167" t="str">
        <f t="shared" si="2"/>
        <v>42254388026 03B</v>
      </c>
      <c r="M21" s="5" t="str">
        <f t="shared" si="3"/>
        <v>Deaflympijský výbor SlovenskadBAntušeková Adela</v>
      </c>
      <c r="N21" s="3" t="str">
        <f t="shared" si="4"/>
        <v>42254388dB</v>
      </c>
    </row>
    <row r="22" spans="1:14">
      <c r="A22" s="182" t="s">
        <v>1373</v>
      </c>
      <c r="B22" s="204" t="str">
        <f>VLOOKUP(A22,Adr!A:B,2,FALSE)</f>
        <v>Deaflympijský výbor Slovenska</v>
      </c>
      <c r="C22" s="185" t="s">
        <v>1482</v>
      </c>
      <c r="D22" s="287">
        <v>20000</v>
      </c>
      <c r="E22" s="173">
        <v>0</v>
      </c>
      <c r="F22" s="166" t="s">
        <v>345</v>
      </c>
      <c r="G22" s="169" t="s">
        <v>321</v>
      </c>
      <c r="H22" s="169" t="s">
        <v>1031</v>
      </c>
      <c r="I22" s="192" t="str">
        <f t="shared" si="0"/>
        <v>42254388d</v>
      </c>
      <c r="J22" s="167" t="str">
        <f t="shared" si="1"/>
        <v>42254388026 03</v>
      </c>
      <c r="K22" s="5"/>
      <c r="L22" s="167" t="str">
        <f t="shared" si="2"/>
        <v>42254388026 03B</v>
      </c>
      <c r="M22" s="5" t="str">
        <f t="shared" si="3"/>
        <v>Deaflympijský výbor SlovenskadBAntušeková Martina</v>
      </c>
      <c r="N22" s="3" t="str">
        <f t="shared" si="4"/>
        <v>42254388dB</v>
      </c>
    </row>
    <row r="23" spans="1:14" ht="12">
      <c r="A23" s="202" t="s">
        <v>1373</v>
      </c>
      <c r="B23" s="204" t="str">
        <f>VLOOKUP(A23,Adr!A:B,2,FALSE)</f>
        <v>Deaflympijský výbor Slovenska</v>
      </c>
      <c r="C23" s="190" t="s">
        <v>1483</v>
      </c>
      <c r="D23" s="288">
        <v>27500</v>
      </c>
      <c r="E23" s="173">
        <v>0</v>
      </c>
      <c r="F23" s="166" t="s">
        <v>345</v>
      </c>
      <c r="G23" s="169" t="s">
        <v>321</v>
      </c>
      <c r="H23" s="169" t="s">
        <v>1031</v>
      </c>
      <c r="I23" s="192" t="str">
        <f t="shared" si="0"/>
        <v>42254388d</v>
      </c>
      <c r="J23" s="167" t="str">
        <f t="shared" si="1"/>
        <v>42254388026 03</v>
      </c>
      <c r="K23" s="5"/>
      <c r="L23" s="167" t="str">
        <f t="shared" si="2"/>
        <v>42254388026 03B</v>
      </c>
      <c r="M23" s="5" t="str">
        <f t="shared" si="3"/>
        <v>Deaflympijský výbor SlovenskadBBirošová Tereza</v>
      </c>
      <c r="N23" s="3" t="str">
        <f t="shared" si="4"/>
        <v>42254388dB</v>
      </c>
    </row>
    <row r="24" spans="1:14" ht="12">
      <c r="A24" s="202" t="s">
        <v>1373</v>
      </c>
      <c r="B24" s="204" t="str">
        <f>VLOOKUP(A24,Adr!A:B,2,FALSE)</f>
        <v>Deaflympijský výbor Slovenska</v>
      </c>
      <c r="C24" s="190" t="s">
        <v>1484</v>
      </c>
      <c r="D24" s="288">
        <v>17500</v>
      </c>
      <c r="E24" s="173">
        <v>0</v>
      </c>
      <c r="F24" s="166" t="s">
        <v>345</v>
      </c>
      <c r="G24" s="169" t="s">
        <v>321</v>
      </c>
      <c r="H24" s="169" t="s">
        <v>1031</v>
      </c>
      <c r="I24" s="192" t="str">
        <f t="shared" si="0"/>
        <v>42254388d</v>
      </c>
      <c r="J24" s="167" t="str">
        <f t="shared" si="1"/>
        <v>42254388026 03</v>
      </c>
      <c r="K24" s="5"/>
      <c r="L24" s="167" t="str">
        <f t="shared" si="2"/>
        <v>42254388026 03B</v>
      </c>
      <c r="M24" s="5" t="str">
        <f t="shared" si="3"/>
        <v>Deaflympijský výbor SlovenskadBDebnár Šimon</v>
      </c>
      <c r="N24" s="3" t="str">
        <f t="shared" si="4"/>
        <v>42254388dB</v>
      </c>
    </row>
    <row r="25" spans="1:14" ht="12">
      <c r="A25" s="202" t="s">
        <v>1373</v>
      </c>
      <c r="B25" s="204" t="str">
        <f>VLOOKUP(A25,Adr!A:B,2,FALSE)</f>
        <v>Deaflympijský výbor Slovenska</v>
      </c>
      <c r="C25" s="196" t="s">
        <v>1485</v>
      </c>
      <c r="D25" s="289">
        <v>45000</v>
      </c>
      <c r="E25" s="173">
        <v>0</v>
      </c>
      <c r="F25" s="166" t="s">
        <v>345</v>
      </c>
      <c r="G25" s="169" t="s">
        <v>321</v>
      </c>
      <c r="H25" s="169" t="s">
        <v>1031</v>
      </c>
      <c r="I25" s="192" t="str">
        <f t="shared" si="0"/>
        <v>42254388d</v>
      </c>
      <c r="J25" s="167" t="str">
        <f t="shared" si="1"/>
        <v>42254388026 03</v>
      </c>
      <c r="K25" s="5"/>
      <c r="L25" s="167" t="str">
        <f t="shared" si="2"/>
        <v>42254388026 03B</v>
      </c>
      <c r="M25" s="5" t="str">
        <f t="shared" si="3"/>
        <v>Deaflympijský výbor SlovenskadBĎuriš Matúš</v>
      </c>
      <c r="N25" s="3" t="str">
        <f t="shared" si="4"/>
        <v>42254388dB</v>
      </c>
    </row>
    <row r="26" spans="1:14">
      <c r="A26" s="198" t="s">
        <v>1373</v>
      </c>
      <c r="B26" s="204" t="str">
        <f>VLOOKUP(A26,Adr!A:B,2,FALSE)</f>
        <v>Deaflympijský výbor Slovenska</v>
      </c>
      <c r="C26" s="169" t="s">
        <v>1486</v>
      </c>
      <c r="D26" s="288">
        <v>20000</v>
      </c>
      <c r="E26" s="230">
        <v>0</v>
      </c>
      <c r="F26" s="166" t="s">
        <v>345</v>
      </c>
      <c r="G26" s="169" t="s">
        <v>321</v>
      </c>
      <c r="H26" s="169" t="s">
        <v>1031</v>
      </c>
      <c r="I26" s="192" t="str">
        <f t="shared" si="0"/>
        <v>42254388d</v>
      </c>
      <c r="J26" s="167" t="str">
        <f t="shared" si="1"/>
        <v>42254388026 03</v>
      </c>
      <c r="K26" s="5"/>
      <c r="L26" s="167" t="str">
        <f t="shared" si="2"/>
        <v>42254388026 03B</v>
      </c>
      <c r="M26" s="5" t="str">
        <f t="shared" si="3"/>
        <v>Deaflympijský výbor SlovenskadBJánošíková Jana</v>
      </c>
      <c r="N26" s="3" t="str">
        <f t="shared" si="4"/>
        <v>42254388dB</v>
      </c>
    </row>
    <row r="27" spans="1:14" ht="12">
      <c r="A27" s="166" t="s">
        <v>1373</v>
      </c>
      <c r="B27" s="204" t="str">
        <f>VLOOKUP(A27,Adr!A:B,2,FALSE)</f>
        <v>Deaflympijský výbor Slovenska</v>
      </c>
      <c r="C27" s="196" t="s">
        <v>1487</v>
      </c>
      <c r="D27" s="289">
        <v>32500</v>
      </c>
      <c r="E27" s="173">
        <v>0</v>
      </c>
      <c r="F27" s="166" t="s">
        <v>345</v>
      </c>
      <c r="G27" s="169" t="s">
        <v>321</v>
      </c>
      <c r="H27" s="169" t="s">
        <v>1031</v>
      </c>
      <c r="I27" s="192" t="str">
        <f t="shared" si="0"/>
        <v>42254388d</v>
      </c>
      <c r="J27" s="167" t="str">
        <f t="shared" si="1"/>
        <v>42254388026 03</v>
      </c>
      <c r="K27" s="5"/>
      <c r="L27" s="167" t="str">
        <f t="shared" si="2"/>
        <v>42254388026 03B</v>
      </c>
      <c r="M27" s="5" t="str">
        <f t="shared" si="3"/>
        <v>Deaflympijský výbor SlovenskadBJelínek Rastislav</v>
      </c>
      <c r="N27" s="3" t="str">
        <f t="shared" si="4"/>
        <v>42254388dB</v>
      </c>
    </row>
    <row r="28" spans="1:14">
      <c r="A28" s="202" t="s">
        <v>1373</v>
      </c>
      <c r="B28" s="204" t="str">
        <f>VLOOKUP(A28,Adr!A:B,2,FALSE)</f>
        <v>Deaflympijský výbor Slovenska</v>
      </c>
      <c r="C28" s="185" t="s">
        <v>1488</v>
      </c>
      <c r="D28" s="287">
        <v>50000</v>
      </c>
      <c r="E28" s="230">
        <v>0</v>
      </c>
      <c r="F28" s="166" t="s">
        <v>345</v>
      </c>
      <c r="G28" s="169" t="s">
        <v>321</v>
      </c>
      <c r="H28" s="169" t="s">
        <v>1031</v>
      </c>
      <c r="I28" s="192" t="str">
        <f t="shared" si="0"/>
        <v>42254388d</v>
      </c>
      <c r="J28" s="167" t="str">
        <f t="shared" si="1"/>
        <v>42254388026 03</v>
      </c>
      <c r="K28" s="5"/>
      <c r="L28" s="167" t="str">
        <f t="shared" si="2"/>
        <v>42254388026 03B</v>
      </c>
      <c r="M28" s="5" t="str">
        <f t="shared" si="3"/>
        <v>Deaflympijský výbor SlovenskadBKeinath Thomas</v>
      </c>
      <c r="N28" s="3" t="str">
        <f t="shared" si="4"/>
        <v>42254388dB</v>
      </c>
    </row>
    <row r="29" spans="1:14">
      <c r="A29" s="202" t="s">
        <v>1373</v>
      </c>
      <c r="B29" s="204" t="str">
        <f>VLOOKUP(A29,Adr!A:B,2,FALSE)</f>
        <v>Deaflympijský výbor Slovenska</v>
      </c>
      <c r="C29" s="185" t="s">
        <v>1489</v>
      </c>
      <c r="D29" s="287">
        <v>40000</v>
      </c>
      <c r="E29" s="173">
        <v>0</v>
      </c>
      <c r="F29" s="166" t="s">
        <v>345</v>
      </c>
      <c r="G29" s="169" t="s">
        <v>321</v>
      </c>
      <c r="H29" s="169" t="s">
        <v>1031</v>
      </c>
      <c r="I29" s="192" t="str">
        <f t="shared" si="0"/>
        <v>42254388d</v>
      </c>
      <c r="J29" s="167" t="str">
        <f t="shared" si="1"/>
        <v>42254388026 03</v>
      </c>
      <c r="K29" s="5"/>
      <c r="L29" s="167" t="str">
        <f t="shared" si="2"/>
        <v>42254388026 03B</v>
      </c>
      <c r="M29" s="5" t="str">
        <f t="shared" si="3"/>
        <v>Deaflympijský výbor SlovenskadBKrištofičová Ivana</v>
      </c>
      <c r="N29" s="3" t="str">
        <f t="shared" si="4"/>
        <v>42254388dB</v>
      </c>
    </row>
    <row r="30" spans="1:14">
      <c r="A30" s="198" t="s">
        <v>1373</v>
      </c>
      <c r="B30" s="204" t="str">
        <f>VLOOKUP(A30,Adr!A:B,2,FALSE)</f>
        <v>Deaflympijský výbor Slovenska</v>
      </c>
      <c r="C30" s="169" t="s">
        <v>1490</v>
      </c>
      <c r="D30" s="288">
        <v>20000</v>
      </c>
      <c r="E30" s="173">
        <v>0</v>
      </c>
      <c r="F30" s="166" t="s">
        <v>345</v>
      </c>
      <c r="G30" s="169" t="s">
        <v>321</v>
      </c>
      <c r="H30" s="169" t="s">
        <v>1031</v>
      </c>
      <c r="I30" s="192" t="str">
        <f t="shared" si="0"/>
        <v>42254388d</v>
      </c>
      <c r="J30" s="167" t="str">
        <f t="shared" si="1"/>
        <v>42254388026 03</v>
      </c>
      <c r="K30" s="5"/>
      <c r="L30" s="167" t="str">
        <f t="shared" si="2"/>
        <v>42254388026 03B</v>
      </c>
      <c r="M30" s="5" t="str">
        <f t="shared" si="3"/>
        <v>Deaflympijský výbor SlovenskadBLepótová Amália</v>
      </c>
      <c r="N30" s="3" t="str">
        <f t="shared" si="4"/>
        <v>42254388dB</v>
      </c>
    </row>
    <row r="31" spans="1:14">
      <c r="A31" s="178" t="s">
        <v>1373</v>
      </c>
      <c r="B31" s="204" t="str">
        <f>VLOOKUP(A31,Adr!A:B,2,FALSE)</f>
        <v>Deaflympijský výbor Slovenska</v>
      </c>
      <c r="C31" s="185" t="s">
        <v>1491</v>
      </c>
      <c r="D31" s="289">
        <v>50000</v>
      </c>
      <c r="E31" s="230">
        <v>0</v>
      </c>
      <c r="F31" s="166" t="s">
        <v>345</v>
      </c>
      <c r="G31" s="169" t="s">
        <v>321</v>
      </c>
      <c r="H31" s="169" t="s">
        <v>1031</v>
      </c>
      <c r="I31" s="192" t="str">
        <f t="shared" si="0"/>
        <v>42254388d</v>
      </c>
      <c r="J31" s="167" t="str">
        <f t="shared" si="1"/>
        <v>42254388026 03</v>
      </c>
      <c r="K31" s="5"/>
      <c r="L31" s="167" t="str">
        <f t="shared" si="2"/>
        <v>42254388026 03B</v>
      </c>
      <c r="M31" s="5" t="str">
        <f t="shared" si="3"/>
        <v>Deaflympijský výbor SlovenskadBNovotná Eva</v>
      </c>
      <c r="N31" s="3" t="str">
        <f t="shared" si="4"/>
        <v>42254388dB</v>
      </c>
    </row>
    <row r="32" spans="1:14">
      <c r="A32" s="198" t="s">
        <v>1373</v>
      </c>
      <c r="B32" s="204" t="str">
        <f>VLOOKUP(A32,Adr!A:B,2,FALSE)</f>
        <v>Deaflympijský výbor Slovenska</v>
      </c>
      <c r="C32" s="185" t="s">
        <v>1492</v>
      </c>
      <c r="D32" s="287">
        <v>35000</v>
      </c>
      <c r="E32" s="230">
        <v>0</v>
      </c>
      <c r="F32" s="166" t="s">
        <v>345</v>
      </c>
      <c r="G32" s="169" t="s">
        <v>321</v>
      </c>
      <c r="H32" s="169" t="s">
        <v>1031</v>
      </c>
      <c r="I32" s="192" t="str">
        <f t="shared" si="0"/>
        <v>42254388d</v>
      </c>
      <c r="J32" s="167" t="str">
        <f t="shared" si="1"/>
        <v>42254388026 03</v>
      </c>
      <c r="K32" s="5"/>
      <c r="L32" s="167" t="str">
        <f t="shared" si="2"/>
        <v>42254388026 03B</v>
      </c>
      <c r="M32" s="5" t="str">
        <f t="shared" si="3"/>
        <v>Deaflympijský výbor SlovenskadBPristač Dávid</v>
      </c>
      <c r="N32" s="3" t="str">
        <f t="shared" si="4"/>
        <v>42254388dB</v>
      </c>
    </row>
    <row r="33" spans="1:14">
      <c r="A33" s="182" t="s">
        <v>1373</v>
      </c>
      <c r="B33" s="204" t="str">
        <f>VLOOKUP(A33,Adr!A:B,2,FALSE)</f>
        <v>Deaflympijský výbor Slovenska</v>
      </c>
      <c r="C33" s="185" t="s">
        <v>1493</v>
      </c>
      <c r="D33" s="287">
        <v>26200</v>
      </c>
      <c r="E33" s="173">
        <v>0</v>
      </c>
      <c r="F33" s="166" t="s">
        <v>345</v>
      </c>
      <c r="G33" s="169" t="s">
        <v>321</v>
      </c>
      <c r="H33" s="169" t="s">
        <v>1031</v>
      </c>
      <c r="I33" s="192" t="str">
        <f t="shared" si="0"/>
        <v>42254388d</v>
      </c>
      <c r="J33" s="167" t="str">
        <f t="shared" si="1"/>
        <v>42254388026 03</v>
      </c>
      <c r="K33" s="5"/>
      <c r="L33" s="167" t="str">
        <f t="shared" si="2"/>
        <v>42254388026 03B</v>
      </c>
      <c r="M33" s="5" t="str">
        <f t="shared" si="3"/>
        <v>Deaflympijský výbor SlovenskadBTutura Marek</v>
      </c>
      <c r="N33" s="3" t="str">
        <f t="shared" si="4"/>
        <v>42254388dB</v>
      </c>
    </row>
    <row r="34" spans="1:14" ht="12">
      <c r="A34" s="202" t="s">
        <v>1373</v>
      </c>
      <c r="B34" s="204" t="str">
        <f>VLOOKUP(A34,Adr!A:B,2,FALSE)</f>
        <v>Deaflympijský výbor Slovenska</v>
      </c>
      <c r="C34" s="196" t="s">
        <v>1494</v>
      </c>
      <c r="D34" s="290">
        <v>15000</v>
      </c>
      <c r="E34" s="230">
        <v>0</v>
      </c>
      <c r="F34" s="166" t="s">
        <v>345</v>
      </c>
      <c r="G34" s="169" t="s">
        <v>321</v>
      </c>
      <c r="H34" s="169" t="s">
        <v>1031</v>
      </c>
      <c r="I34" s="192" t="str">
        <f t="shared" si="0"/>
        <v>42254388d</v>
      </c>
      <c r="J34" s="167" t="str">
        <f t="shared" si="1"/>
        <v>42254388026 03</v>
      </c>
      <c r="K34" s="5"/>
      <c r="L34" s="167" t="str">
        <f t="shared" si="2"/>
        <v>42254388026 03B</v>
      </c>
      <c r="M34" s="5" t="str">
        <f t="shared" si="3"/>
        <v>Deaflympijský výbor SlovenskadBVaco Marek</v>
      </c>
      <c r="N34" s="3" t="str">
        <f t="shared" si="4"/>
        <v>42254388dB</v>
      </c>
    </row>
    <row r="35" spans="1:14" ht="12">
      <c r="A35" s="166" t="s">
        <v>1373</v>
      </c>
      <c r="B35" s="204" t="str">
        <f>VLOOKUP(A35,Adr!A:B,2,FALSE)</f>
        <v>Deaflympijský výbor Slovenska</v>
      </c>
      <c r="C35" s="197" t="s">
        <v>350</v>
      </c>
      <c r="D35" s="191">
        <v>73000</v>
      </c>
      <c r="E35" s="173">
        <v>0</v>
      </c>
      <c r="F35" s="166" t="s">
        <v>349</v>
      </c>
      <c r="G35" s="169" t="s">
        <v>321</v>
      </c>
      <c r="H35" s="169" t="s">
        <v>1031</v>
      </c>
      <c r="I35" s="192" t="str">
        <f t="shared" si="0"/>
        <v>42254388f</v>
      </c>
      <c r="J35" s="167" t="str">
        <f t="shared" si="1"/>
        <v>42254388026 03</v>
      </c>
      <c r="K35" s="5"/>
      <c r="L35" s="167" t="str">
        <f t="shared" si="2"/>
        <v>42254388026 03B</v>
      </c>
      <c r="M35" s="5" t="str">
        <f t="shared" si="3"/>
        <v>Deaflympijský výbor SlovenskafBplnenie úloh verejného záujmu v športe</v>
      </c>
      <c r="N35" s="3" t="str">
        <f t="shared" si="4"/>
        <v>42254388fB</v>
      </c>
    </row>
    <row r="36" spans="1:14" ht="24">
      <c r="A36" s="166" t="s">
        <v>1373</v>
      </c>
      <c r="B36" s="204" t="str">
        <f>VLOOKUP(A36,Adr!A:B,2,FALSE)</f>
        <v>Deaflympijský výbor Slovenska</v>
      </c>
      <c r="C36" s="197" t="s">
        <v>2192</v>
      </c>
      <c r="D36" s="290">
        <v>150000</v>
      </c>
      <c r="E36" s="230">
        <v>0</v>
      </c>
      <c r="F36" s="166" t="s">
        <v>351</v>
      </c>
      <c r="G36" s="169" t="s">
        <v>321</v>
      </c>
      <c r="H36" s="169" t="s">
        <v>1031</v>
      </c>
      <c r="I36" s="192" t="str">
        <f t="shared" si="0"/>
        <v>42254388g</v>
      </c>
      <c r="J36" s="167" t="str">
        <f t="shared" si="1"/>
        <v>42254388026 03</v>
      </c>
      <c r="K36" s="5"/>
      <c r="L36" s="167" t="str">
        <f t="shared" si="2"/>
        <v>42254388026 03B</v>
      </c>
      <c r="M36" s="5" t="str">
        <f t="shared" si="3"/>
        <v>Deaflympijský výbor SlovenskagBzabezpečenie účasti športovej reprezentácie SR na 25. letnej Deaflympiáde 2025 v Tokiu</v>
      </c>
      <c r="N36" s="3" t="str">
        <f t="shared" si="4"/>
        <v>42254388gB</v>
      </c>
    </row>
    <row r="37" spans="1:14">
      <c r="A37" s="182" t="s">
        <v>2371</v>
      </c>
      <c r="B37" s="204" t="str">
        <f>VLOOKUP(A37,Adr!A:B,2,FALSE)</f>
        <v>Florbalový klub AS Trenčín</v>
      </c>
      <c r="C37" s="185" t="s">
        <v>2989</v>
      </c>
      <c r="D37" s="287">
        <v>4800</v>
      </c>
      <c r="E37" s="173">
        <v>0</v>
      </c>
      <c r="F37" s="166" t="s">
        <v>360</v>
      </c>
      <c r="G37" s="169" t="s">
        <v>317</v>
      </c>
      <c r="H37" s="169" t="s">
        <v>1031</v>
      </c>
      <c r="I37" s="192" t="str">
        <f t="shared" si="0"/>
        <v>42017840l</v>
      </c>
      <c r="J37" s="167" t="str">
        <f t="shared" si="1"/>
        <v>42017840026 01</v>
      </c>
      <c r="K37" s="5"/>
      <c r="L37" s="167" t="str">
        <f t="shared" si="2"/>
        <v>42017840026 01B</v>
      </c>
      <c r="M37" s="5" t="str">
        <f t="shared" si="3"/>
        <v>Florbalový klub AS TrenčínlBšportové pohybové tábory pre mládež</v>
      </c>
      <c r="N37" s="3" t="str">
        <f t="shared" si="4"/>
        <v>42017840lB</v>
      </c>
    </row>
    <row r="38" spans="1:14">
      <c r="A38" s="198" t="s">
        <v>2380</v>
      </c>
      <c r="B38" s="204" t="str">
        <f>VLOOKUP(A38,Adr!A:B,2,FALSE)</f>
        <v>FLORBALOVÝ KLUB MICHALOVCE</v>
      </c>
      <c r="C38" s="185" t="s">
        <v>2989</v>
      </c>
      <c r="D38" s="289">
        <v>5000</v>
      </c>
      <c r="E38" s="173">
        <v>0</v>
      </c>
      <c r="F38" s="166" t="s">
        <v>360</v>
      </c>
      <c r="G38" s="169" t="s">
        <v>317</v>
      </c>
      <c r="H38" s="169" t="s">
        <v>1031</v>
      </c>
      <c r="I38" s="192" t="str">
        <f t="shared" si="0"/>
        <v>42103711l</v>
      </c>
      <c r="J38" s="167" t="str">
        <f t="shared" si="1"/>
        <v>42103711026 01</v>
      </c>
      <c r="K38" s="5"/>
      <c r="L38" s="167" t="str">
        <f t="shared" si="2"/>
        <v>42103711026 01B</v>
      </c>
      <c r="M38" s="5" t="str">
        <f t="shared" si="3"/>
        <v>FLORBALOVÝ KLUB MICHALOVCElBšportové pohybové tábory pre mládež</v>
      </c>
      <c r="N38" s="3" t="str">
        <f t="shared" si="4"/>
        <v>42103711lB</v>
      </c>
    </row>
    <row r="39" spans="1:14" ht="12">
      <c r="A39" s="166" t="s">
        <v>2387</v>
      </c>
      <c r="B39" s="204" t="str">
        <f>VLOOKUP(A39,Adr!A:B,2,FALSE)</f>
        <v>Futbalový klub Dúbravka</v>
      </c>
      <c r="C39" s="196" t="s">
        <v>2989</v>
      </c>
      <c r="D39" s="287">
        <v>5000</v>
      </c>
      <c r="E39" s="173">
        <v>0</v>
      </c>
      <c r="F39" s="166" t="s">
        <v>360</v>
      </c>
      <c r="G39" s="169" t="s">
        <v>317</v>
      </c>
      <c r="H39" s="169" t="s">
        <v>1031</v>
      </c>
      <c r="I39" s="192" t="str">
        <f t="shared" si="0"/>
        <v>17315298l</v>
      </c>
      <c r="J39" s="167" t="str">
        <f t="shared" si="1"/>
        <v>17315298026 01</v>
      </c>
      <c r="K39" s="5"/>
      <c r="L39" s="167" t="str">
        <f t="shared" si="2"/>
        <v>17315298026 01B</v>
      </c>
      <c r="M39" s="5" t="str">
        <f t="shared" si="3"/>
        <v>Futbalový klub DúbravkalBšportové pohybové tábory pre mládež</v>
      </c>
      <c r="N39" s="3" t="str">
        <f t="shared" si="4"/>
        <v>17315298lB</v>
      </c>
    </row>
    <row r="40" spans="1:14" ht="12">
      <c r="A40" s="166" t="s">
        <v>2395</v>
      </c>
      <c r="B40" s="204" t="str">
        <f>VLOOKUP(A40,Adr!A:B,2,FALSE)</f>
        <v>Futbalový klub Iskra Hnúšťa</v>
      </c>
      <c r="C40" s="197" t="s">
        <v>2989</v>
      </c>
      <c r="D40" s="290">
        <v>4600</v>
      </c>
      <c r="E40" s="173">
        <v>0</v>
      </c>
      <c r="F40" s="166" t="s">
        <v>360</v>
      </c>
      <c r="G40" s="169" t="s">
        <v>317</v>
      </c>
      <c r="H40" s="169" t="s">
        <v>1031</v>
      </c>
      <c r="I40" s="192" t="str">
        <f t="shared" si="0"/>
        <v>14223040l</v>
      </c>
      <c r="J40" s="167" t="str">
        <f t="shared" si="1"/>
        <v>14223040026 01</v>
      </c>
      <c r="K40" s="5"/>
      <c r="L40" s="167" t="str">
        <f t="shared" si="2"/>
        <v>14223040026 01B</v>
      </c>
      <c r="M40" s="5" t="str">
        <f t="shared" si="3"/>
        <v>Futbalový klub Iskra HnúšťalBšportové pohybové tábory pre mládež</v>
      </c>
      <c r="N40" s="3" t="str">
        <f t="shared" si="4"/>
        <v>14223040lB</v>
      </c>
    </row>
    <row r="41" spans="1:14" ht="12">
      <c r="A41" s="166" t="s">
        <v>2404</v>
      </c>
      <c r="B41" s="204" t="str">
        <f>VLOOKUP(A41,Adr!A:B,2,FALSE)</f>
        <v>FUTBALOVÝ KLUB POLÍCIE BRATISLAVA</v>
      </c>
      <c r="C41" s="196" t="s">
        <v>2989</v>
      </c>
      <c r="D41" s="289">
        <v>2750</v>
      </c>
      <c r="E41" s="173">
        <v>0</v>
      </c>
      <c r="F41" s="166" t="s">
        <v>360</v>
      </c>
      <c r="G41" s="169" t="s">
        <v>317</v>
      </c>
      <c r="H41" s="169" t="s">
        <v>1031</v>
      </c>
      <c r="I41" s="192" t="str">
        <f t="shared" si="0"/>
        <v>42258014l</v>
      </c>
      <c r="J41" s="167" t="str">
        <f t="shared" si="1"/>
        <v>42258014026 01</v>
      </c>
      <c r="K41" s="5"/>
      <c r="L41" s="167" t="str">
        <f t="shared" si="2"/>
        <v>42258014026 01B</v>
      </c>
      <c r="M41" s="5" t="str">
        <f t="shared" si="3"/>
        <v>FUTBALOVÝ KLUB POLÍCIE BRATISLAVAlBšportové pohybové tábory pre mládež</v>
      </c>
      <c r="N41" s="3" t="str">
        <f t="shared" si="4"/>
        <v>42258014lB</v>
      </c>
    </row>
    <row r="42" spans="1:14" ht="12">
      <c r="A42" s="166" t="s">
        <v>2411</v>
      </c>
      <c r="B42" s="204" t="str">
        <f>VLOOKUP(A42,Adr!A:B,2,FALSE)</f>
        <v>FUTSAL KLUB LUČENEC</v>
      </c>
      <c r="C42" s="197" t="s">
        <v>350</v>
      </c>
      <c r="D42" s="191">
        <v>5000</v>
      </c>
      <c r="E42" s="173">
        <v>0</v>
      </c>
      <c r="F42" s="166" t="s">
        <v>349</v>
      </c>
      <c r="G42" s="169" t="s">
        <v>321</v>
      </c>
      <c r="H42" s="169" t="s">
        <v>1031</v>
      </c>
      <c r="I42" s="192" t="str">
        <f t="shared" si="0"/>
        <v>42396841f</v>
      </c>
      <c r="J42" s="167" t="str">
        <f t="shared" si="1"/>
        <v>42396841026 03</v>
      </c>
      <c r="K42" s="5"/>
      <c r="L42" s="167" t="str">
        <f t="shared" si="2"/>
        <v>42396841026 03B</v>
      </c>
      <c r="M42" s="5" t="str">
        <f t="shared" si="3"/>
        <v>FUTSAL KLUB LUČENECfBplnenie úloh verejného záujmu v športe</v>
      </c>
      <c r="N42" s="3" t="str">
        <f t="shared" si="4"/>
        <v>42396841fB</v>
      </c>
    </row>
    <row r="43" spans="1:14" ht="12">
      <c r="A43" s="166" t="s">
        <v>1697</v>
      </c>
      <c r="B43" s="204" t="str">
        <f>VLOOKUP(A43,Adr!A:B,2,FALSE)</f>
        <v>Gladiators TnUAD Trenčín n.o</v>
      </c>
      <c r="C43" s="196" t="s">
        <v>2157</v>
      </c>
      <c r="D43" s="289">
        <v>25000</v>
      </c>
      <c r="E43" s="230">
        <v>0</v>
      </c>
      <c r="F43" s="166" t="s">
        <v>349</v>
      </c>
      <c r="G43" s="169" t="s">
        <v>321</v>
      </c>
      <c r="H43" s="169" t="s">
        <v>1031</v>
      </c>
      <c r="I43" s="192" t="str">
        <f t="shared" si="0"/>
        <v>53939042f</v>
      </c>
      <c r="J43" s="167" t="str">
        <f t="shared" si="1"/>
        <v>53939042026 03</v>
      </c>
      <c r="K43" s="5"/>
      <c r="L43" s="167" t="str">
        <f t="shared" si="2"/>
        <v>53939042026 03B</v>
      </c>
      <c r="M43" s="5" t="str">
        <f t="shared" si="3"/>
        <v xml:space="preserve">Gladiators TnUAD Trenčín n.ofBpodpora činnosti a účasť na medzinárodných univerzitných hokejových súťažiach </v>
      </c>
      <c r="N43" s="3" t="str">
        <f t="shared" si="4"/>
        <v>53939042fB</v>
      </c>
    </row>
    <row r="44" spans="1:14">
      <c r="A44" s="198" t="s">
        <v>2419</v>
      </c>
      <c r="B44" s="204" t="str">
        <f>VLOOKUP(A44,Adr!A:B,2,FALSE)</f>
        <v>Handball Club Pezinok</v>
      </c>
      <c r="C44" s="185" t="s">
        <v>2989</v>
      </c>
      <c r="D44" s="287">
        <v>4830</v>
      </c>
      <c r="E44" s="173">
        <v>0</v>
      </c>
      <c r="F44" s="166" t="s">
        <v>360</v>
      </c>
      <c r="G44" s="169" t="s">
        <v>317</v>
      </c>
      <c r="H44" s="169" t="s">
        <v>1031</v>
      </c>
      <c r="I44" s="192" t="str">
        <f t="shared" si="0"/>
        <v>35605472l</v>
      </c>
      <c r="J44" s="167" t="str">
        <f t="shared" si="1"/>
        <v>35605472026 01</v>
      </c>
      <c r="K44" s="5"/>
      <c r="L44" s="167" t="str">
        <f t="shared" si="2"/>
        <v>35605472026 01B</v>
      </c>
      <c r="M44" s="5" t="str">
        <f t="shared" si="3"/>
        <v>Handball Club PezinoklBšportové pohybové tábory pre mládež</v>
      </c>
      <c r="N44" s="3" t="str">
        <f t="shared" si="4"/>
        <v>35605472lB</v>
      </c>
    </row>
    <row r="45" spans="1:14">
      <c r="A45" s="182" t="s">
        <v>2426</v>
      </c>
      <c r="B45" s="204" t="str">
        <f>VLOOKUP(A45,Adr!A:B,2,FALSE)</f>
        <v>HC 07 Detva s. r. o.</v>
      </c>
      <c r="C45" s="185" t="s">
        <v>350</v>
      </c>
      <c r="D45" s="187">
        <v>5000</v>
      </c>
      <c r="E45" s="173">
        <v>0</v>
      </c>
      <c r="F45" s="182" t="s">
        <v>349</v>
      </c>
      <c r="G45" s="185" t="s">
        <v>321</v>
      </c>
      <c r="H45" s="185" t="s">
        <v>1031</v>
      </c>
      <c r="I45" s="192" t="str">
        <f t="shared" si="0"/>
        <v>52798721f</v>
      </c>
      <c r="J45" s="167" t="str">
        <f t="shared" si="1"/>
        <v>52798721026 03</v>
      </c>
      <c r="K45" s="5"/>
      <c r="L45" s="167" t="str">
        <f t="shared" si="2"/>
        <v>52798721026 03B</v>
      </c>
      <c r="M45" s="5" t="str">
        <f t="shared" si="3"/>
        <v>HC 07 Detva s. r. o.fBplnenie úloh verejného záujmu v športe</v>
      </c>
      <c r="N45" s="3" t="str">
        <f t="shared" si="4"/>
        <v>52798721fB</v>
      </c>
    </row>
    <row r="46" spans="1:14" ht="12">
      <c r="A46" s="202" t="s">
        <v>1707</v>
      </c>
      <c r="B46" s="204" t="str">
        <f>VLOOKUP(A46,Adr!A:B,2,FALSE)</f>
        <v>HC UNIZA</v>
      </c>
      <c r="C46" s="196" t="s">
        <v>2157</v>
      </c>
      <c r="D46" s="287">
        <v>25000</v>
      </c>
      <c r="E46" s="173">
        <v>0</v>
      </c>
      <c r="F46" s="166" t="s">
        <v>349</v>
      </c>
      <c r="G46" s="169" t="s">
        <v>321</v>
      </c>
      <c r="H46" s="169" t="s">
        <v>1031</v>
      </c>
      <c r="I46" s="192" t="str">
        <f t="shared" si="0"/>
        <v>52489159f</v>
      </c>
      <c r="J46" s="167" t="str">
        <f t="shared" si="1"/>
        <v>52489159026 03</v>
      </c>
      <c r="K46" s="5"/>
      <c r="L46" s="167" t="str">
        <f t="shared" si="2"/>
        <v>52489159026 03B</v>
      </c>
      <c r="M46" s="5" t="str">
        <f t="shared" si="3"/>
        <v xml:space="preserve">HC UNIZAfBpodpora činnosti a účasť na medzinárodných univerzitných hokejových súťažiach </v>
      </c>
      <c r="N46" s="3" t="str">
        <f t="shared" si="4"/>
        <v>52489159fB</v>
      </c>
    </row>
    <row r="47" spans="1:14">
      <c r="A47" s="202" t="s">
        <v>1715</v>
      </c>
      <c r="B47" s="204" t="str">
        <f>VLOOKUP(A47,Adr!A:B,2,FALSE)</f>
        <v>Hlavné mesto Slovenskej republiky Bratislava</v>
      </c>
      <c r="C47" s="185" t="s">
        <v>2194</v>
      </c>
      <c r="D47" s="289">
        <v>10000</v>
      </c>
      <c r="E47" s="230">
        <v>0</v>
      </c>
      <c r="F47" s="166" t="s">
        <v>362</v>
      </c>
      <c r="G47" s="169" t="s">
        <v>321</v>
      </c>
      <c r="H47" s="169" t="s">
        <v>1031</v>
      </c>
      <c r="I47" s="192" t="str">
        <f t="shared" si="0"/>
        <v>00603481m</v>
      </c>
      <c r="J47" s="167" t="str">
        <f t="shared" si="1"/>
        <v>00603481026 03</v>
      </c>
      <c r="K47" s="5"/>
      <c r="L47" s="167" t="str">
        <f t="shared" si="2"/>
        <v>00603481026 03B</v>
      </c>
      <c r="M47" s="5" t="str">
        <f t="shared" si="3"/>
        <v>Hlavné mesto Slovenskej republiky BratislavamBTIPOS NÁRODNÝ BEH DEVÍN BRATISLAVA (STARZ)</v>
      </c>
      <c r="N47" s="3" t="str">
        <f t="shared" si="4"/>
        <v>00603481mB</v>
      </c>
    </row>
    <row r="48" spans="1:14">
      <c r="A48" s="202" t="s">
        <v>1725</v>
      </c>
      <c r="B48" s="204" t="str">
        <f>VLOOKUP(A48,Adr!A:B,2,FALSE)</f>
        <v>Hokejový klub UMB</v>
      </c>
      <c r="C48" s="169" t="s">
        <v>2157</v>
      </c>
      <c r="D48" s="289">
        <v>25000</v>
      </c>
      <c r="E48" s="230">
        <v>0</v>
      </c>
      <c r="F48" s="166" t="s">
        <v>349</v>
      </c>
      <c r="G48" s="169" t="s">
        <v>321</v>
      </c>
      <c r="H48" s="169" t="s">
        <v>1031</v>
      </c>
      <c r="I48" s="192" t="str">
        <f t="shared" si="0"/>
        <v>50879391f</v>
      </c>
      <c r="J48" s="167" t="str">
        <f t="shared" si="1"/>
        <v>50879391026 03</v>
      </c>
      <c r="K48" s="5"/>
      <c r="L48" s="167" t="str">
        <f t="shared" si="2"/>
        <v>50879391026 03B</v>
      </c>
      <c r="M48" s="5" t="str">
        <f t="shared" si="3"/>
        <v xml:space="preserve">Hokejový klub UMBfBpodpora činnosti a účasť na medzinárodných univerzitných hokejových súťažiach </v>
      </c>
      <c r="N48" s="3" t="str">
        <f t="shared" si="4"/>
        <v>50879391fB</v>
      </c>
    </row>
    <row r="49" spans="1:14">
      <c r="A49" s="166" t="s">
        <v>1732</v>
      </c>
      <c r="B49" s="204" t="str">
        <f>VLOOKUP(A49,Adr!A:B,2,FALSE)</f>
        <v>iCompete Natural Slovakia</v>
      </c>
      <c r="C49" s="185" t="s">
        <v>352</v>
      </c>
      <c r="D49" s="287">
        <v>39100</v>
      </c>
      <c r="E49" s="173">
        <v>0</v>
      </c>
      <c r="F49" s="166" t="s">
        <v>351</v>
      </c>
      <c r="G49" s="169" t="s">
        <v>321</v>
      </c>
      <c r="H49" s="169" t="s">
        <v>1031</v>
      </c>
      <c r="I49" s="192" t="str">
        <f t="shared" si="0"/>
        <v>50642804g</v>
      </c>
      <c r="J49" s="167" t="str">
        <f t="shared" si="1"/>
        <v>50642804026 03</v>
      </c>
      <c r="K49" s="5"/>
      <c r="L49" s="167" t="str">
        <f t="shared" si="2"/>
        <v>50642804026 03B</v>
      </c>
      <c r="M49" s="5" t="str">
        <f t="shared" si="3"/>
        <v>iCompete Natural SlovakiagBrozvoj športov, ktoré nie sú uznanými podľa zákona č. 440/2015 Z. z.</v>
      </c>
      <c r="N49" s="3" t="str">
        <f t="shared" si="4"/>
        <v>50642804gB</v>
      </c>
    </row>
    <row r="50" spans="1:14" ht="12">
      <c r="A50" s="166" t="s">
        <v>2435</v>
      </c>
      <c r="B50" s="204" t="str">
        <f>VLOOKUP(A50,Adr!A:B,2,FALSE)</f>
        <v>ILYO - TAEKWONDO TRENČÍN, o. z.</v>
      </c>
      <c r="C50" s="196" t="s">
        <v>2989</v>
      </c>
      <c r="D50" s="289">
        <v>5000</v>
      </c>
      <c r="E50" s="230">
        <v>0</v>
      </c>
      <c r="F50" s="166" t="s">
        <v>360</v>
      </c>
      <c r="G50" s="169" t="s">
        <v>317</v>
      </c>
      <c r="H50" s="169" t="s">
        <v>1031</v>
      </c>
      <c r="I50" s="192" t="str">
        <f t="shared" si="0"/>
        <v>42024536l</v>
      </c>
      <c r="J50" s="167" t="str">
        <f t="shared" si="1"/>
        <v>42024536026 01</v>
      </c>
      <c r="K50" s="5"/>
      <c r="L50" s="167" t="str">
        <f t="shared" si="2"/>
        <v>42024536026 01B</v>
      </c>
      <c r="M50" s="5" t="str">
        <f t="shared" si="3"/>
        <v>ILYO - TAEKWONDO TRENČÍN, o. z.lBšportové pohybové tábory pre mládež</v>
      </c>
      <c r="N50" s="3" t="str">
        <f t="shared" si="4"/>
        <v>42024536lB</v>
      </c>
    </row>
    <row r="51" spans="1:14">
      <c r="A51" s="166" t="s">
        <v>1739</v>
      </c>
      <c r="B51" s="204" t="str">
        <f>VLOOKUP(A51,Adr!A:B,2,FALSE)</f>
        <v>Jachtklub Akademik Technická univerzita Košice</v>
      </c>
      <c r="C51" s="169" t="s">
        <v>2195</v>
      </c>
      <c r="D51" s="288">
        <v>4270</v>
      </c>
      <c r="E51" s="173">
        <v>0</v>
      </c>
      <c r="F51" s="166" t="s">
        <v>362</v>
      </c>
      <c r="G51" s="169" t="s">
        <v>321</v>
      </c>
      <c r="H51" s="169" t="s">
        <v>1031</v>
      </c>
      <c r="I51" s="192" t="str">
        <f t="shared" si="0"/>
        <v>51285193m</v>
      </c>
      <c r="J51" s="167" t="str">
        <f t="shared" si="1"/>
        <v>51285193026 03</v>
      </c>
      <c r="K51" s="5"/>
      <c r="L51" s="167" t="str">
        <f t="shared" si="2"/>
        <v>51285193026 03B</v>
      </c>
      <c r="M51" s="5" t="str">
        <f t="shared" si="3"/>
        <v>Jachtklub Akademik Technická univerzita KošicemBSupercup Slovensko 2025</v>
      </c>
      <c r="N51" s="3" t="str">
        <f t="shared" si="4"/>
        <v>51285193mB</v>
      </c>
    </row>
    <row r="52" spans="1:14">
      <c r="A52" s="166" t="s">
        <v>2444</v>
      </c>
      <c r="B52" s="204" t="str">
        <f>VLOOKUP(A52,Adr!A:B,2,FALSE)</f>
        <v>JAKASPORT academy</v>
      </c>
      <c r="C52" s="185" t="s">
        <v>2989</v>
      </c>
      <c r="D52" s="287">
        <v>5000</v>
      </c>
      <c r="E52" s="173">
        <v>0</v>
      </c>
      <c r="F52" s="166" t="s">
        <v>360</v>
      </c>
      <c r="G52" s="169" t="s">
        <v>317</v>
      </c>
      <c r="H52" s="169" t="s">
        <v>1031</v>
      </c>
      <c r="I52" s="192" t="str">
        <f t="shared" si="0"/>
        <v>42103479l</v>
      </c>
      <c r="J52" s="167" t="str">
        <f t="shared" si="1"/>
        <v>42103479026 01</v>
      </c>
      <c r="K52" s="5"/>
      <c r="L52" s="167" t="str">
        <f t="shared" si="2"/>
        <v>42103479026 01B</v>
      </c>
      <c r="M52" s="5" t="str">
        <f t="shared" si="3"/>
        <v>JAKASPORT academylBšportové pohybové tábory pre mládež</v>
      </c>
      <c r="N52" s="3" t="str">
        <f t="shared" si="4"/>
        <v>42103479lB</v>
      </c>
    </row>
    <row r="53" spans="1:14">
      <c r="A53" s="166" t="s">
        <v>2451</v>
      </c>
      <c r="B53" s="204" t="str">
        <f>VLOOKUP(A53,Adr!A:B,2,FALSE)</f>
        <v>job&amp;fun s.r.o.</v>
      </c>
      <c r="C53" s="185" t="s">
        <v>2989</v>
      </c>
      <c r="D53" s="287">
        <v>5000</v>
      </c>
      <c r="E53" s="230">
        <v>0</v>
      </c>
      <c r="F53" s="166" t="s">
        <v>360</v>
      </c>
      <c r="G53" s="169" t="s">
        <v>317</v>
      </c>
      <c r="H53" s="169" t="s">
        <v>1031</v>
      </c>
      <c r="I53" s="192" t="str">
        <f t="shared" si="0"/>
        <v>47210125l</v>
      </c>
      <c r="J53" s="167" t="str">
        <f t="shared" si="1"/>
        <v>47210125026 01</v>
      </c>
      <c r="K53" s="5"/>
      <c r="L53" s="167" t="str">
        <f t="shared" si="2"/>
        <v>47210125026 01B</v>
      </c>
      <c r="M53" s="5" t="str">
        <f t="shared" si="3"/>
        <v>job&amp;fun s.r.o.lBšportové pohybové tábory pre mládež</v>
      </c>
      <c r="N53" s="3" t="str">
        <f t="shared" si="4"/>
        <v>47210125lB</v>
      </c>
    </row>
    <row r="54" spans="1:14">
      <c r="A54" s="166" t="s">
        <v>1747</v>
      </c>
      <c r="B54" s="204" t="str">
        <f>VLOOKUP(A54,Adr!A:B,2,FALSE)</f>
        <v>JUDO CLUB Bardejov o. z.</v>
      </c>
      <c r="C54" s="185" t="s">
        <v>2196</v>
      </c>
      <c r="D54" s="287">
        <v>4500</v>
      </c>
      <c r="E54" s="230">
        <v>0</v>
      </c>
      <c r="F54" s="166" t="s">
        <v>362</v>
      </c>
      <c r="G54" s="169" t="s">
        <v>321</v>
      </c>
      <c r="H54" s="169" t="s">
        <v>1031</v>
      </c>
      <c r="I54" s="192" t="str">
        <f t="shared" si="0"/>
        <v>42234425m</v>
      </c>
      <c r="J54" s="167" t="str">
        <f t="shared" si="1"/>
        <v>42234425026 03</v>
      </c>
      <c r="K54" s="5"/>
      <c r="L54" s="167" t="str">
        <f t="shared" si="2"/>
        <v>42234425026 03B</v>
      </c>
      <c r="M54" s="5" t="str">
        <f t="shared" si="3"/>
        <v>JUDO CLUB Bardejov o. z.mBSLOVAKIA CUP BARDEJOV JUDO OPEN 2025</v>
      </c>
      <c r="N54" s="3" t="str">
        <f t="shared" si="4"/>
        <v>42234425mB</v>
      </c>
    </row>
    <row r="55" spans="1:14">
      <c r="A55" s="166" t="s">
        <v>2461</v>
      </c>
      <c r="B55" s="204" t="str">
        <f>VLOOKUP(A55,Adr!A:B,2,FALSE)</f>
        <v>Judo Klub Martin, Občianske združenie</v>
      </c>
      <c r="C55" s="185" t="s">
        <v>2989</v>
      </c>
      <c r="D55" s="287">
        <v>4830</v>
      </c>
      <c r="E55" s="173">
        <v>0</v>
      </c>
      <c r="F55" s="166" t="s">
        <v>360</v>
      </c>
      <c r="G55" s="169" t="s">
        <v>317</v>
      </c>
      <c r="H55" s="169" t="s">
        <v>1031</v>
      </c>
      <c r="I55" s="192" t="str">
        <f t="shared" si="0"/>
        <v>14222230l</v>
      </c>
      <c r="J55" s="167" t="str">
        <f t="shared" si="1"/>
        <v>14222230026 01</v>
      </c>
      <c r="K55" s="5"/>
      <c r="L55" s="167" t="str">
        <f t="shared" si="2"/>
        <v>14222230026 01B</v>
      </c>
      <c r="M55" s="5" t="str">
        <f t="shared" si="3"/>
        <v>Judo Klub Martin, Občianske združenielBšportové pohybové tábory pre mládež</v>
      </c>
      <c r="N55" s="3" t="str">
        <f t="shared" si="4"/>
        <v>14222230lB</v>
      </c>
    </row>
    <row r="56" spans="1:14" ht="12">
      <c r="A56" s="202" t="s">
        <v>1756</v>
      </c>
      <c r="B56" s="204" t="str">
        <f>VLOOKUP(A56,Adr!A:B,2,FALSE)</f>
        <v>Kajak &amp; kanoe klub Komárno, o.z.</v>
      </c>
      <c r="C56" s="196" t="s">
        <v>2197</v>
      </c>
      <c r="D56" s="287">
        <v>2600</v>
      </c>
      <c r="E56" s="173">
        <v>0</v>
      </c>
      <c r="F56" s="166" t="s">
        <v>362</v>
      </c>
      <c r="G56" s="169" t="s">
        <v>321</v>
      </c>
      <c r="H56" s="169" t="s">
        <v>1031</v>
      </c>
      <c r="I56" s="192" t="str">
        <f t="shared" si="0"/>
        <v>00609153m</v>
      </c>
      <c r="J56" s="167" t="str">
        <f t="shared" si="1"/>
        <v>00609153026 03</v>
      </c>
      <c r="K56" s="5"/>
      <c r="L56" s="167" t="str">
        <f t="shared" si="2"/>
        <v>00609153026 03B</v>
      </c>
      <c r="M56" s="5" t="str">
        <f t="shared" si="3"/>
        <v>Kajak &amp; kanoe klub Komárno, o.z.mB67. ročník Veľkej ceny Komárna v rýchlostnej kanoistik</v>
      </c>
      <c r="N56" s="3" t="str">
        <f t="shared" si="4"/>
        <v>00609153mB</v>
      </c>
    </row>
    <row r="57" spans="1:14">
      <c r="A57" s="182" t="s">
        <v>2468</v>
      </c>
      <c r="B57" s="204" t="str">
        <f>VLOOKUP(A57,Adr!A:B,2,FALSE)</f>
        <v>Karate Klub IGLOW, o. z.</v>
      </c>
      <c r="C57" s="185" t="s">
        <v>2989</v>
      </c>
      <c r="D57" s="287">
        <v>4851.7</v>
      </c>
      <c r="E57" s="230">
        <v>0</v>
      </c>
      <c r="F57" s="166" t="s">
        <v>360</v>
      </c>
      <c r="G57" s="169" t="s">
        <v>317</v>
      </c>
      <c r="H57" s="169" t="s">
        <v>1031</v>
      </c>
      <c r="I57" s="192" t="str">
        <f t="shared" si="0"/>
        <v>35533099l</v>
      </c>
      <c r="J57" s="167" t="str">
        <f t="shared" si="1"/>
        <v>35533099026 01</v>
      </c>
      <c r="K57" s="5"/>
      <c r="L57" s="167" t="str">
        <f t="shared" si="2"/>
        <v>35533099026 01B</v>
      </c>
      <c r="M57" s="5" t="str">
        <f t="shared" si="3"/>
        <v>Karate Klub IGLOW, o. z.lBšportové pohybové tábory pre mládež</v>
      </c>
      <c r="N57" s="3" t="str">
        <f t="shared" si="4"/>
        <v>35533099lB</v>
      </c>
    </row>
    <row r="58" spans="1:14" ht="12">
      <c r="A58" s="166" t="s">
        <v>2478</v>
      </c>
      <c r="B58" s="204" t="str">
        <f>VLOOKUP(A58,Adr!A:B,2,FALSE)</f>
        <v>KARATE KLUB JUNIOR PREŠOV, o. z.</v>
      </c>
      <c r="C58" s="197" t="s">
        <v>2989</v>
      </c>
      <c r="D58" s="290">
        <v>4800</v>
      </c>
      <c r="E58" s="173">
        <v>0</v>
      </c>
      <c r="F58" s="166" t="s">
        <v>360</v>
      </c>
      <c r="G58" s="169" t="s">
        <v>317</v>
      </c>
      <c r="H58" s="169" t="s">
        <v>1031</v>
      </c>
      <c r="I58" s="192" t="str">
        <f t="shared" si="0"/>
        <v>42074355l</v>
      </c>
      <c r="J58" s="167" t="str">
        <f t="shared" si="1"/>
        <v>42074355026 01</v>
      </c>
      <c r="K58" s="5"/>
      <c r="L58" s="167" t="str">
        <f t="shared" si="2"/>
        <v>42074355026 01B</v>
      </c>
      <c r="M58" s="5" t="str">
        <f t="shared" si="3"/>
        <v>KARATE KLUB JUNIOR PREŠOV, o. z.lBšportové pohybové tábory pre mládež</v>
      </c>
      <c r="N58" s="3" t="str">
        <f t="shared" si="4"/>
        <v>42074355lB</v>
      </c>
    </row>
    <row r="59" spans="1:14">
      <c r="A59" s="202" t="s">
        <v>2485</v>
      </c>
      <c r="B59" s="204" t="str">
        <f>VLOOKUP(A59,Adr!A:B,2,FALSE)</f>
        <v>KARATE KLUB KRETOVIČ KOŠICE, o. z.</v>
      </c>
      <c r="C59" s="185" t="s">
        <v>2989</v>
      </c>
      <c r="D59" s="287">
        <v>4800</v>
      </c>
      <c r="E59" s="230">
        <v>0</v>
      </c>
      <c r="F59" s="166" t="s">
        <v>360</v>
      </c>
      <c r="G59" s="169" t="s">
        <v>317</v>
      </c>
      <c r="H59" s="169" t="s">
        <v>1031</v>
      </c>
      <c r="I59" s="192" t="str">
        <f t="shared" si="0"/>
        <v>35545127l</v>
      </c>
      <c r="J59" s="167" t="str">
        <f t="shared" si="1"/>
        <v>35545127026 01</v>
      </c>
      <c r="K59" s="5"/>
      <c r="L59" s="167" t="str">
        <f t="shared" si="2"/>
        <v>35545127026 01B</v>
      </c>
      <c r="M59" s="5" t="str">
        <f t="shared" si="3"/>
        <v>KARATE KLUB KRETOVIČ KOŠICE, o. z.lBšportové pohybové tábory pre mládež</v>
      </c>
      <c r="N59" s="3" t="str">
        <f t="shared" si="4"/>
        <v>35545127lB</v>
      </c>
    </row>
    <row r="60" spans="1:14">
      <c r="A60" s="202" t="s">
        <v>2492</v>
      </c>
      <c r="B60" s="204" t="str">
        <f>VLOOKUP(A60,Adr!A:B,2,FALSE)</f>
        <v>Karate klub Prievidza FKŠ</v>
      </c>
      <c r="C60" s="185" t="s">
        <v>2989</v>
      </c>
      <c r="D60" s="287">
        <v>4500</v>
      </c>
      <c r="E60" s="173">
        <v>0</v>
      </c>
      <c r="F60" s="166" t="s">
        <v>360</v>
      </c>
      <c r="G60" s="169" t="s">
        <v>317</v>
      </c>
      <c r="H60" s="169" t="s">
        <v>1031</v>
      </c>
      <c r="I60" s="192" t="str">
        <f t="shared" si="0"/>
        <v>36130605l</v>
      </c>
      <c r="J60" s="167" t="str">
        <f t="shared" si="1"/>
        <v>36130605026 01</v>
      </c>
      <c r="K60" s="5"/>
      <c r="L60" s="167" t="str">
        <f t="shared" si="2"/>
        <v>36130605026 01B</v>
      </c>
      <c r="M60" s="5" t="str">
        <f t="shared" si="3"/>
        <v>Karate klub Prievidza FKŠlBšportové pohybové tábory pre mládež</v>
      </c>
      <c r="N60" s="3" t="str">
        <f t="shared" si="4"/>
        <v>36130605lB</v>
      </c>
    </row>
    <row r="61" spans="1:14" ht="12">
      <c r="A61" s="166" t="s">
        <v>2499</v>
      </c>
      <c r="B61" s="204" t="str">
        <f>VLOOKUP(A61,Adr!A:B,2,FALSE)</f>
        <v>Karate klub Žilina, o.z.</v>
      </c>
      <c r="C61" s="196" t="s">
        <v>2989</v>
      </c>
      <c r="D61" s="289">
        <v>4500</v>
      </c>
      <c r="E61" s="230">
        <v>0</v>
      </c>
      <c r="F61" s="166" t="s">
        <v>360</v>
      </c>
      <c r="G61" s="169" t="s">
        <v>317</v>
      </c>
      <c r="H61" s="169" t="s">
        <v>1031</v>
      </c>
      <c r="I61" s="192" t="str">
        <f t="shared" si="0"/>
        <v>30230152l</v>
      </c>
      <c r="J61" s="167" t="str">
        <f t="shared" si="1"/>
        <v>30230152026 01</v>
      </c>
      <c r="K61" s="5"/>
      <c r="L61" s="167" t="str">
        <f t="shared" si="2"/>
        <v>30230152026 01B</v>
      </c>
      <c r="M61" s="5" t="str">
        <f t="shared" si="3"/>
        <v>Karate klub Žilina, o.z.lBšportové pohybové tábory pre mládež</v>
      </c>
      <c r="N61" s="3" t="str">
        <f t="shared" si="4"/>
        <v>30230152lB</v>
      </c>
    </row>
    <row r="62" spans="1:14" ht="12">
      <c r="A62" s="166" t="s">
        <v>2506</v>
      </c>
      <c r="B62" s="204" t="str">
        <f>VLOOKUP(A62,Adr!A:B,2,FALSE)</f>
        <v>KFC Komárno</v>
      </c>
      <c r="C62" s="196" t="s">
        <v>2989</v>
      </c>
      <c r="D62" s="289">
        <v>2150</v>
      </c>
      <c r="E62" s="173">
        <v>0</v>
      </c>
      <c r="F62" s="166" t="s">
        <v>360</v>
      </c>
      <c r="G62" s="169" t="s">
        <v>317</v>
      </c>
      <c r="H62" s="169" t="s">
        <v>1031</v>
      </c>
      <c r="I62" s="192" t="str">
        <f t="shared" si="0"/>
        <v>37859170l</v>
      </c>
      <c r="J62" s="167" t="str">
        <f t="shared" si="1"/>
        <v>37859170026 01</v>
      </c>
      <c r="K62" s="5"/>
      <c r="L62" s="167" t="str">
        <f t="shared" si="2"/>
        <v>37859170026 01B</v>
      </c>
      <c r="M62" s="5" t="str">
        <f t="shared" si="3"/>
        <v>KFC KomárnolBšportové pohybové tábory pre mládež</v>
      </c>
      <c r="N62" s="3" t="str">
        <f t="shared" si="4"/>
        <v>37859170lB</v>
      </c>
    </row>
    <row r="63" spans="1:14">
      <c r="A63" s="182" t="s">
        <v>1765</v>
      </c>
      <c r="B63" s="204" t="str">
        <f>VLOOKUP(A63,Adr!A:B,2,FALSE)</f>
        <v>Klub gymnastických športov Slávia Trnava</v>
      </c>
      <c r="C63" s="185" t="s">
        <v>2989</v>
      </c>
      <c r="D63" s="287">
        <v>4700</v>
      </c>
      <c r="E63" s="230">
        <v>0</v>
      </c>
      <c r="F63" s="166" t="s">
        <v>360</v>
      </c>
      <c r="G63" s="169" t="s">
        <v>317</v>
      </c>
      <c r="H63" s="169" t="s">
        <v>1031</v>
      </c>
      <c r="I63" s="192" t="str">
        <f t="shared" si="0"/>
        <v>45011893l</v>
      </c>
      <c r="J63" s="167" t="str">
        <f t="shared" si="1"/>
        <v>45011893026 01</v>
      </c>
      <c r="K63" s="5"/>
      <c r="L63" s="167" t="str">
        <f t="shared" si="2"/>
        <v>45011893026 01B</v>
      </c>
      <c r="M63" s="5" t="str">
        <f t="shared" si="3"/>
        <v>Klub gymnastických športov Slávia TrnavalBšportové pohybové tábory pre mládež</v>
      </c>
      <c r="N63" s="3" t="str">
        <f t="shared" si="4"/>
        <v>45011893lB</v>
      </c>
    </row>
    <row r="64" spans="1:14">
      <c r="A64" s="202" t="s">
        <v>1765</v>
      </c>
      <c r="B64" s="204" t="str">
        <f>VLOOKUP(A64,Adr!A:B,2,FALSE)</f>
        <v>Klub gymnastických športov Slávia Trnava</v>
      </c>
      <c r="C64" s="169" t="s">
        <v>2198</v>
      </c>
      <c r="D64" s="288">
        <v>2538</v>
      </c>
      <c r="E64" s="230">
        <v>0</v>
      </c>
      <c r="F64" s="166" t="s">
        <v>362</v>
      </c>
      <c r="G64" s="169" t="s">
        <v>321</v>
      </c>
      <c r="H64" s="169" t="s">
        <v>1031</v>
      </c>
      <c r="I64" s="192" t="str">
        <f t="shared" si="0"/>
        <v>45011893m</v>
      </c>
      <c r="J64" s="167" t="str">
        <f t="shared" si="1"/>
        <v>45011893026 03</v>
      </c>
      <c r="K64" s="5"/>
      <c r="L64" s="167" t="str">
        <f t="shared" si="2"/>
        <v>45011893026 03B</v>
      </c>
      <c r="M64" s="5" t="str">
        <f t="shared" si="3"/>
        <v>Klub gymnastických športov Slávia TrnavamBFestival pohybových sladieb</v>
      </c>
      <c r="N64" s="3" t="str">
        <f t="shared" si="4"/>
        <v>45011893mB</v>
      </c>
    </row>
    <row r="65" spans="1:14" ht="12">
      <c r="A65" s="166" t="s">
        <v>2516</v>
      </c>
      <c r="B65" s="204" t="str">
        <f>VLOOKUP(A65,Adr!A:B,2,FALSE)</f>
        <v>Klub modernej gymnastiky DANUBIA</v>
      </c>
      <c r="C65" s="196" t="s">
        <v>2989</v>
      </c>
      <c r="D65" s="289">
        <v>5000</v>
      </c>
      <c r="E65" s="173">
        <v>0</v>
      </c>
      <c r="F65" s="166" t="s">
        <v>360</v>
      </c>
      <c r="G65" s="169" t="s">
        <v>317</v>
      </c>
      <c r="H65" s="169" t="s">
        <v>1031</v>
      </c>
      <c r="I65" s="192" t="str">
        <f t="shared" si="0"/>
        <v>36071498l</v>
      </c>
      <c r="J65" s="167" t="str">
        <f t="shared" si="1"/>
        <v>36071498026 01</v>
      </c>
      <c r="K65" s="5"/>
      <c r="L65" s="167" t="str">
        <f t="shared" si="2"/>
        <v>36071498026 01B</v>
      </c>
      <c r="M65" s="5" t="str">
        <f t="shared" si="3"/>
        <v>Klub modernej gymnastiky DANUBIAlBšportové pohybové tábory pre mládež</v>
      </c>
      <c r="N65" s="3" t="str">
        <f t="shared" si="4"/>
        <v>36071498lB</v>
      </c>
    </row>
    <row r="66" spans="1:14">
      <c r="A66" s="178" t="s">
        <v>1770</v>
      </c>
      <c r="B66" s="204" t="str">
        <f>VLOOKUP(A66,Adr!A:B,2,FALSE)</f>
        <v>Klub orientačného behu ATU Košice</v>
      </c>
      <c r="C66" s="185" t="s">
        <v>2199</v>
      </c>
      <c r="D66" s="288">
        <v>7200</v>
      </c>
      <c r="E66" s="173">
        <v>0</v>
      </c>
      <c r="F66" s="166" t="s">
        <v>362</v>
      </c>
      <c r="G66" s="169" t="s">
        <v>321</v>
      </c>
      <c r="H66" s="169" t="s">
        <v>1031</v>
      </c>
      <c r="I66" s="192" t="str">
        <f t="shared" ref="I66:I129" si="5">A66&amp;F66</f>
        <v>51565153m</v>
      </c>
      <c r="J66" s="167" t="str">
        <f t="shared" ref="J66:J129" si="6">A66&amp;G66</f>
        <v>51565153026 03</v>
      </c>
      <c r="K66" s="5"/>
      <c r="L66" s="167" t="str">
        <f t="shared" ref="L66:L129" si="7">A66&amp;G66&amp;H66</f>
        <v>51565153026 03B</v>
      </c>
      <c r="M66" s="5" t="str">
        <f t="shared" ref="M66:M129" si="8">B66&amp;F66&amp;H66&amp;C66</f>
        <v>Klub orientačného behu ATU KošicemB21. Pohár Slovenského krasu v orientačnom behu/ Slovak Karst cup</v>
      </c>
      <c r="N66" s="3" t="str">
        <f t="shared" ref="N66:N129" si="9">+I66&amp;H66</f>
        <v>51565153mB</v>
      </c>
    </row>
    <row r="67" spans="1:14">
      <c r="A67" s="166" t="s">
        <v>1776</v>
      </c>
      <c r="B67" s="204" t="str">
        <f>VLOOKUP(A67,Adr!A:B,2,FALSE)</f>
        <v>Klub plaveckých športov Nereus Žilina, o. z.</v>
      </c>
      <c r="C67" s="185" t="s">
        <v>2200</v>
      </c>
      <c r="D67" s="287">
        <v>7000</v>
      </c>
      <c r="E67" s="230">
        <v>0</v>
      </c>
      <c r="F67" s="166" t="s">
        <v>362</v>
      </c>
      <c r="G67" s="169" t="s">
        <v>321</v>
      </c>
      <c r="H67" s="169" t="s">
        <v>1031</v>
      </c>
      <c r="I67" s="192" t="str">
        <f t="shared" si="5"/>
        <v>31940803m</v>
      </c>
      <c r="J67" s="167" t="str">
        <f t="shared" si="6"/>
        <v>31940803026 03</v>
      </c>
      <c r="K67" s="5"/>
      <c r="L67" s="167" t="str">
        <f t="shared" si="7"/>
        <v>31940803026 03B</v>
      </c>
      <c r="M67" s="5" t="str">
        <f t="shared" si="8"/>
        <v>Klub plaveckých športov Nereus Žilina, o. z.mBŽilinský triatlonový festival 2025</v>
      </c>
      <c r="N67" s="3" t="str">
        <f t="shared" si="9"/>
        <v>31940803mB</v>
      </c>
    </row>
    <row r="68" spans="1:14" ht="24">
      <c r="A68" s="166" t="s">
        <v>1784</v>
      </c>
      <c r="B68" s="204" t="str">
        <f>VLOOKUP(A68,Adr!A:B,2,FALSE)</f>
        <v>Klub sálového futbalu Športový klub Prednádražie Trnava</v>
      </c>
      <c r="C68" s="196" t="s">
        <v>2201</v>
      </c>
      <c r="D68" s="289">
        <v>3849.9999999999995</v>
      </c>
      <c r="E68" s="173">
        <v>0</v>
      </c>
      <c r="F68" s="166" t="s">
        <v>362</v>
      </c>
      <c r="G68" s="169" t="s">
        <v>321</v>
      </c>
      <c r="H68" s="169" t="s">
        <v>1031</v>
      </c>
      <c r="I68" s="192" t="str">
        <f t="shared" si="5"/>
        <v>36082538m</v>
      </c>
      <c r="J68" s="167" t="str">
        <f t="shared" si="6"/>
        <v>36082538026 03</v>
      </c>
      <c r="K68" s="5"/>
      <c r="L68" s="167" t="str">
        <f t="shared" si="7"/>
        <v>36082538026 03B</v>
      </c>
      <c r="M68" s="5" t="str">
        <f t="shared" si="8"/>
        <v>Klub sálového futbalu Športový klub Prednádražie TrnavamBPRENGO CUP 2025 - najväčší amatérsky turnaj mužov a žien v malom futbale na Slovensku</v>
      </c>
      <c r="N68" s="3" t="str">
        <f t="shared" si="9"/>
        <v>36082538mB</v>
      </c>
    </row>
    <row r="69" spans="1:14" ht="12">
      <c r="A69" s="166" t="s">
        <v>1381</v>
      </c>
      <c r="B69" s="204" t="str">
        <f>VLOOKUP(A69,Adr!A:B,2,FALSE)</f>
        <v>Klub slovenských turistov</v>
      </c>
      <c r="C69" s="196" t="s">
        <v>1667</v>
      </c>
      <c r="D69" s="289">
        <v>50000</v>
      </c>
      <c r="E69" s="230">
        <v>0</v>
      </c>
      <c r="F69" s="166" t="s">
        <v>349</v>
      </c>
      <c r="G69" s="169" t="s">
        <v>317</v>
      </c>
      <c r="H69" s="169" t="s">
        <v>1031</v>
      </c>
      <c r="I69" s="192" t="str">
        <f t="shared" si="5"/>
        <v>00688312f</v>
      </c>
      <c r="J69" s="167" t="str">
        <f t="shared" si="6"/>
        <v>00688312026 01</v>
      </c>
      <c r="K69" s="5"/>
      <c r="L69" s="167" t="str">
        <f t="shared" si="7"/>
        <v>00688312026 01B</v>
      </c>
      <c r="M69" s="5" t="str">
        <f t="shared" si="8"/>
        <v>Klub slovenských turistovfBznačenie turistických trás</v>
      </c>
      <c r="N69" s="3" t="str">
        <f t="shared" si="9"/>
        <v>00688312fB</v>
      </c>
    </row>
    <row r="70" spans="1:14" ht="12">
      <c r="A70" s="166" t="s">
        <v>2525</v>
      </c>
      <c r="B70" s="204" t="str">
        <f>VLOOKUP(A70,Adr!A:B,2,FALSE)</f>
        <v>Klub Super Deti Košice, o.z.</v>
      </c>
      <c r="C70" s="196" t="s">
        <v>2989</v>
      </c>
      <c r="D70" s="289">
        <v>3290</v>
      </c>
      <c r="E70" s="230">
        <v>0</v>
      </c>
      <c r="F70" s="166" t="s">
        <v>360</v>
      </c>
      <c r="G70" s="169" t="s">
        <v>317</v>
      </c>
      <c r="H70" s="169" t="s">
        <v>1031</v>
      </c>
      <c r="I70" s="192" t="str">
        <f t="shared" si="5"/>
        <v>42329809l</v>
      </c>
      <c r="J70" s="167" t="str">
        <f t="shared" si="6"/>
        <v>42329809026 01</v>
      </c>
      <c r="K70" s="5"/>
      <c r="L70" s="167" t="str">
        <f t="shared" si="7"/>
        <v>42329809026 01B</v>
      </c>
      <c r="M70" s="5" t="str">
        <f t="shared" si="8"/>
        <v>Klub Super Deti Košice, o.z.lBšportové pohybové tábory pre mládež</v>
      </c>
      <c r="N70" s="3" t="str">
        <f t="shared" si="9"/>
        <v>42329809lB</v>
      </c>
    </row>
    <row r="71" spans="1:14">
      <c r="A71" s="166" t="s">
        <v>2532</v>
      </c>
      <c r="B71" s="204" t="str">
        <f>VLOOKUP(A71,Adr!A:B,2,FALSE)</f>
        <v>Klub vodného slalomu Karlova Ves</v>
      </c>
      <c r="C71" s="185" t="s">
        <v>2989</v>
      </c>
      <c r="D71" s="287">
        <v>2000</v>
      </c>
      <c r="E71" s="173">
        <v>0</v>
      </c>
      <c r="F71" s="166" t="s">
        <v>360</v>
      </c>
      <c r="G71" s="169" t="s">
        <v>317</v>
      </c>
      <c r="H71" s="169" t="s">
        <v>1031</v>
      </c>
      <c r="I71" s="192" t="str">
        <f t="shared" si="5"/>
        <v>30857791l</v>
      </c>
      <c r="J71" s="167" t="str">
        <f t="shared" si="6"/>
        <v>30857791026 01</v>
      </c>
      <c r="K71" s="5"/>
      <c r="L71" s="167" t="str">
        <f t="shared" si="7"/>
        <v>30857791026 01B</v>
      </c>
      <c r="M71" s="5" t="str">
        <f t="shared" si="8"/>
        <v>Klub vodného slalomu Karlova VeslBšportové pohybové tábory pre mládež</v>
      </c>
      <c r="N71" s="3" t="str">
        <f t="shared" si="9"/>
        <v>30857791lB</v>
      </c>
    </row>
    <row r="72" spans="1:14">
      <c r="A72" s="166" t="s">
        <v>2540</v>
      </c>
      <c r="B72" s="204" t="str">
        <f>VLOOKUP(A72,Adr!A:B,2,FALSE)</f>
        <v>Krasokorčuliarsky klub Iskra Banská Bystrica</v>
      </c>
      <c r="C72" s="185" t="s">
        <v>2989</v>
      </c>
      <c r="D72" s="287">
        <v>5000</v>
      </c>
      <c r="E72" s="230">
        <v>0</v>
      </c>
      <c r="F72" s="166" t="s">
        <v>360</v>
      </c>
      <c r="G72" s="169" t="s">
        <v>317</v>
      </c>
      <c r="H72" s="169" t="s">
        <v>1031</v>
      </c>
      <c r="I72" s="192" t="str">
        <f t="shared" si="5"/>
        <v>35987901l</v>
      </c>
      <c r="J72" s="167" t="str">
        <f t="shared" si="6"/>
        <v>35987901026 01</v>
      </c>
      <c r="K72" s="5"/>
      <c r="L72" s="167" t="str">
        <f t="shared" si="7"/>
        <v>35987901026 01B</v>
      </c>
      <c r="M72" s="5" t="str">
        <f t="shared" si="8"/>
        <v>Krasokorčuliarsky klub Iskra Banská BystricalBšportové pohybové tábory pre mládež</v>
      </c>
      <c r="N72" s="3" t="str">
        <f t="shared" si="9"/>
        <v>35987901lB</v>
      </c>
    </row>
    <row r="73" spans="1:14" ht="12">
      <c r="A73" s="166" t="s">
        <v>2548</v>
      </c>
      <c r="B73" s="204" t="str">
        <f>VLOOKUP(A73,Adr!A:B,2,FALSE)</f>
        <v>KRAV MAGA Modra</v>
      </c>
      <c r="C73" s="196" t="s">
        <v>350</v>
      </c>
      <c r="D73" s="289">
        <v>15000</v>
      </c>
      <c r="E73" s="173">
        <v>0</v>
      </c>
      <c r="F73" s="166" t="s">
        <v>349</v>
      </c>
      <c r="G73" s="169" t="s">
        <v>317</v>
      </c>
      <c r="H73" s="169" t="s">
        <v>1031</v>
      </c>
      <c r="I73" s="192" t="str">
        <f t="shared" si="5"/>
        <v>53942663f</v>
      </c>
      <c r="J73" s="167" t="str">
        <f t="shared" si="6"/>
        <v>53942663026 01</v>
      </c>
      <c r="K73" s="5"/>
      <c r="L73" s="167" t="str">
        <f t="shared" si="7"/>
        <v>53942663026 01B</v>
      </c>
      <c r="M73" s="5" t="str">
        <f t="shared" si="8"/>
        <v>KRAV MAGA ModrafBplnenie úloh verejného záujmu v športe</v>
      </c>
      <c r="N73" s="3" t="str">
        <f t="shared" si="9"/>
        <v>53942663fB</v>
      </c>
    </row>
    <row r="74" spans="1:14">
      <c r="A74" s="198" t="s">
        <v>2555</v>
      </c>
      <c r="B74" s="204" t="str">
        <f>VLOOKUP(A74,Adr!A:B,2,FALSE)</f>
        <v>Lieskovský tenisový klub – LTC</v>
      </c>
      <c r="C74" s="185" t="s">
        <v>2989</v>
      </c>
      <c r="D74" s="287">
        <v>5000</v>
      </c>
      <c r="E74" s="173">
        <v>0</v>
      </c>
      <c r="F74" s="166" t="s">
        <v>360</v>
      </c>
      <c r="G74" s="169" t="s">
        <v>317</v>
      </c>
      <c r="H74" s="169" t="s">
        <v>1031</v>
      </c>
      <c r="I74" s="192" t="str">
        <f t="shared" si="5"/>
        <v>37951343l</v>
      </c>
      <c r="J74" s="167" t="str">
        <f t="shared" si="6"/>
        <v>37951343026 01</v>
      </c>
      <c r="K74" s="5"/>
      <c r="L74" s="167" t="str">
        <f t="shared" si="7"/>
        <v>37951343026 01B</v>
      </c>
      <c r="M74" s="5" t="str">
        <f t="shared" si="8"/>
        <v>Lieskovský tenisový klub – LTClBšportové pohybové tábory pre mládež</v>
      </c>
      <c r="N74" s="3" t="str">
        <f t="shared" si="9"/>
        <v>37951343lB</v>
      </c>
    </row>
    <row r="75" spans="1:14" ht="12">
      <c r="A75" s="166" t="s">
        <v>2564</v>
      </c>
      <c r="B75" s="204" t="str">
        <f>VLOOKUP(A75,Adr!A:B,2,FALSE)</f>
        <v>Lyžiarsky klub Lokomotíva Bratislava</v>
      </c>
      <c r="C75" s="197" t="s">
        <v>2989</v>
      </c>
      <c r="D75" s="290">
        <v>2248</v>
      </c>
      <c r="E75" s="230">
        <v>0</v>
      </c>
      <c r="F75" s="166" t="s">
        <v>360</v>
      </c>
      <c r="G75" s="169" t="s">
        <v>317</v>
      </c>
      <c r="H75" s="169" t="s">
        <v>1031</v>
      </c>
      <c r="I75" s="192" t="str">
        <f t="shared" si="5"/>
        <v>30847991l</v>
      </c>
      <c r="J75" s="167" t="str">
        <f t="shared" si="6"/>
        <v>30847991026 01</v>
      </c>
      <c r="K75" s="5"/>
      <c r="L75" s="167" t="str">
        <f t="shared" si="7"/>
        <v>30847991026 01B</v>
      </c>
      <c r="M75" s="5" t="str">
        <f t="shared" si="8"/>
        <v>Lyžiarsky klub Lokomotíva BratislavalBšportové pohybové tábory pre mládež</v>
      </c>
      <c r="N75" s="3" t="str">
        <f t="shared" si="9"/>
        <v>30847991lB</v>
      </c>
    </row>
    <row r="76" spans="1:14" ht="12">
      <c r="A76" s="198" t="s">
        <v>2573</v>
      </c>
      <c r="B76" s="204" t="str">
        <f>VLOOKUP(A76,Adr!A:B,2,FALSE)</f>
        <v>Lyžiarsky klub Opalisko Závažná Poruba  </v>
      </c>
      <c r="C76" s="196" t="s">
        <v>2989</v>
      </c>
      <c r="D76" s="289">
        <v>2000</v>
      </c>
      <c r="E76" s="230">
        <v>0</v>
      </c>
      <c r="F76" s="166" t="s">
        <v>360</v>
      </c>
      <c r="G76" s="169" t="s">
        <v>317</v>
      </c>
      <c r="H76" s="169" t="s">
        <v>1031</v>
      </c>
      <c r="I76" s="192" t="str">
        <f t="shared" si="5"/>
        <v>35992204l</v>
      </c>
      <c r="J76" s="167" t="str">
        <f t="shared" si="6"/>
        <v>35992204026 01</v>
      </c>
      <c r="K76" s="5"/>
      <c r="L76" s="167" t="str">
        <f t="shared" si="7"/>
        <v>35992204026 01B</v>
      </c>
      <c r="M76" s="5" t="str">
        <f t="shared" si="8"/>
        <v>Lyžiarsky klub Opalisko Závažná Poruba  lBšportové pohybové tábory pre mládež</v>
      </c>
      <c r="N76" s="3" t="str">
        <f t="shared" si="9"/>
        <v>35992204lB</v>
      </c>
    </row>
    <row r="77" spans="1:14" ht="12">
      <c r="A77" s="166" t="s">
        <v>1792</v>
      </c>
      <c r="B77" s="204" t="str">
        <f>VLOOKUP(A77,Adr!A:B,2,FALSE)</f>
        <v>MAMMAL - Slovenský zväz MMA</v>
      </c>
      <c r="C77" s="196" t="s">
        <v>352</v>
      </c>
      <c r="D77" s="289">
        <v>50600</v>
      </c>
      <c r="E77" s="230">
        <v>0</v>
      </c>
      <c r="F77" s="166" t="s">
        <v>351</v>
      </c>
      <c r="G77" s="169" t="s">
        <v>321</v>
      </c>
      <c r="H77" s="169" t="s">
        <v>1031</v>
      </c>
      <c r="I77" s="192" t="str">
        <f t="shared" si="5"/>
        <v>42269423g</v>
      </c>
      <c r="J77" s="167" t="str">
        <f t="shared" si="6"/>
        <v>42269423026 03</v>
      </c>
      <c r="K77" s="5"/>
      <c r="L77" s="167" t="str">
        <f t="shared" si="7"/>
        <v>42269423026 03B</v>
      </c>
      <c r="M77" s="5" t="str">
        <f t="shared" si="8"/>
        <v>MAMMAL - Slovenský zväz MMAgBrozvoj športov, ktoré nie sú uznanými podľa zákona č. 440/2015 Z. z.</v>
      </c>
      <c r="N77" s="3" t="str">
        <f t="shared" si="9"/>
        <v>42269423gB</v>
      </c>
    </row>
    <row r="78" spans="1:14" ht="12">
      <c r="A78" s="202" t="s">
        <v>1801</v>
      </c>
      <c r="B78" s="204" t="str">
        <f>VLOOKUP(A78,Adr!A:B,2,FALSE)</f>
        <v>Maratón klub Rajec</v>
      </c>
      <c r="C78" s="196" t="s">
        <v>2202</v>
      </c>
      <c r="D78" s="287">
        <v>10000</v>
      </c>
      <c r="E78" s="230">
        <v>0</v>
      </c>
      <c r="F78" s="166" t="s">
        <v>362</v>
      </c>
      <c r="G78" s="169" t="s">
        <v>321</v>
      </c>
      <c r="H78" s="169" t="s">
        <v>1031</v>
      </c>
      <c r="I78" s="192" t="str">
        <f t="shared" si="5"/>
        <v>00630616m</v>
      </c>
      <c r="J78" s="167" t="str">
        <f t="shared" si="6"/>
        <v>00630616026 03</v>
      </c>
      <c r="K78" s="5"/>
      <c r="L78" s="167" t="str">
        <f t="shared" si="7"/>
        <v>00630616026 03B</v>
      </c>
      <c r="M78" s="5" t="str">
        <f t="shared" si="8"/>
        <v>Maratón klub RajecmBRajecký maratón 42. ročník</v>
      </c>
      <c r="N78" s="3" t="str">
        <f t="shared" si="9"/>
        <v>00630616mB</v>
      </c>
    </row>
    <row r="79" spans="1:14">
      <c r="A79" s="198" t="s">
        <v>2582</v>
      </c>
      <c r="B79" s="204" t="str">
        <f>VLOOKUP(A79,Adr!A:B,2,FALSE)</f>
        <v>Mestský futbalový klub Dolný Kubín</v>
      </c>
      <c r="C79" s="169" t="s">
        <v>2989</v>
      </c>
      <c r="D79" s="288">
        <v>4800</v>
      </c>
      <c r="E79" s="173">
        <v>0</v>
      </c>
      <c r="F79" s="166" t="s">
        <v>360</v>
      </c>
      <c r="G79" s="169" t="s">
        <v>317</v>
      </c>
      <c r="H79" s="169" t="s">
        <v>1031</v>
      </c>
      <c r="I79" s="192" t="str">
        <f t="shared" si="5"/>
        <v>00689025l</v>
      </c>
      <c r="J79" s="167" t="str">
        <f t="shared" si="6"/>
        <v>00689025026 01</v>
      </c>
      <c r="K79" s="5"/>
      <c r="L79" s="167" t="str">
        <f t="shared" si="7"/>
        <v>00689025026 01B</v>
      </c>
      <c r="M79" s="5" t="str">
        <f t="shared" si="8"/>
        <v>Mestský futbalový klub Dolný KubínlBšportové pohybové tábory pre mládež</v>
      </c>
      <c r="N79" s="3" t="str">
        <f t="shared" si="9"/>
        <v>00689025lB</v>
      </c>
    </row>
    <row r="80" spans="1:14" ht="12">
      <c r="A80" s="198" t="s">
        <v>2589</v>
      </c>
      <c r="B80" s="204" t="str">
        <f>VLOOKUP(A80,Adr!A:B,2,FALSE)</f>
        <v>Mestský úrad Brezno</v>
      </c>
      <c r="C80" s="196" t="s">
        <v>2989</v>
      </c>
      <c r="D80" s="289">
        <v>5000</v>
      </c>
      <c r="E80" s="173">
        <v>0</v>
      </c>
      <c r="F80" s="166" t="s">
        <v>360</v>
      </c>
      <c r="G80" s="169" t="s">
        <v>317</v>
      </c>
      <c r="H80" s="169" t="s">
        <v>1031</v>
      </c>
      <c r="I80" s="192" t="str">
        <f t="shared" si="5"/>
        <v>00313319l</v>
      </c>
      <c r="J80" s="167" t="str">
        <f t="shared" si="6"/>
        <v>00313319026 01</v>
      </c>
      <c r="K80" s="5"/>
      <c r="L80" s="167" t="str">
        <f t="shared" si="7"/>
        <v>00313319026 01B</v>
      </c>
      <c r="M80" s="5" t="str">
        <f t="shared" si="8"/>
        <v>Mestský úrad BreznolBšportové pohybové tábory pre mládež</v>
      </c>
      <c r="N80" s="3" t="str">
        <f t="shared" si="9"/>
        <v>00313319lB</v>
      </c>
    </row>
    <row r="81" spans="1:14">
      <c r="A81" s="198" t="s">
        <v>2599</v>
      </c>
      <c r="B81" s="204" t="str">
        <f>VLOOKUP(A81,Adr!A:B,2,FALSE)</f>
        <v>Mestský úrad Poprad</v>
      </c>
      <c r="C81" s="185" t="s">
        <v>2989</v>
      </c>
      <c r="D81" s="287">
        <v>5000</v>
      </c>
      <c r="E81" s="173">
        <v>0</v>
      </c>
      <c r="F81" s="166" t="s">
        <v>360</v>
      </c>
      <c r="G81" s="169" t="s">
        <v>317</v>
      </c>
      <c r="H81" s="169" t="s">
        <v>1031</v>
      </c>
      <c r="I81" s="192" t="str">
        <f t="shared" si="5"/>
        <v>00326470l</v>
      </c>
      <c r="J81" s="167" t="str">
        <f t="shared" si="6"/>
        <v>00326470026 01</v>
      </c>
      <c r="K81" s="5"/>
      <c r="L81" s="167" t="str">
        <f t="shared" si="7"/>
        <v>00326470026 01B</v>
      </c>
      <c r="M81" s="5" t="str">
        <f t="shared" si="8"/>
        <v>Mestský úrad PopradlBšportové pohybové tábory pre mládež</v>
      </c>
      <c r="N81" s="3" t="str">
        <f t="shared" si="9"/>
        <v>00326470lB</v>
      </c>
    </row>
    <row r="82" spans="1:14">
      <c r="A82" s="166" t="s">
        <v>2607</v>
      </c>
      <c r="B82" s="204" t="str">
        <f>VLOOKUP(A82,Adr!A:B,2,FALSE)</f>
        <v>Mestský úrad Štúrovo</v>
      </c>
      <c r="C82" s="185" t="s">
        <v>2989</v>
      </c>
      <c r="D82" s="287">
        <v>5000</v>
      </c>
      <c r="E82" s="230">
        <v>0</v>
      </c>
      <c r="F82" s="166" t="s">
        <v>360</v>
      </c>
      <c r="G82" s="169" t="s">
        <v>317</v>
      </c>
      <c r="H82" s="169" t="s">
        <v>1031</v>
      </c>
      <c r="I82" s="192" t="str">
        <f t="shared" si="5"/>
        <v>00309303l</v>
      </c>
      <c r="J82" s="167" t="str">
        <f t="shared" si="6"/>
        <v>00309303026 01</v>
      </c>
      <c r="K82" s="5"/>
      <c r="L82" s="167" t="str">
        <f t="shared" si="7"/>
        <v>00309303026 01B</v>
      </c>
      <c r="M82" s="5" t="str">
        <f t="shared" si="8"/>
        <v>Mestský úrad ŠtúrovolBšportové pohybové tábory pre mládež</v>
      </c>
      <c r="N82" s="3" t="str">
        <f t="shared" si="9"/>
        <v>00309303lB</v>
      </c>
    </row>
    <row r="83" spans="1:14">
      <c r="A83" s="202" t="s">
        <v>2616</v>
      </c>
      <c r="B83" s="204" t="str">
        <f>VLOOKUP(A83,Adr!A:B,2,FALSE)</f>
        <v>MESTSKÝ VOLEJBALOVÝ KLUB NOVÉ MESTO NAD VÁHOM</v>
      </c>
      <c r="C83" s="185" t="s">
        <v>2989</v>
      </c>
      <c r="D83" s="287">
        <v>4116</v>
      </c>
      <c r="E83" s="173">
        <v>0</v>
      </c>
      <c r="F83" s="166" t="s">
        <v>360</v>
      </c>
      <c r="G83" s="169" t="s">
        <v>317</v>
      </c>
      <c r="H83" s="169" t="s">
        <v>1031</v>
      </c>
      <c r="I83" s="192" t="str">
        <f t="shared" si="5"/>
        <v>42375177l</v>
      </c>
      <c r="J83" s="167" t="str">
        <f t="shared" si="6"/>
        <v>42375177026 01</v>
      </c>
      <c r="K83" s="5"/>
      <c r="L83" s="167" t="str">
        <f t="shared" si="7"/>
        <v>42375177026 01B</v>
      </c>
      <c r="M83" s="5" t="str">
        <f t="shared" si="8"/>
        <v>MESTSKÝ VOLEJBALOVÝ KLUB NOVÉ MESTO NAD VÁHOMlBšportové pohybové tábory pre mládež</v>
      </c>
      <c r="N83" s="3" t="str">
        <f t="shared" si="9"/>
        <v>42375177lB</v>
      </c>
    </row>
    <row r="84" spans="1:14">
      <c r="A84" s="182" t="s">
        <v>2626</v>
      </c>
      <c r="B84" s="204" t="str">
        <f>VLOOKUP(A84,Adr!A:B,2,FALSE)</f>
        <v>MINDA GYM BRATISLAVA</v>
      </c>
      <c r="C84" s="185" t="s">
        <v>350</v>
      </c>
      <c r="D84" s="187">
        <v>5000</v>
      </c>
      <c r="E84" s="173">
        <v>0</v>
      </c>
      <c r="F84" s="182" t="s">
        <v>349</v>
      </c>
      <c r="G84" s="185" t="s">
        <v>321</v>
      </c>
      <c r="H84" s="185" t="s">
        <v>1031</v>
      </c>
      <c r="I84" s="192" t="str">
        <f t="shared" si="5"/>
        <v>42253284f</v>
      </c>
      <c r="J84" s="167" t="str">
        <f t="shared" si="6"/>
        <v>42253284026 03</v>
      </c>
      <c r="K84" s="5"/>
      <c r="L84" s="167" t="str">
        <f t="shared" si="7"/>
        <v>42253284026 03B</v>
      </c>
      <c r="M84" s="5" t="str">
        <f t="shared" si="8"/>
        <v>MINDA GYM BRATISLAVAfBplnenie úloh verejného záujmu v športe</v>
      </c>
      <c r="N84" s="3" t="str">
        <f t="shared" si="9"/>
        <v>42253284fB</v>
      </c>
    </row>
    <row r="85" spans="1:14" ht="12">
      <c r="A85" s="202" t="s">
        <v>1812</v>
      </c>
      <c r="B85" s="204" t="str">
        <f>VLOOKUP(A85,Adr!A:B,2,FALSE)</f>
        <v>Mládežnícka basketbalová akadémia Prievidza</v>
      </c>
      <c r="C85" s="196" t="s">
        <v>2203</v>
      </c>
      <c r="D85" s="287">
        <v>7760</v>
      </c>
      <c r="E85" s="173">
        <v>0</v>
      </c>
      <c r="F85" s="166" t="s">
        <v>362</v>
      </c>
      <c r="G85" s="169" t="s">
        <v>321</v>
      </c>
      <c r="H85" s="169" t="s">
        <v>1031</v>
      </c>
      <c r="I85" s="192" t="str">
        <f t="shared" si="5"/>
        <v>35994134m</v>
      </c>
      <c r="J85" s="167" t="str">
        <f t="shared" si="6"/>
        <v>35994134026 03</v>
      </c>
      <c r="K85" s="5"/>
      <c r="L85" s="167" t="str">
        <f t="shared" si="7"/>
        <v>35994134026 03B</v>
      </c>
      <c r="M85" s="5" t="str">
        <f t="shared" si="8"/>
        <v>Mládežnícka basketbalová akadémia PrievidzamBDODO CUP</v>
      </c>
      <c r="N85" s="3" t="str">
        <f t="shared" si="9"/>
        <v>35994134mB</v>
      </c>
    </row>
    <row r="86" spans="1:14" ht="12">
      <c r="A86" s="166" t="s">
        <v>2632</v>
      </c>
      <c r="B86" s="204" t="str">
        <f>VLOOKUP(A86,Adr!A:B,2,FALSE)</f>
        <v>MŠK - STO Krompachy</v>
      </c>
      <c r="C86" s="196" t="s">
        <v>2989</v>
      </c>
      <c r="D86" s="289">
        <v>5000</v>
      </c>
      <c r="E86" s="230">
        <v>0</v>
      </c>
      <c r="F86" s="166" t="s">
        <v>360</v>
      </c>
      <c r="G86" s="169" t="s">
        <v>317</v>
      </c>
      <c r="H86" s="169" t="s">
        <v>1031</v>
      </c>
      <c r="I86" s="192" t="str">
        <f t="shared" si="5"/>
        <v>42108012l</v>
      </c>
      <c r="J86" s="167" t="str">
        <f t="shared" si="6"/>
        <v>42108012026 01</v>
      </c>
      <c r="K86" s="5"/>
      <c r="L86" s="167" t="str">
        <f t="shared" si="7"/>
        <v>42108012026 01B</v>
      </c>
      <c r="M86" s="5" t="str">
        <f t="shared" si="8"/>
        <v>MŠK - STO KrompachylBšportové pohybové tábory pre mládež</v>
      </c>
      <c r="N86" s="3" t="str">
        <f t="shared" si="9"/>
        <v>42108012lB</v>
      </c>
    </row>
    <row r="87" spans="1:14">
      <c r="A87" s="182" t="s">
        <v>2641</v>
      </c>
      <c r="B87" s="204" t="str">
        <f>VLOOKUP(A87,Adr!A:B,2,FALSE)</f>
        <v>MŠK Púchov s. r. o.</v>
      </c>
      <c r="C87" s="185" t="s">
        <v>350</v>
      </c>
      <c r="D87" s="187">
        <v>13000</v>
      </c>
      <c r="E87" s="173">
        <v>0</v>
      </c>
      <c r="F87" s="182" t="s">
        <v>349</v>
      </c>
      <c r="G87" s="185" t="s">
        <v>321</v>
      </c>
      <c r="H87" s="185" t="s">
        <v>1031</v>
      </c>
      <c r="I87" s="192" t="str">
        <f t="shared" si="5"/>
        <v>36332500f</v>
      </c>
      <c r="J87" s="167" t="str">
        <f t="shared" si="6"/>
        <v>36332500026 03</v>
      </c>
      <c r="K87" s="5"/>
      <c r="L87" s="167" t="str">
        <f t="shared" si="7"/>
        <v>36332500026 03B</v>
      </c>
      <c r="M87" s="5" t="str">
        <f t="shared" si="8"/>
        <v>MŠK Púchov s. r. o.fBplnenie úloh verejného záujmu v športe</v>
      </c>
      <c r="N87" s="3" t="str">
        <f t="shared" si="9"/>
        <v>36332500fB</v>
      </c>
    </row>
    <row r="88" spans="1:14">
      <c r="A88" s="182" t="s">
        <v>2647</v>
      </c>
      <c r="B88" s="204" t="str">
        <f>VLOOKUP(A88,Adr!A:B,2,FALSE)</f>
        <v>MUSHER KLUB LUČENEC</v>
      </c>
      <c r="C88" s="185" t="s">
        <v>350</v>
      </c>
      <c r="D88" s="187">
        <v>4500</v>
      </c>
      <c r="E88" s="230">
        <v>0</v>
      </c>
      <c r="F88" s="182" t="s">
        <v>349</v>
      </c>
      <c r="G88" s="185" t="s">
        <v>321</v>
      </c>
      <c r="H88" s="185" t="s">
        <v>1031</v>
      </c>
      <c r="I88" s="192" t="str">
        <f t="shared" si="5"/>
        <v>37832743f</v>
      </c>
      <c r="J88" s="167" t="str">
        <f t="shared" si="6"/>
        <v>37832743026 03</v>
      </c>
      <c r="K88" s="5"/>
      <c r="L88" s="167" t="str">
        <f t="shared" si="7"/>
        <v>37832743026 03B</v>
      </c>
      <c r="M88" s="5" t="str">
        <f t="shared" si="8"/>
        <v>MUSHER KLUB LUČENECfBplnenie úloh verejného záujmu v športe</v>
      </c>
      <c r="N88" s="3" t="str">
        <f t="shared" si="9"/>
        <v>37832743fB</v>
      </c>
    </row>
    <row r="89" spans="1:14">
      <c r="A89" s="182" t="s">
        <v>2655</v>
      </c>
      <c r="B89" s="204" t="str">
        <f>VLOOKUP(A89,Adr!A:B,2,FALSE)</f>
        <v>NOVÉ TVÁRE/NEW FACES</v>
      </c>
      <c r="C89" s="185" t="s">
        <v>350</v>
      </c>
      <c r="D89" s="187">
        <v>5000</v>
      </c>
      <c r="E89" s="230">
        <v>0</v>
      </c>
      <c r="F89" s="182" t="s">
        <v>349</v>
      </c>
      <c r="G89" s="185" t="s">
        <v>321</v>
      </c>
      <c r="H89" s="185" t="s">
        <v>1031</v>
      </c>
      <c r="I89" s="192" t="str">
        <f t="shared" si="5"/>
        <v>42007445f</v>
      </c>
      <c r="J89" s="167" t="str">
        <f t="shared" si="6"/>
        <v>42007445026 03</v>
      </c>
      <c r="K89" s="5"/>
      <c r="L89" s="167" t="str">
        <f t="shared" si="7"/>
        <v>42007445026 03B</v>
      </c>
      <c r="M89" s="5" t="str">
        <f t="shared" si="8"/>
        <v>NOVÉ TVÁRE/NEW FACESfBplnenie úloh verejného záujmu v športe</v>
      </c>
      <c r="N89" s="3" t="str">
        <f t="shared" si="9"/>
        <v>42007445fB</v>
      </c>
    </row>
    <row r="90" spans="1:14">
      <c r="A90" s="182" t="s">
        <v>1821</v>
      </c>
      <c r="B90" s="204" t="str">
        <f>VLOOKUP(A90,Adr!A:B,2,FALSE)</f>
        <v>Občianske združenie "Športový klub DELFÍN Nitra"</v>
      </c>
      <c r="C90" s="185" t="s">
        <v>2204</v>
      </c>
      <c r="D90" s="287">
        <v>7000</v>
      </c>
      <c r="E90" s="230">
        <v>0</v>
      </c>
      <c r="F90" s="166" t="s">
        <v>362</v>
      </c>
      <c r="G90" s="169" t="s">
        <v>321</v>
      </c>
      <c r="H90" s="169" t="s">
        <v>1031</v>
      </c>
      <c r="I90" s="192" t="str">
        <f t="shared" si="5"/>
        <v>36102181m</v>
      </c>
      <c r="J90" s="167" t="str">
        <f t="shared" si="6"/>
        <v>36102181026 03</v>
      </c>
      <c r="K90" s="5"/>
      <c r="L90" s="167" t="str">
        <f t="shared" si="7"/>
        <v>36102181026 03B</v>
      </c>
      <c r="M90" s="5" t="str">
        <f t="shared" si="8"/>
        <v>Občianske združenie "Športový klub DELFÍN Nitra"mBCTP Slovakman Triathlon 2025 - 22. ročník</v>
      </c>
      <c r="N90" s="3" t="str">
        <f t="shared" si="9"/>
        <v>36102181mB</v>
      </c>
    </row>
    <row r="91" spans="1:14" ht="12">
      <c r="A91" s="202" t="s">
        <v>2661</v>
      </c>
      <c r="B91" s="204" t="str">
        <f>VLOOKUP(A91,Adr!A:B,2,FALSE)</f>
        <v>Občianske združenie Sokolík</v>
      </c>
      <c r="C91" s="196" t="s">
        <v>2989</v>
      </c>
      <c r="D91" s="287">
        <v>5000</v>
      </c>
      <c r="E91" s="173">
        <v>0</v>
      </c>
      <c r="F91" s="166" t="s">
        <v>360</v>
      </c>
      <c r="G91" s="169" t="s">
        <v>317</v>
      </c>
      <c r="H91" s="169" t="s">
        <v>1031</v>
      </c>
      <c r="I91" s="192" t="str">
        <f t="shared" si="5"/>
        <v>42172209l</v>
      </c>
      <c r="J91" s="167" t="str">
        <f t="shared" si="6"/>
        <v>42172209026 01</v>
      </c>
      <c r="K91" s="5"/>
      <c r="L91" s="167" t="str">
        <f t="shared" si="7"/>
        <v>42172209026 01B</v>
      </c>
      <c r="M91" s="5" t="str">
        <f t="shared" si="8"/>
        <v>Občianske združenie SokolíklBšportové pohybové tábory pre mládež</v>
      </c>
      <c r="N91" s="3" t="str">
        <f t="shared" si="9"/>
        <v>42172209lB</v>
      </c>
    </row>
    <row r="92" spans="1:14">
      <c r="A92" s="202" t="s">
        <v>1829</v>
      </c>
      <c r="B92" s="204" t="str">
        <f>VLOOKUP(A92,Adr!A:B,2,FALSE)</f>
        <v>OCRA Slovakia</v>
      </c>
      <c r="C92" s="169" t="s">
        <v>2234</v>
      </c>
      <c r="D92" s="288">
        <v>15000</v>
      </c>
      <c r="E92" s="173">
        <v>0</v>
      </c>
      <c r="F92" s="166" t="s">
        <v>349</v>
      </c>
      <c r="G92" s="169" t="s">
        <v>321</v>
      </c>
      <c r="H92" s="169" t="s">
        <v>1031</v>
      </c>
      <c r="I92" s="192" t="str">
        <f t="shared" si="5"/>
        <v>50607332f</v>
      </c>
      <c r="J92" s="167" t="str">
        <f t="shared" si="6"/>
        <v>50607332026 03</v>
      </c>
      <c r="K92" s="5"/>
      <c r="L92" s="167" t="str">
        <f t="shared" si="7"/>
        <v>50607332026 03B</v>
      </c>
      <c r="M92" s="5" t="str">
        <f t="shared" si="8"/>
        <v>OCRA SlovakiafBpodpora a rozvoj športu</v>
      </c>
      <c r="N92" s="3" t="str">
        <f t="shared" si="9"/>
        <v>50607332fB</v>
      </c>
    </row>
    <row r="93" spans="1:14" ht="12">
      <c r="A93" s="166" t="s">
        <v>2671</v>
      </c>
      <c r="B93" s="204" t="str">
        <f>VLOOKUP(A93,Adr!A:B,2,FALSE)</f>
        <v>Penguin sport club</v>
      </c>
      <c r="C93" s="197" t="s">
        <v>2989</v>
      </c>
      <c r="D93" s="290">
        <v>5000</v>
      </c>
      <c r="E93" s="230">
        <v>0</v>
      </c>
      <c r="F93" s="166" t="s">
        <v>360</v>
      </c>
      <c r="G93" s="169" t="s">
        <v>317</v>
      </c>
      <c r="H93" s="169" t="s">
        <v>1031</v>
      </c>
      <c r="I93" s="192" t="str">
        <f t="shared" si="5"/>
        <v>42279607l</v>
      </c>
      <c r="J93" s="167" t="str">
        <f t="shared" si="6"/>
        <v>42279607026 01</v>
      </c>
      <c r="K93" s="5"/>
      <c r="L93" s="167" t="str">
        <f t="shared" si="7"/>
        <v>42279607026 01B</v>
      </c>
      <c r="M93" s="5" t="str">
        <f t="shared" si="8"/>
        <v>Penguin sport clublBšportové pohybové tábory pre mládež</v>
      </c>
      <c r="N93" s="3" t="str">
        <f t="shared" si="9"/>
        <v>42279607lB</v>
      </c>
    </row>
    <row r="94" spans="1:14" ht="12">
      <c r="A94" s="166" t="s">
        <v>1836</v>
      </c>
      <c r="B94" s="204" t="str">
        <f>VLOOKUP(A94,Adr!A:B,2,FALSE)</f>
        <v>Philosophers Nitra</v>
      </c>
      <c r="C94" s="196" t="s">
        <v>2157</v>
      </c>
      <c r="D94" s="289">
        <v>25000</v>
      </c>
      <c r="E94" s="173">
        <v>0</v>
      </c>
      <c r="F94" s="166" t="s">
        <v>349</v>
      </c>
      <c r="G94" s="169" t="s">
        <v>321</v>
      </c>
      <c r="H94" s="169" t="s">
        <v>1031</v>
      </c>
      <c r="I94" s="192" t="str">
        <f t="shared" si="5"/>
        <v>51068125f</v>
      </c>
      <c r="J94" s="167" t="str">
        <f t="shared" si="6"/>
        <v>51068125026 03</v>
      </c>
      <c r="K94" s="5"/>
      <c r="L94" s="167" t="str">
        <f t="shared" si="7"/>
        <v>51068125026 03B</v>
      </c>
      <c r="M94" s="5" t="str">
        <f t="shared" si="8"/>
        <v xml:space="preserve">Philosophers NitrafBpodpora činnosti a účasť na medzinárodných univerzitných hokejových súťažiach </v>
      </c>
      <c r="N94" s="3" t="str">
        <f t="shared" si="9"/>
        <v>51068125fB</v>
      </c>
    </row>
    <row r="95" spans="1:14" ht="12">
      <c r="A95" s="202" t="s">
        <v>2681</v>
      </c>
      <c r="B95" s="204" t="str">
        <f>VLOOKUP(A95,Adr!A:B,2,FALSE)</f>
        <v>Pilot JET s.r.o.</v>
      </c>
      <c r="C95" s="196" t="s">
        <v>350</v>
      </c>
      <c r="D95" s="289">
        <v>25000</v>
      </c>
      <c r="E95" s="230">
        <v>0</v>
      </c>
      <c r="F95" s="166" t="s">
        <v>349</v>
      </c>
      <c r="G95" s="169" t="s">
        <v>317</v>
      </c>
      <c r="H95" s="169" t="s">
        <v>1031</v>
      </c>
      <c r="I95" s="192" t="str">
        <f t="shared" si="5"/>
        <v>48136387f</v>
      </c>
      <c r="J95" s="167" t="str">
        <f t="shared" si="6"/>
        <v>48136387026 01</v>
      </c>
      <c r="K95" s="5"/>
      <c r="L95" s="167" t="str">
        <f t="shared" si="7"/>
        <v>48136387026 01B</v>
      </c>
      <c r="M95" s="5" t="str">
        <f t="shared" si="8"/>
        <v>Pilot JET s.r.o.fBplnenie úloh verejného záujmu v športe</v>
      </c>
      <c r="N95" s="3" t="str">
        <f t="shared" si="9"/>
        <v>48136387fB</v>
      </c>
    </row>
    <row r="96" spans="1:14">
      <c r="A96" s="202" t="s">
        <v>1843</v>
      </c>
      <c r="B96" s="204" t="str">
        <f>VLOOKUP(A96,Adr!A:B,2,FALSE)</f>
        <v>PIRANA Sport Club</v>
      </c>
      <c r="C96" s="185" t="s">
        <v>2205</v>
      </c>
      <c r="D96" s="287">
        <v>2600</v>
      </c>
      <c r="E96" s="173">
        <v>0</v>
      </c>
      <c r="F96" s="166" t="s">
        <v>362</v>
      </c>
      <c r="G96" s="169" t="s">
        <v>321</v>
      </c>
      <c r="H96" s="169" t="s">
        <v>1031</v>
      </c>
      <c r="I96" s="192" t="str">
        <f t="shared" si="5"/>
        <v>36108472m</v>
      </c>
      <c r="J96" s="167" t="str">
        <f t="shared" si="6"/>
        <v>36108472026 03</v>
      </c>
      <c r="K96" s="5"/>
      <c r="L96" s="167" t="str">
        <f t="shared" si="7"/>
        <v>36108472026 03B</v>
      </c>
      <c r="M96" s="5" t="str">
        <f t="shared" si="8"/>
        <v>PIRANA Sport ClubmBVodnopólový turnaj o Štít mesta Topoľčany</v>
      </c>
      <c r="N96" s="3" t="str">
        <f t="shared" si="9"/>
        <v>36108472mB</v>
      </c>
    </row>
    <row r="97" spans="1:14" ht="12">
      <c r="A97" s="182" t="s">
        <v>1853</v>
      </c>
      <c r="B97" s="204" t="str">
        <f>VLOOKUP(A97,Adr!A:B,2,FALSE)</f>
        <v>Pohyb ako dar</v>
      </c>
      <c r="C97" s="196" t="s">
        <v>2206</v>
      </c>
      <c r="D97" s="287">
        <v>4500</v>
      </c>
      <c r="E97" s="173">
        <v>0</v>
      </c>
      <c r="F97" s="166" t="s">
        <v>362</v>
      </c>
      <c r="G97" s="169" t="s">
        <v>321</v>
      </c>
      <c r="H97" s="169" t="s">
        <v>1031</v>
      </c>
      <c r="I97" s="192" t="str">
        <f t="shared" si="5"/>
        <v>50629158m</v>
      </c>
      <c r="J97" s="167" t="str">
        <f t="shared" si="6"/>
        <v>50629158026 03</v>
      </c>
      <c r="K97" s="5"/>
      <c r="L97" s="167" t="str">
        <f t="shared" si="7"/>
        <v>50629158026 03B</v>
      </c>
      <c r="M97" s="5" t="str">
        <f t="shared" si="8"/>
        <v>Pohyb ako darmB Od Tatier k Dunaju 2025</v>
      </c>
      <c r="N97" s="3" t="str">
        <f t="shared" si="9"/>
        <v>50629158mB</v>
      </c>
    </row>
    <row r="98" spans="1:14" ht="12">
      <c r="A98" s="182" t="s">
        <v>1860</v>
      </c>
      <c r="B98" s="204" t="str">
        <f>VLOOKUP(A98,Adr!A:B,2,FALSE)</f>
        <v>SKI CLUB VRÁTNA</v>
      </c>
      <c r="C98" s="196" t="s">
        <v>2207</v>
      </c>
      <c r="D98" s="287">
        <v>4333.5</v>
      </c>
      <c r="E98" s="230">
        <v>0</v>
      </c>
      <c r="F98" s="166" t="s">
        <v>362</v>
      </c>
      <c r="G98" s="169" t="s">
        <v>321</v>
      </c>
      <c r="H98" s="169" t="s">
        <v>1031</v>
      </c>
      <c r="I98" s="192" t="str">
        <f t="shared" si="5"/>
        <v>35546913m</v>
      </c>
      <c r="J98" s="167" t="str">
        <f t="shared" si="6"/>
        <v>35546913026 03</v>
      </c>
      <c r="K98" s="5"/>
      <c r="L98" s="167" t="str">
        <f t="shared" si="7"/>
        <v>35546913026 03B</v>
      </c>
      <c r="M98" s="5" t="str">
        <f t="shared" si="8"/>
        <v>SKI CLUB VRÁTNAmBFIS Children INTERKRITERIUM Vrátna 2025</v>
      </c>
      <c r="N98" s="3" t="str">
        <f t="shared" si="9"/>
        <v>35546913mB</v>
      </c>
    </row>
    <row r="99" spans="1:14">
      <c r="A99" s="182" t="s">
        <v>2691</v>
      </c>
      <c r="B99" s="204" t="str">
        <f>VLOOKUP(A99,Adr!A:B,2,FALSE)</f>
        <v>Slávia Gymnastické centrum Bratislava</v>
      </c>
      <c r="C99" s="185" t="s">
        <v>2989</v>
      </c>
      <c r="D99" s="289">
        <v>5000</v>
      </c>
      <c r="E99" s="173">
        <v>0</v>
      </c>
      <c r="F99" s="166" t="s">
        <v>360</v>
      </c>
      <c r="G99" s="169" t="s">
        <v>317</v>
      </c>
      <c r="H99" s="169" t="s">
        <v>1031</v>
      </c>
      <c r="I99" s="192" t="str">
        <f t="shared" si="5"/>
        <v>42254302l</v>
      </c>
      <c r="J99" s="167" t="str">
        <f t="shared" si="6"/>
        <v>42254302026 01</v>
      </c>
      <c r="K99" s="5"/>
      <c r="L99" s="167" t="str">
        <f t="shared" si="7"/>
        <v>42254302026 01B</v>
      </c>
      <c r="M99" s="5" t="str">
        <f t="shared" si="8"/>
        <v>Slávia Gymnastické centrum BratislavalBšportové pohybové tábory pre mládež</v>
      </c>
      <c r="N99" s="3" t="str">
        <f t="shared" si="9"/>
        <v>42254302lB</v>
      </c>
    </row>
    <row r="100" spans="1:14" ht="12">
      <c r="A100" s="166" t="s">
        <v>438</v>
      </c>
      <c r="B100" s="204" t="str">
        <f>VLOOKUP(A100,Adr!A:B,2,FALSE)</f>
        <v>Slovenská asociácia amerického futbalu</v>
      </c>
      <c r="C100" s="197" t="s">
        <v>1032</v>
      </c>
      <c r="D100" s="290">
        <v>20620</v>
      </c>
      <c r="E100" s="230">
        <v>0</v>
      </c>
      <c r="F100" s="166" t="s">
        <v>339</v>
      </c>
      <c r="G100" s="169" t="s">
        <v>319</v>
      </c>
      <c r="H100" s="169" t="s">
        <v>1031</v>
      </c>
      <c r="I100" s="192" t="str">
        <f t="shared" si="5"/>
        <v>30787009a</v>
      </c>
      <c r="J100" s="167" t="str">
        <f t="shared" si="6"/>
        <v>30787009026 02</v>
      </c>
      <c r="K100" s="5" t="s">
        <v>1033</v>
      </c>
      <c r="L100" s="167" t="str">
        <f t="shared" si="7"/>
        <v>30787009026 02B</v>
      </c>
      <c r="M100" s="5" t="str">
        <f t="shared" si="8"/>
        <v>Slovenská asociácia amerického futbaluaBamerický futbal - bežné transfery</v>
      </c>
      <c r="N100" s="3" t="str">
        <f t="shared" si="9"/>
        <v>30787009aB</v>
      </c>
    </row>
    <row r="101" spans="1:14">
      <c r="A101" s="198" t="s">
        <v>445</v>
      </c>
      <c r="B101" s="204" t="str">
        <f>VLOOKUP(A101,Adr!A:B,2,FALSE)</f>
        <v>Slovenská asociácia boccie</v>
      </c>
      <c r="C101" s="169" t="s">
        <v>1034</v>
      </c>
      <c r="D101" s="288">
        <v>19239</v>
      </c>
      <c r="E101" s="173">
        <v>0</v>
      </c>
      <c r="F101" s="166" t="s">
        <v>339</v>
      </c>
      <c r="G101" s="169" t="s">
        <v>319</v>
      </c>
      <c r="H101" s="169" t="s">
        <v>1031</v>
      </c>
      <c r="I101" s="192" t="str">
        <f t="shared" si="5"/>
        <v>00631655a</v>
      </c>
      <c r="J101" s="167" t="str">
        <f t="shared" si="6"/>
        <v>00631655026 02</v>
      </c>
      <c r="K101" s="5" t="s">
        <v>1035</v>
      </c>
      <c r="L101" s="167" t="str">
        <f t="shared" si="7"/>
        <v>00631655026 02B</v>
      </c>
      <c r="M101" s="5" t="str">
        <f t="shared" si="8"/>
        <v>Slovenská asociácia boccieaBboccia - bežné transfery</v>
      </c>
      <c r="N101" s="3" t="str">
        <f t="shared" si="9"/>
        <v>00631655aB</v>
      </c>
    </row>
    <row r="102" spans="1:14">
      <c r="A102" s="198" t="s">
        <v>445</v>
      </c>
      <c r="B102" s="204" t="str">
        <f>VLOOKUP(A102,Adr!A:B,2,FALSE)</f>
        <v>Slovenská asociácia boccie</v>
      </c>
      <c r="C102" s="185" t="s">
        <v>1036</v>
      </c>
      <c r="D102" s="287">
        <v>19239</v>
      </c>
      <c r="E102" s="230">
        <v>0</v>
      </c>
      <c r="F102" s="166" t="s">
        <v>339</v>
      </c>
      <c r="G102" s="169" t="s">
        <v>319</v>
      </c>
      <c r="H102" s="169" t="s">
        <v>1031</v>
      </c>
      <c r="I102" s="192" t="str">
        <f t="shared" si="5"/>
        <v>00631655a</v>
      </c>
      <c r="J102" s="167" t="str">
        <f t="shared" si="6"/>
        <v>00631655026 02</v>
      </c>
      <c r="K102" s="5" t="s">
        <v>1037</v>
      </c>
      <c r="L102" s="167" t="str">
        <f t="shared" si="7"/>
        <v>00631655026 02B</v>
      </c>
      <c r="M102" s="5" t="str">
        <f t="shared" si="8"/>
        <v>Slovenská asociácia boccieaBboule lyonnaise - bežné transfery</v>
      </c>
      <c r="N102" s="3" t="str">
        <f t="shared" si="9"/>
        <v>00631655aB</v>
      </c>
    </row>
    <row r="103" spans="1:14" ht="12">
      <c r="A103" s="202" t="s">
        <v>456</v>
      </c>
      <c r="B103" s="204" t="str">
        <f>VLOOKUP(A103,Adr!A:B,2,FALSE)</f>
        <v>Slovenská asociácia čínskeho wushu</v>
      </c>
      <c r="C103" s="196" t="s">
        <v>1038</v>
      </c>
      <c r="D103" s="287">
        <v>30377</v>
      </c>
      <c r="E103" s="173">
        <v>0</v>
      </c>
      <c r="F103" s="166" t="s">
        <v>339</v>
      </c>
      <c r="G103" s="169" t="s">
        <v>319</v>
      </c>
      <c r="H103" s="169" t="s">
        <v>1031</v>
      </c>
      <c r="I103" s="192" t="str">
        <f t="shared" si="5"/>
        <v>42019541a</v>
      </c>
      <c r="J103" s="167" t="str">
        <f t="shared" si="6"/>
        <v>42019541026 02</v>
      </c>
      <c r="K103" s="5" t="s">
        <v>1039</v>
      </c>
      <c r="L103" s="167" t="str">
        <f t="shared" si="7"/>
        <v>42019541026 02B</v>
      </c>
      <c r="M103" s="5" t="str">
        <f t="shared" si="8"/>
        <v>Slovenská asociácia čínskeho wushuaBwushu - bežné transfery</v>
      </c>
      <c r="N103" s="3" t="str">
        <f t="shared" si="9"/>
        <v>42019541aB</v>
      </c>
    </row>
    <row r="104" spans="1:14">
      <c r="A104" s="202" t="s">
        <v>464</v>
      </c>
      <c r="B104" s="204" t="str">
        <f>VLOOKUP(A104,Adr!A:B,2,FALSE)</f>
        <v>Slovenská Asociácia Dynamickej Streľby</v>
      </c>
      <c r="C104" s="169" t="s">
        <v>1040</v>
      </c>
      <c r="D104" s="288">
        <v>28868</v>
      </c>
      <c r="E104" s="230">
        <v>0</v>
      </c>
      <c r="F104" s="166" t="s">
        <v>339</v>
      </c>
      <c r="G104" s="169" t="s">
        <v>319</v>
      </c>
      <c r="H104" s="169" t="s">
        <v>1031</v>
      </c>
      <c r="I104" s="192" t="str">
        <f t="shared" si="5"/>
        <v>30810108a</v>
      </c>
      <c r="J104" s="167" t="str">
        <f t="shared" si="6"/>
        <v>30810108026 02</v>
      </c>
      <c r="K104" s="5" t="s">
        <v>1041</v>
      </c>
      <c r="L104" s="167" t="str">
        <f t="shared" si="7"/>
        <v>30810108026 02B</v>
      </c>
      <c r="M104" s="5" t="str">
        <f t="shared" si="8"/>
        <v>Slovenská Asociácia Dynamickej StreľbyaBdynamická streľba - bežné transfery</v>
      </c>
      <c r="N104" s="3" t="str">
        <f t="shared" si="9"/>
        <v>30810108aB</v>
      </c>
    </row>
    <row r="105" spans="1:14" ht="12">
      <c r="A105" s="166" t="s">
        <v>471</v>
      </c>
      <c r="B105" s="204" t="str">
        <f>VLOOKUP(A105,Adr!A:B,2,FALSE)</f>
        <v>Slovenská asociácia fitnes, kulturistiky a silového trojboja</v>
      </c>
      <c r="C105" s="196" t="s">
        <v>1042</v>
      </c>
      <c r="D105" s="289">
        <v>501165</v>
      </c>
      <c r="E105" s="173">
        <v>0</v>
      </c>
      <c r="F105" s="166" t="s">
        <v>339</v>
      </c>
      <c r="G105" s="169" t="s">
        <v>319</v>
      </c>
      <c r="H105" s="169" t="s">
        <v>1031</v>
      </c>
      <c r="I105" s="192" t="str">
        <f t="shared" si="5"/>
        <v>30842069a</v>
      </c>
      <c r="J105" s="167" t="str">
        <f t="shared" si="6"/>
        <v>30842069026 02</v>
      </c>
      <c r="K105" s="5" t="s">
        <v>1043</v>
      </c>
      <c r="L105" s="167" t="str">
        <f t="shared" si="7"/>
        <v>30842069026 02B</v>
      </c>
      <c r="M105" s="5" t="str">
        <f t="shared" si="8"/>
        <v>Slovenská asociácia fitnes, kulturistiky a silového trojbojaaBfitnes a kulturistika - bežné transfery</v>
      </c>
      <c r="N105" s="3" t="str">
        <f t="shared" si="9"/>
        <v>30842069aB</v>
      </c>
    </row>
    <row r="106" spans="1:14">
      <c r="A106" s="202" t="s">
        <v>471</v>
      </c>
      <c r="B106" s="204" t="str">
        <f>VLOOKUP(A106,Adr!A:B,2,FALSE)</f>
        <v>Slovenská asociácia fitnes, kulturistiky a silového trojboja</v>
      </c>
      <c r="C106" s="185" t="s">
        <v>1044</v>
      </c>
      <c r="D106" s="287">
        <v>24014</v>
      </c>
      <c r="E106" s="230">
        <v>0</v>
      </c>
      <c r="F106" s="166" t="s">
        <v>339</v>
      </c>
      <c r="G106" s="169" t="s">
        <v>319</v>
      </c>
      <c r="H106" s="169" t="s">
        <v>1031</v>
      </c>
      <c r="I106" s="192" t="str">
        <f t="shared" si="5"/>
        <v>30842069a</v>
      </c>
      <c r="J106" s="167" t="str">
        <f t="shared" si="6"/>
        <v>30842069026 02</v>
      </c>
      <c r="K106" s="5" t="s">
        <v>1045</v>
      </c>
      <c r="L106" s="167" t="str">
        <f t="shared" si="7"/>
        <v>30842069026 02B</v>
      </c>
      <c r="M106" s="5" t="str">
        <f t="shared" si="8"/>
        <v>Slovenská asociácia fitnes, kulturistiky a silového trojbojaaBsilové športy - bežné transfery</v>
      </c>
      <c r="N106" s="3" t="str">
        <f t="shared" si="9"/>
        <v>30842069aB</v>
      </c>
    </row>
    <row r="107" spans="1:14" ht="12">
      <c r="A107" s="166" t="s">
        <v>471</v>
      </c>
      <c r="B107" s="204" t="str">
        <f>VLOOKUP(A107,Adr!A:B,2,FALSE)</f>
        <v>Slovenská asociácia fitnes, kulturistiky a silového trojboja</v>
      </c>
      <c r="C107" s="196" t="s">
        <v>1495</v>
      </c>
      <c r="D107" s="289">
        <v>20000</v>
      </c>
      <c r="E107" s="173">
        <v>0</v>
      </c>
      <c r="F107" s="166" t="s">
        <v>345</v>
      </c>
      <c r="G107" s="169" t="s">
        <v>321</v>
      </c>
      <c r="H107" s="169" t="s">
        <v>1031</v>
      </c>
      <c r="I107" s="192" t="str">
        <f t="shared" si="5"/>
        <v>30842069d</v>
      </c>
      <c r="J107" s="167" t="str">
        <f t="shared" si="6"/>
        <v>30842069026 03</v>
      </c>
      <c r="K107" s="5"/>
      <c r="L107" s="167" t="str">
        <f t="shared" si="7"/>
        <v>30842069026 03B</v>
      </c>
      <c r="M107" s="5" t="str">
        <f t="shared" si="8"/>
        <v>Slovenská asociácia fitnes, kulturistiky a silového trojbojadBBarbier Michal</v>
      </c>
      <c r="N107" s="3" t="str">
        <f t="shared" si="9"/>
        <v>30842069dB</v>
      </c>
    </row>
    <row r="108" spans="1:14" ht="12">
      <c r="A108" s="166" t="s">
        <v>471</v>
      </c>
      <c r="B108" s="204" t="str">
        <f>VLOOKUP(A108,Adr!A:B,2,FALSE)</f>
        <v>Slovenská asociácia fitnes, kulturistiky a silového trojboja</v>
      </c>
      <c r="C108" s="196" t="s">
        <v>1496</v>
      </c>
      <c r="D108" s="289">
        <v>15000</v>
      </c>
      <c r="E108" s="230">
        <v>0</v>
      </c>
      <c r="F108" s="166" t="s">
        <v>345</v>
      </c>
      <c r="G108" s="169" t="s">
        <v>321</v>
      </c>
      <c r="H108" s="169" t="s">
        <v>1031</v>
      </c>
      <c r="I108" s="192" t="str">
        <f t="shared" si="5"/>
        <v>30842069d</v>
      </c>
      <c r="J108" s="167" t="str">
        <f t="shared" si="6"/>
        <v>30842069026 03</v>
      </c>
      <c r="K108" s="5"/>
      <c r="L108" s="167" t="str">
        <f t="shared" si="7"/>
        <v>30842069026 03B</v>
      </c>
      <c r="M108" s="5" t="str">
        <f t="shared" si="8"/>
        <v>Slovenská asociácia fitnes, kulturistiky a silového trojbojadBBellák Jakub</v>
      </c>
      <c r="N108" s="3" t="str">
        <f t="shared" si="9"/>
        <v>30842069dB</v>
      </c>
    </row>
    <row r="109" spans="1:14">
      <c r="A109" s="202" t="s">
        <v>479</v>
      </c>
      <c r="B109" s="204" t="str">
        <f>VLOOKUP(A109,Adr!A:B,2,FALSE)</f>
        <v>Slovenská asociácia Frisbee</v>
      </c>
      <c r="C109" s="185" t="s">
        <v>1046</v>
      </c>
      <c r="D109" s="289">
        <v>69132</v>
      </c>
      <c r="E109" s="173">
        <v>0</v>
      </c>
      <c r="F109" s="166" t="s">
        <v>339</v>
      </c>
      <c r="G109" s="169" t="s">
        <v>319</v>
      </c>
      <c r="H109" s="169" t="s">
        <v>1031</v>
      </c>
      <c r="I109" s="192" t="str">
        <f t="shared" si="5"/>
        <v>31749852a</v>
      </c>
      <c r="J109" s="167" t="str">
        <f t="shared" si="6"/>
        <v>31749852026 02</v>
      </c>
      <c r="K109" s="5" t="s">
        <v>1047</v>
      </c>
      <c r="L109" s="167" t="str">
        <f t="shared" si="7"/>
        <v>31749852026 02B</v>
      </c>
      <c r="M109" s="5" t="str">
        <f t="shared" si="8"/>
        <v>Slovenská asociácia FrisbeeaBšporty s lietajúcim diskom - bežné transfery</v>
      </c>
      <c r="N109" s="3" t="str">
        <f t="shared" si="9"/>
        <v>31749852aB</v>
      </c>
    </row>
    <row r="110" spans="1:14">
      <c r="A110" s="198" t="s">
        <v>485</v>
      </c>
      <c r="B110" s="204" t="str">
        <f>VLOOKUP(A110,Adr!A:B,2,FALSE)</f>
        <v>Slovenská asociácia go</v>
      </c>
      <c r="C110" s="169" t="s">
        <v>1048</v>
      </c>
      <c r="D110" s="288">
        <v>19239</v>
      </c>
      <c r="E110" s="230">
        <v>0</v>
      </c>
      <c r="F110" s="166" t="s">
        <v>339</v>
      </c>
      <c r="G110" s="169" t="s">
        <v>319</v>
      </c>
      <c r="H110" s="169" t="s">
        <v>1031</v>
      </c>
      <c r="I110" s="192" t="str">
        <f t="shared" si="5"/>
        <v>30844711a</v>
      </c>
      <c r="J110" s="167" t="str">
        <f t="shared" si="6"/>
        <v>30844711026 02</v>
      </c>
      <c r="K110" s="5" t="s">
        <v>1049</v>
      </c>
      <c r="L110" s="167" t="str">
        <f t="shared" si="7"/>
        <v>30844711026 02B</v>
      </c>
      <c r="M110" s="5" t="str">
        <f t="shared" si="8"/>
        <v>Slovenská asociácia goaBgo - bežné transfery</v>
      </c>
      <c r="N110" s="3" t="str">
        <f t="shared" si="9"/>
        <v>30844711aB</v>
      </c>
    </row>
    <row r="111" spans="1:14">
      <c r="A111" s="198" t="s">
        <v>491</v>
      </c>
      <c r="B111" s="204" t="str">
        <f>VLOOKUP(A111,Adr!A:B,2,FALSE)</f>
        <v>Slovenská asociácia korfbalu</v>
      </c>
      <c r="C111" s="169" t="s">
        <v>1050</v>
      </c>
      <c r="D111" s="288">
        <v>29908</v>
      </c>
      <c r="E111" s="173">
        <v>0</v>
      </c>
      <c r="F111" s="166" t="s">
        <v>339</v>
      </c>
      <c r="G111" s="169" t="s">
        <v>319</v>
      </c>
      <c r="H111" s="169" t="s">
        <v>1031</v>
      </c>
      <c r="I111" s="192" t="str">
        <f t="shared" si="5"/>
        <v>31940668a</v>
      </c>
      <c r="J111" s="167" t="str">
        <f t="shared" si="6"/>
        <v>31940668026 02</v>
      </c>
      <c r="K111" s="5" t="s">
        <v>1051</v>
      </c>
      <c r="L111" s="167" t="str">
        <f t="shared" si="7"/>
        <v>31940668026 02B</v>
      </c>
      <c r="M111" s="5" t="str">
        <f t="shared" si="8"/>
        <v>Slovenská asociácia korfbaluaBkorfbal - bežné transfery</v>
      </c>
      <c r="N111" s="3" t="str">
        <f t="shared" si="9"/>
        <v>31940668aB</v>
      </c>
    </row>
    <row r="112" spans="1:14" ht="12">
      <c r="A112" s="202" t="s">
        <v>498</v>
      </c>
      <c r="B112" s="204" t="str">
        <f>VLOOKUP(A112,Adr!A:B,2,FALSE)</f>
        <v>Slovenská asociácia motoristického športu</v>
      </c>
      <c r="C112" s="196" t="s">
        <v>1052</v>
      </c>
      <c r="D112" s="289">
        <v>389148</v>
      </c>
      <c r="E112" s="230">
        <v>0</v>
      </c>
      <c r="F112" s="166" t="s">
        <v>339</v>
      </c>
      <c r="G112" s="169" t="s">
        <v>319</v>
      </c>
      <c r="H112" s="169" t="s">
        <v>1031</v>
      </c>
      <c r="I112" s="192" t="str">
        <f t="shared" si="5"/>
        <v>31824021a</v>
      </c>
      <c r="J112" s="167" t="str">
        <f t="shared" si="6"/>
        <v>31824021026 02</v>
      </c>
      <c r="K112" s="5" t="s">
        <v>1053</v>
      </c>
      <c r="L112" s="167" t="str">
        <f t="shared" si="7"/>
        <v>31824021026 02B</v>
      </c>
      <c r="M112" s="5" t="str">
        <f t="shared" si="8"/>
        <v>Slovenská asociácia motoristického športuaBautomobilový šport - bežné transfery</v>
      </c>
      <c r="N112" s="3" t="str">
        <f t="shared" si="9"/>
        <v>31824021aB</v>
      </c>
    </row>
    <row r="113" spans="1:14">
      <c r="A113" s="202" t="s">
        <v>498</v>
      </c>
      <c r="B113" s="204" t="str">
        <f>VLOOKUP(A113,Adr!A:B,2,FALSE)</f>
        <v>Slovenská asociácia motoristického športu</v>
      </c>
      <c r="C113" s="185" t="s">
        <v>1498</v>
      </c>
      <c r="D113" s="289">
        <v>10000</v>
      </c>
      <c r="E113" s="230">
        <v>0</v>
      </c>
      <c r="F113" s="166" t="s">
        <v>345</v>
      </c>
      <c r="G113" s="169" t="s">
        <v>321</v>
      </c>
      <c r="H113" s="169" t="s">
        <v>1031</v>
      </c>
      <c r="I113" s="192" t="str">
        <f t="shared" si="5"/>
        <v>31824021d</v>
      </c>
      <c r="J113" s="167" t="str">
        <f t="shared" si="6"/>
        <v>31824021026 03</v>
      </c>
      <c r="K113" s="5"/>
      <c r="L113" s="167" t="str">
        <f t="shared" si="7"/>
        <v>31824021026 03B</v>
      </c>
      <c r="M113" s="5" t="str">
        <f t="shared" si="8"/>
        <v>Slovenská asociácia motoristického športudBGašparovič Jakub</v>
      </c>
      <c r="N113" s="3" t="str">
        <f t="shared" si="9"/>
        <v>31824021dB</v>
      </c>
    </row>
    <row r="114" spans="1:14">
      <c r="A114" s="202" t="s">
        <v>498</v>
      </c>
      <c r="B114" s="204" t="str">
        <f>VLOOKUP(A114,Adr!A:B,2,FALSE)</f>
        <v>Slovenská asociácia motoristického športu</v>
      </c>
      <c r="C114" s="185" t="s">
        <v>1497</v>
      </c>
      <c r="D114" s="289">
        <v>20000</v>
      </c>
      <c r="E114" s="173">
        <v>0</v>
      </c>
      <c r="F114" s="166" t="s">
        <v>345</v>
      </c>
      <c r="G114" s="169" t="s">
        <v>321</v>
      </c>
      <c r="H114" s="169" t="s">
        <v>1031</v>
      </c>
      <c r="I114" s="192" t="str">
        <f t="shared" si="5"/>
        <v>31824021d</v>
      </c>
      <c r="J114" s="167" t="str">
        <f t="shared" si="6"/>
        <v>31824021026 03</v>
      </c>
      <c r="K114" s="5"/>
      <c r="L114" s="167" t="str">
        <f t="shared" si="7"/>
        <v>31824021026 03B</v>
      </c>
      <c r="M114" s="5" t="str">
        <f t="shared" si="8"/>
        <v>Slovenská asociácia motoristického športudBHomola Matej</v>
      </c>
      <c r="N114" s="3" t="str">
        <f t="shared" si="9"/>
        <v>31824021dB</v>
      </c>
    </row>
    <row r="115" spans="1:14" ht="12">
      <c r="A115" s="198" t="s">
        <v>1870</v>
      </c>
      <c r="B115" s="204" t="str">
        <f>VLOOKUP(A115,Adr!A:B,2,FALSE)</f>
        <v>Slovenská asociácia naturálnej kulturistiky</v>
      </c>
      <c r="C115" s="190" t="s">
        <v>352</v>
      </c>
      <c r="D115" s="288">
        <v>25000</v>
      </c>
      <c r="E115" s="173">
        <v>0</v>
      </c>
      <c r="F115" s="166" t="s">
        <v>351</v>
      </c>
      <c r="G115" s="169" t="s">
        <v>321</v>
      </c>
      <c r="H115" s="169" t="s">
        <v>1031</v>
      </c>
      <c r="I115" s="192" t="str">
        <f t="shared" si="5"/>
        <v>45009660g</v>
      </c>
      <c r="J115" s="167" t="str">
        <f t="shared" si="6"/>
        <v>45009660026 03</v>
      </c>
      <c r="K115" s="5"/>
      <c r="L115" s="167" t="str">
        <f t="shared" si="7"/>
        <v>45009660026 03B</v>
      </c>
      <c r="M115" s="5" t="str">
        <f t="shared" si="8"/>
        <v>Slovenská asociácia naturálnej kulturistikygBrozvoj športov, ktoré nie sú uznanými podľa zákona č. 440/2015 Z. z.</v>
      </c>
      <c r="N115" s="3" t="str">
        <f t="shared" si="9"/>
        <v>45009660gB</v>
      </c>
    </row>
    <row r="116" spans="1:14">
      <c r="A116" s="202" t="s">
        <v>509</v>
      </c>
      <c r="B116" s="204" t="str">
        <f>VLOOKUP(A116,Adr!A:B,2,FALSE)</f>
        <v>Slovenská asociácia pretláčania rukou</v>
      </c>
      <c r="C116" s="185" t="s">
        <v>1055</v>
      </c>
      <c r="D116" s="287">
        <v>39888</v>
      </c>
      <c r="E116" s="230">
        <v>0</v>
      </c>
      <c r="F116" s="166" t="s">
        <v>339</v>
      </c>
      <c r="G116" s="169" t="s">
        <v>319</v>
      </c>
      <c r="H116" s="169" t="s">
        <v>1031</v>
      </c>
      <c r="I116" s="192" t="str">
        <f t="shared" si="5"/>
        <v>30811686a</v>
      </c>
      <c r="J116" s="167" t="str">
        <f t="shared" si="6"/>
        <v>30811686026 02</v>
      </c>
      <c r="K116" s="5" t="s">
        <v>1056</v>
      </c>
      <c r="L116" s="167" t="str">
        <f t="shared" si="7"/>
        <v>30811686026 02B</v>
      </c>
      <c r="M116" s="5" t="str">
        <f t="shared" si="8"/>
        <v>Slovenská asociácia pretláčania rukouaBpretláčanie rukou - bežné transfery</v>
      </c>
      <c r="N116" s="3" t="str">
        <f t="shared" si="9"/>
        <v>30811686aB</v>
      </c>
    </row>
    <row r="117" spans="1:14">
      <c r="A117" s="202" t="s">
        <v>518</v>
      </c>
      <c r="B117" s="204" t="str">
        <f>VLOOKUP(A117,Adr!A:B,2,FALSE)</f>
        <v>Slovenská asociácia Taekwondo WT</v>
      </c>
      <c r="C117" s="185" t="s">
        <v>1057</v>
      </c>
      <c r="D117" s="287">
        <v>46106</v>
      </c>
      <c r="E117" s="173">
        <v>0</v>
      </c>
      <c r="F117" s="166" t="s">
        <v>339</v>
      </c>
      <c r="G117" s="169" t="s">
        <v>319</v>
      </c>
      <c r="H117" s="169" t="s">
        <v>1031</v>
      </c>
      <c r="I117" s="192" t="str">
        <f t="shared" si="5"/>
        <v>30814910a</v>
      </c>
      <c r="J117" s="167" t="str">
        <f t="shared" si="6"/>
        <v>30814910026 02</v>
      </c>
      <c r="K117" s="5" t="s">
        <v>1058</v>
      </c>
      <c r="L117" s="167" t="str">
        <f t="shared" si="7"/>
        <v>30814910026 02B</v>
      </c>
      <c r="M117" s="5" t="str">
        <f t="shared" si="8"/>
        <v>Slovenská asociácia Taekwondo WTaBtaekwondo - bežné transfery</v>
      </c>
      <c r="N117" s="3" t="str">
        <f t="shared" si="9"/>
        <v>30814910aB</v>
      </c>
    </row>
    <row r="118" spans="1:14" ht="12">
      <c r="A118" s="166" t="s">
        <v>518</v>
      </c>
      <c r="B118" s="204" t="str">
        <f>VLOOKUP(A118,Adr!A:B,2,FALSE)</f>
        <v>Slovenská asociácia Taekwondo WT</v>
      </c>
      <c r="C118" s="196" t="s">
        <v>1469</v>
      </c>
      <c r="D118" s="289">
        <v>10340</v>
      </c>
      <c r="E118" s="173">
        <v>0</v>
      </c>
      <c r="F118" s="166" t="s">
        <v>343</v>
      </c>
      <c r="G118" s="169" t="s">
        <v>321</v>
      </c>
      <c r="H118" s="169" t="s">
        <v>1031</v>
      </c>
      <c r="I118" s="192" t="str">
        <f t="shared" si="5"/>
        <v>30814910c</v>
      </c>
      <c r="J118" s="167" t="str">
        <f t="shared" si="6"/>
        <v>30814910026 03</v>
      </c>
      <c r="K118" s="5"/>
      <c r="L118" s="167" t="str">
        <f t="shared" si="7"/>
        <v>30814910026 03B</v>
      </c>
      <c r="M118" s="5" t="str">
        <f t="shared" si="8"/>
        <v>Slovenská asociácia Taekwondo WTcBzabezpečenie a rozvoj športu taekwondo zdravotne postihnutých športovcov</v>
      </c>
      <c r="N118" s="3" t="str">
        <f t="shared" si="9"/>
        <v>30814910cB</v>
      </c>
    </row>
    <row r="119" spans="1:14">
      <c r="A119" s="198" t="s">
        <v>518</v>
      </c>
      <c r="B119" s="204" t="str">
        <f>VLOOKUP(A119,Adr!A:B,2,FALSE)</f>
        <v>Slovenská asociácia Taekwondo WT</v>
      </c>
      <c r="C119" s="169" t="s">
        <v>1499</v>
      </c>
      <c r="D119" s="288">
        <v>35000</v>
      </c>
      <c r="E119" s="173">
        <v>0</v>
      </c>
      <c r="F119" s="166" t="s">
        <v>345</v>
      </c>
      <c r="G119" s="169" t="s">
        <v>321</v>
      </c>
      <c r="H119" s="169" t="s">
        <v>1031</v>
      </c>
      <c r="I119" s="192" t="str">
        <f t="shared" si="5"/>
        <v>30814910d</v>
      </c>
      <c r="J119" s="167" t="str">
        <f t="shared" si="6"/>
        <v>30814910026 03</v>
      </c>
      <c r="K119" s="5"/>
      <c r="L119" s="167" t="str">
        <f t="shared" si="7"/>
        <v>30814910026 03B</v>
      </c>
      <c r="M119" s="5" t="str">
        <f t="shared" si="8"/>
        <v>Slovenská asociácia Taekwondo WTdBBérešová Adriana</v>
      </c>
      <c r="N119" s="3" t="str">
        <f t="shared" si="9"/>
        <v>30814910dB</v>
      </c>
    </row>
    <row r="120" spans="1:14">
      <c r="A120" s="182">
        <v>30814910</v>
      </c>
      <c r="B120" s="204" t="str">
        <f>VLOOKUP(A120,Adr!A:B,2,FALSE)</f>
        <v>Slovenská asociácia taekwondo WT</v>
      </c>
      <c r="C120" s="185" t="s">
        <v>2989</v>
      </c>
      <c r="D120" s="289">
        <v>4800</v>
      </c>
      <c r="E120" s="230">
        <v>0</v>
      </c>
      <c r="F120" s="166" t="s">
        <v>360</v>
      </c>
      <c r="G120" s="169" t="s">
        <v>317</v>
      </c>
      <c r="H120" s="169" t="s">
        <v>1031</v>
      </c>
      <c r="I120" s="192" t="str">
        <f t="shared" si="5"/>
        <v>30814910l</v>
      </c>
      <c r="J120" s="167" t="str">
        <f t="shared" si="6"/>
        <v>30814910026 01</v>
      </c>
      <c r="K120" s="5"/>
      <c r="L120" s="167" t="str">
        <f t="shared" si="7"/>
        <v>30814910026 01B</v>
      </c>
      <c r="M120" s="5" t="str">
        <f t="shared" si="8"/>
        <v>Slovenská asociácia taekwondo WTlBšportové pohybové tábory pre mládež</v>
      </c>
      <c r="N120" s="3" t="str">
        <f t="shared" si="9"/>
        <v>30814910lB</v>
      </c>
    </row>
    <row r="121" spans="1:14">
      <c r="A121" s="182" t="s">
        <v>1400</v>
      </c>
      <c r="B121" s="204" t="str">
        <f>VLOOKUP(A121,Adr!A:B,2,FALSE)</f>
        <v>Slovenská asociácia univerzitného športu</v>
      </c>
      <c r="C121" s="185" t="s">
        <v>1479</v>
      </c>
      <c r="D121" s="287">
        <v>588000</v>
      </c>
      <c r="E121" s="173">
        <v>0</v>
      </c>
      <c r="F121" s="166" t="s">
        <v>349</v>
      </c>
      <c r="G121" s="169" t="s">
        <v>321</v>
      </c>
      <c r="H121" s="169" t="s">
        <v>1031</v>
      </c>
      <c r="I121" s="192" t="str">
        <f t="shared" si="5"/>
        <v>17316731f</v>
      </c>
      <c r="J121" s="167" t="str">
        <f t="shared" si="6"/>
        <v>17316731026 03</v>
      </c>
      <c r="K121" s="5"/>
      <c r="L121" s="167" t="str">
        <f t="shared" si="7"/>
        <v>17316731026 03B</v>
      </c>
      <c r="M121" s="5" t="str">
        <f t="shared" si="8"/>
        <v>Slovenská asociácia univerzitného športufBAktivity a úlohy v oblasti univerzitného športu v roku 2025</v>
      </c>
      <c r="N121" s="3" t="str">
        <f t="shared" si="9"/>
        <v>17316731fB</v>
      </c>
    </row>
    <row r="122" spans="1:14">
      <c r="A122" s="198" t="s">
        <v>1881</v>
      </c>
      <c r="B122" s="204" t="str">
        <f>VLOOKUP(A122,Adr!A:B,2,FALSE)</f>
        <v>SLOVENSKÁ ASOCIÁCIA ZLATOKOPOV</v>
      </c>
      <c r="C122" s="169" t="s">
        <v>352</v>
      </c>
      <c r="D122" s="288">
        <v>25000</v>
      </c>
      <c r="E122" s="173">
        <v>0</v>
      </c>
      <c r="F122" s="166" t="s">
        <v>351</v>
      </c>
      <c r="G122" s="169" t="s">
        <v>321</v>
      </c>
      <c r="H122" s="169" t="s">
        <v>1031</v>
      </c>
      <c r="I122" s="192" t="str">
        <f t="shared" si="5"/>
        <v>31929931g</v>
      </c>
      <c r="J122" s="167" t="str">
        <f t="shared" si="6"/>
        <v>31929931026 03</v>
      </c>
      <c r="K122" s="5"/>
      <c r="L122" s="167" t="str">
        <f t="shared" si="7"/>
        <v>31929931026 03B</v>
      </c>
      <c r="M122" s="5" t="str">
        <f t="shared" si="8"/>
        <v>SLOVENSKÁ ASOCIÁCIA ZLATOKOPOVgBrozvoj športov, ktoré nie sú uznanými podľa zákona č. 440/2015 Z. z.</v>
      </c>
      <c r="N122" s="3" t="str">
        <f t="shared" si="9"/>
        <v>31929931gB</v>
      </c>
    </row>
    <row r="123" spans="1:14">
      <c r="A123" s="178" t="s">
        <v>1407</v>
      </c>
      <c r="B123" s="204" t="str">
        <f>VLOOKUP(A123,Adr!A:B,2,FALSE)</f>
        <v>Slovenská asociácia zrakovo postihnutých športovcov</v>
      </c>
      <c r="C123" s="169" t="s">
        <v>1467</v>
      </c>
      <c r="D123" s="288">
        <v>174534</v>
      </c>
      <c r="E123" s="173">
        <v>0</v>
      </c>
      <c r="F123" s="166" t="s">
        <v>343</v>
      </c>
      <c r="G123" s="169" t="s">
        <v>321</v>
      </c>
      <c r="H123" s="169" t="s">
        <v>1031</v>
      </c>
      <c r="I123" s="192" t="str">
        <f t="shared" si="5"/>
        <v>30841798c</v>
      </c>
      <c r="J123" s="167" t="str">
        <f t="shared" si="6"/>
        <v>30841798026 03</v>
      </c>
      <c r="K123" s="5"/>
      <c r="L123" s="167" t="str">
        <f t="shared" si="7"/>
        <v>30841798026 03B</v>
      </c>
      <c r="M123" s="5" t="str">
        <f t="shared" si="8"/>
        <v>Slovenská asociácia zrakovo postihnutých športovcovcBzabezpečenie činnosti a úloh v roku 2025</v>
      </c>
      <c r="N123" s="3" t="str">
        <f t="shared" si="9"/>
        <v>30841798cB</v>
      </c>
    </row>
    <row r="124" spans="1:14">
      <c r="A124" s="202" t="s">
        <v>525</v>
      </c>
      <c r="B124" s="204" t="str">
        <f>VLOOKUP(A124,Adr!A:B,2,FALSE)</f>
        <v>Slovenská baseballová federácia</v>
      </c>
      <c r="C124" s="185" t="s">
        <v>1059</v>
      </c>
      <c r="D124" s="287">
        <v>134297</v>
      </c>
      <c r="E124" s="230">
        <v>0</v>
      </c>
      <c r="F124" s="166" t="s">
        <v>339</v>
      </c>
      <c r="G124" s="169" t="s">
        <v>319</v>
      </c>
      <c r="H124" s="169" t="s">
        <v>1031</v>
      </c>
      <c r="I124" s="192" t="str">
        <f t="shared" si="5"/>
        <v>30844568a</v>
      </c>
      <c r="J124" s="167" t="str">
        <f t="shared" si="6"/>
        <v>30844568026 02</v>
      </c>
      <c r="K124" s="5" t="s">
        <v>1060</v>
      </c>
      <c r="L124" s="167" t="str">
        <f t="shared" si="7"/>
        <v>30844568026 02B</v>
      </c>
      <c r="M124" s="5" t="str">
        <f t="shared" si="8"/>
        <v>Slovenská baseballová federáciaaBbaseball - bežné transfery</v>
      </c>
      <c r="N124" s="3" t="str">
        <f t="shared" si="9"/>
        <v>30844568aB</v>
      </c>
    </row>
    <row r="125" spans="1:14">
      <c r="A125" s="198" t="s">
        <v>531</v>
      </c>
      <c r="B125" s="204" t="str">
        <f>VLOOKUP(A125,Adr!A:B,2,FALSE)</f>
        <v>Slovenská basketbalová asociácia</v>
      </c>
      <c r="C125" s="169" t="s">
        <v>1061</v>
      </c>
      <c r="D125" s="288">
        <v>1013260</v>
      </c>
      <c r="E125" s="173">
        <v>0</v>
      </c>
      <c r="F125" s="166" t="s">
        <v>339</v>
      </c>
      <c r="G125" s="169" t="s">
        <v>319</v>
      </c>
      <c r="H125" s="169" t="s">
        <v>1031</v>
      </c>
      <c r="I125" s="192" t="str">
        <f t="shared" si="5"/>
        <v>17315166a</v>
      </c>
      <c r="J125" s="167" t="str">
        <f t="shared" si="6"/>
        <v>17315166026 02</v>
      </c>
      <c r="K125" s="5" t="s">
        <v>1062</v>
      </c>
      <c r="L125" s="167" t="str">
        <f t="shared" si="7"/>
        <v>17315166026 02B</v>
      </c>
      <c r="M125" s="5" t="str">
        <f t="shared" si="8"/>
        <v>Slovenská basketbalová asociáciaaBbasketbal - bežné transfery</v>
      </c>
      <c r="N125" s="3" t="str">
        <f t="shared" si="9"/>
        <v>17315166aB</v>
      </c>
    </row>
    <row r="126" spans="1:14">
      <c r="A126" s="202" t="s">
        <v>538</v>
      </c>
      <c r="B126" s="204" t="str">
        <f>VLOOKUP(A126,Adr!A:B,2,FALSE)</f>
        <v>Slovenská boxerská federácia</v>
      </c>
      <c r="C126" s="169" t="s">
        <v>1063</v>
      </c>
      <c r="D126" s="288">
        <v>314012</v>
      </c>
      <c r="E126" s="230">
        <v>0</v>
      </c>
      <c r="F126" s="166" t="s">
        <v>339</v>
      </c>
      <c r="G126" s="169" t="s">
        <v>319</v>
      </c>
      <c r="H126" s="169" t="s">
        <v>1031</v>
      </c>
      <c r="I126" s="192" t="str">
        <f t="shared" si="5"/>
        <v>31744621a</v>
      </c>
      <c r="J126" s="167" t="str">
        <f t="shared" si="6"/>
        <v>31744621026 02</v>
      </c>
      <c r="K126" s="5" t="s">
        <v>1064</v>
      </c>
      <c r="L126" s="167" t="str">
        <f t="shared" si="7"/>
        <v>31744621026 02B</v>
      </c>
      <c r="M126" s="5" t="str">
        <f t="shared" si="8"/>
        <v>Slovenská boxerská federáciaaBbox - bežné transfery</v>
      </c>
      <c r="N126" s="3" t="str">
        <f t="shared" si="9"/>
        <v>31744621aB</v>
      </c>
    </row>
    <row r="127" spans="1:14">
      <c r="A127" s="166" t="s">
        <v>538</v>
      </c>
      <c r="B127" s="204" t="str">
        <f>VLOOKUP(A127,Adr!A:B,2,FALSE)</f>
        <v>Slovenská boxerská federácia</v>
      </c>
      <c r="C127" s="169" t="s">
        <v>2158</v>
      </c>
      <c r="D127" s="289">
        <v>15000</v>
      </c>
      <c r="E127" s="230">
        <v>0</v>
      </c>
      <c r="F127" s="166" t="s">
        <v>345</v>
      </c>
      <c r="G127" s="169" t="s">
        <v>321</v>
      </c>
      <c r="H127" s="169" t="s">
        <v>1031</v>
      </c>
      <c r="I127" s="192" t="str">
        <f t="shared" si="5"/>
        <v>31744621d</v>
      </c>
      <c r="J127" s="167" t="str">
        <f t="shared" si="6"/>
        <v>31744621026 03</v>
      </c>
      <c r="K127" s="5"/>
      <c r="L127" s="167" t="str">
        <f t="shared" si="7"/>
        <v>31744621026 03B</v>
      </c>
      <c r="M127" s="5" t="str">
        <f t="shared" si="8"/>
        <v>Slovenská boxerská federáciadBĎuríková Nicole</v>
      </c>
      <c r="N127" s="3" t="str">
        <f t="shared" si="9"/>
        <v>31744621dB</v>
      </c>
    </row>
    <row r="128" spans="1:14">
      <c r="A128" s="166" t="s">
        <v>538</v>
      </c>
      <c r="B128" s="204" t="str">
        <f>VLOOKUP(A128,Adr!A:B,2,FALSE)</f>
        <v>Slovenská boxerská federácia</v>
      </c>
      <c r="C128" s="185" t="s">
        <v>2159</v>
      </c>
      <c r="D128" s="287">
        <v>20000</v>
      </c>
      <c r="E128" s="173">
        <v>0</v>
      </c>
      <c r="F128" s="166" t="s">
        <v>345</v>
      </c>
      <c r="G128" s="169" t="s">
        <v>321</v>
      </c>
      <c r="H128" s="169" t="s">
        <v>1031</v>
      </c>
      <c r="I128" s="192" t="str">
        <f t="shared" si="5"/>
        <v>31744621d</v>
      </c>
      <c r="J128" s="167" t="str">
        <f t="shared" si="6"/>
        <v>31744621026 03</v>
      </c>
      <c r="K128" s="5"/>
      <c r="L128" s="167" t="str">
        <f t="shared" si="7"/>
        <v>31744621026 03B</v>
      </c>
      <c r="M128" s="5" t="str">
        <f t="shared" si="8"/>
        <v>Slovenská boxerská federáciadBHerceg Miroslav</v>
      </c>
      <c r="N128" s="3" t="str">
        <f t="shared" si="9"/>
        <v>31744621dB</v>
      </c>
    </row>
    <row r="129" spans="1:14" ht="12">
      <c r="A129" s="178" t="s">
        <v>538</v>
      </c>
      <c r="B129" s="204" t="str">
        <f>VLOOKUP(A129,Adr!A:B,2,FALSE)</f>
        <v>Slovenská boxerská federácia</v>
      </c>
      <c r="C129" s="196" t="s">
        <v>2160</v>
      </c>
      <c r="D129" s="289">
        <v>20000</v>
      </c>
      <c r="E129" s="230">
        <v>0</v>
      </c>
      <c r="F129" s="166" t="s">
        <v>345</v>
      </c>
      <c r="G129" s="169" t="s">
        <v>321</v>
      </c>
      <c r="H129" s="169" t="s">
        <v>1031</v>
      </c>
      <c r="I129" s="192" t="str">
        <f t="shared" si="5"/>
        <v>31744621d</v>
      </c>
      <c r="J129" s="167" t="str">
        <f t="shared" si="6"/>
        <v>31744621026 03</v>
      </c>
      <c r="K129" s="5"/>
      <c r="L129" s="167" t="str">
        <f t="shared" si="7"/>
        <v>31744621026 03B</v>
      </c>
      <c r="M129" s="5" t="str">
        <f t="shared" si="8"/>
        <v>Slovenská boxerská federáciadBJedináková Miroslava</v>
      </c>
      <c r="N129" s="3" t="str">
        <f t="shared" si="9"/>
        <v>31744621dB</v>
      </c>
    </row>
    <row r="130" spans="1:14" ht="12">
      <c r="A130" s="202" t="s">
        <v>538</v>
      </c>
      <c r="B130" s="204" t="str">
        <f>VLOOKUP(A130,Adr!A:B,2,FALSE)</f>
        <v>Slovenská boxerská federácia</v>
      </c>
      <c r="C130" s="196" t="s">
        <v>2161</v>
      </c>
      <c r="D130" s="289">
        <v>45000</v>
      </c>
      <c r="E130" s="173">
        <v>0</v>
      </c>
      <c r="F130" s="166" t="s">
        <v>345</v>
      </c>
      <c r="G130" s="169" t="s">
        <v>321</v>
      </c>
      <c r="H130" s="169" t="s">
        <v>1031</v>
      </c>
      <c r="I130" s="192" t="str">
        <f t="shared" ref="I130:I193" si="10">A130&amp;F130</f>
        <v>31744621d</v>
      </c>
      <c r="J130" s="167" t="str">
        <f t="shared" ref="J130:J193" si="11">A130&amp;G130</f>
        <v>31744621026 03</v>
      </c>
      <c r="K130" s="5"/>
      <c r="L130" s="167" t="str">
        <f t="shared" ref="L130:L193" si="12">A130&amp;G130&amp;H130</f>
        <v>31744621026 03B</v>
      </c>
      <c r="M130" s="5" t="str">
        <f t="shared" ref="M130:M193" si="13">B130&amp;F130&amp;H130&amp;C130</f>
        <v>Slovenská boxerská federáciadBKubalová Tamara</v>
      </c>
      <c r="N130" s="3" t="str">
        <f t="shared" ref="N130:N193" si="14">+I130&amp;H130</f>
        <v>31744621dB</v>
      </c>
    </row>
    <row r="131" spans="1:14">
      <c r="A131" s="198" t="s">
        <v>538</v>
      </c>
      <c r="B131" s="204" t="str">
        <f>VLOOKUP(A131,Adr!A:B,2,FALSE)</f>
        <v>Slovenská boxerská federácia</v>
      </c>
      <c r="C131" s="185" t="s">
        <v>2162</v>
      </c>
      <c r="D131" s="287">
        <v>15000</v>
      </c>
      <c r="E131" s="230">
        <v>0</v>
      </c>
      <c r="F131" s="166" t="s">
        <v>345</v>
      </c>
      <c r="G131" s="169" t="s">
        <v>321</v>
      </c>
      <c r="H131" s="169" t="s">
        <v>1031</v>
      </c>
      <c r="I131" s="192" t="str">
        <f t="shared" si="10"/>
        <v>31744621d</v>
      </c>
      <c r="J131" s="167" t="str">
        <f t="shared" si="11"/>
        <v>31744621026 03</v>
      </c>
      <c r="K131" s="5"/>
      <c r="L131" s="167" t="str">
        <f t="shared" si="12"/>
        <v>31744621026 03B</v>
      </c>
      <c r="M131" s="5" t="str">
        <f t="shared" si="13"/>
        <v>Slovenská boxerská federáciadBLovašová Bibiana</v>
      </c>
      <c r="N131" s="3" t="str">
        <f t="shared" si="14"/>
        <v>31744621dB</v>
      </c>
    </row>
    <row r="132" spans="1:14">
      <c r="A132" s="198" t="s">
        <v>538</v>
      </c>
      <c r="B132" s="204" t="str">
        <f>VLOOKUP(A132,Adr!A:B,2,FALSE)</f>
        <v>Slovenská boxerská federácia</v>
      </c>
      <c r="C132" s="185" t="s">
        <v>1500</v>
      </c>
      <c r="D132" s="287">
        <v>45000</v>
      </c>
      <c r="E132" s="173">
        <v>0</v>
      </c>
      <c r="F132" s="166" t="s">
        <v>345</v>
      </c>
      <c r="G132" s="169" t="s">
        <v>321</v>
      </c>
      <c r="H132" s="169" t="s">
        <v>1031</v>
      </c>
      <c r="I132" s="192" t="str">
        <f t="shared" si="10"/>
        <v>31744621d</v>
      </c>
      <c r="J132" s="167" t="str">
        <f t="shared" si="11"/>
        <v>31744621026 03</v>
      </c>
      <c r="K132" s="5"/>
      <c r="L132" s="167" t="str">
        <f t="shared" si="12"/>
        <v>31744621026 03B</v>
      </c>
      <c r="M132" s="5" t="str">
        <f t="shared" si="13"/>
        <v>Slovenská boxerská federáciadBTriebeľová Jessica</v>
      </c>
      <c r="N132" s="3" t="str">
        <f t="shared" si="14"/>
        <v>31744621dB</v>
      </c>
    </row>
    <row r="133" spans="1:14" ht="12">
      <c r="A133" s="166" t="s">
        <v>538</v>
      </c>
      <c r="B133" s="204" t="str">
        <f>VLOOKUP(A133,Adr!A:B,2,FALSE)</f>
        <v>Slovenská boxerská federácia</v>
      </c>
      <c r="C133" s="196" t="s">
        <v>2163</v>
      </c>
      <c r="D133" s="289">
        <v>10000</v>
      </c>
      <c r="E133" s="230">
        <v>0</v>
      </c>
      <c r="F133" s="166" t="s">
        <v>345</v>
      </c>
      <c r="G133" s="169" t="s">
        <v>321</v>
      </c>
      <c r="H133" s="169" t="s">
        <v>1031</v>
      </c>
      <c r="I133" s="192" t="str">
        <f t="shared" si="10"/>
        <v>31744621d</v>
      </c>
      <c r="J133" s="167" t="str">
        <f t="shared" si="11"/>
        <v>31744621026 03</v>
      </c>
      <c r="K133" s="5"/>
      <c r="L133" s="167" t="str">
        <f t="shared" si="12"/>
        <v>31744621026 03B</v>
      </c>
      <c r="M133" s="5" t="str">
        <f t="shared" si="13"/>
        <v>Slovenská boxerská federáciadBVymyslický Lukáš</v>
      </c>
      <c r="N133" s="3" t="str">
        <f t="shared" si="14"/>
        <v>31744621dB</v>
      </c>
    </row>
    <row r="134" spans="1:14">
      <c r="A134" s="198" t="s">
        <v>538</v>
      </c>
      <c r="B134" s="204" t="str">
        <f>VLOOKUP(A134,Adr!A:B,2,FALSE)</f>
        <v>Slovenská boxerská federácia</v>
      </c>
      <c r="C134" s="169" t="s">
        <v>350</v>
      </c>
      <c r="D134" s="172">
        <v>20000</v>
      </c>
      <c r="E134" s="173">
        <v>0</v>
      </c>
      <c r="F134" s="166" t="s">
        <v>349</v>
      </c>
      <c r="G134" s="169" t="s">
        <v>321</v>
      </c>
      <c r="H134" s="169" t="s">
        <v>1031</v>
      </c>
      <c r="I134" s="192" t="str">
        <f t="shared" si="10"/>
        <v>31744621f</v>
      </c>
      <c r="J134" s="167" t="str">
        <f t="shared" si="11"/>
        <v>31744621026 03</v>
      </c>
      <c r="K134" s="5"/>
      <c r="L134" s="167" t="str">
        <f t="shared" si="12"/>
        <v>31744621026 03B</v>
      </c>
      <c r="M134" s="5" t="str">
        <f t="shared" si="13"/>
        <v>Slovenská boxerská federáciafBplnenie úloh verejného záujmu v športe</v>
      </c>
      <c r="N134" s="3" t="str">
        <f t="shared" si="14"/>
        <v>31744621fB</v>
      </c>
    </row>
    <row r="135" spans="1:14" ht="12">
      <c r="A135" s="166" t="s">
        <v>1892</v>
      </c>
      <c r="B135" s="204" t="str">
        <f>VLOOKUP(A135,Adr!A:B,2,FALSE)</f>
        <v>SLOVENSKÁ CYKLOTRIALOVÁ ÚNIA</v>
      </c>
      <c r="C135" s="196" t="s">
        <v>2234</v>
      </c>
      <c r="D135" s="289">
        <v>36500</v>
      </c>
      <c r="E135" s="230">
        <v>0</v>
      </c>
      <c r="F135" s="166" t="s">
        <v>349</v>
      </c>
      <c r="G135" s="169" t="s">
        <v>321</v>
      </c>
      <c r="H135" s="169" t="s">
        <v>1031</v>
      </c>
      <c r="I135" s="192" t="str">
        <f t="shared" si="10"/>
        <v>34056939f</v>
      </c>
      <c r="J135" s="167" t="str">
        <f t="shared" si="11"/>
        <v>34056939026 03</v>
      </c>
      <c r="K135" s="5"/>
      <c r="L135" s="167" t="str">
        <f t="shared" si="12"/>
        <v>34056939026 03B</v>
      </c>
      <c r="M135" s="5" t="str">
        <f t="shared" si="13"/>
        <v>SLOVENSKÁ CYKLOTRIALOVÁ ÚNIAfBpodpora a rozvoj športu</v>
      </c>
      <c r="N135" s="3" t="str">
        <f t="shared" si="14"/>
        <v>34056939fB</v>
      </c>
    </row>
    <row r="136" spans="1:14">
      <c r="A136" s="202" t="s">
        <v>1901</v>
      </c>
      <c r="B136" s="204" t="str">
        <f>VLOOKUP(A136,Adr!A:B,2,FALSE)</f>
        <v>Slovenská Escrima Wing Tsun Organizácia (SEWTO)</v>
      </c>
      <c r="C136" s="185" t="s">
        <v>352</v>
      </c>
      <c r="D136" s="287">
        <v>19200</v>
      </c>
      <c r="E136" s="173">
        <v>0</v>
      </c>
      <c r="F136" s="166" t="s">
        <v>351</v>
      </c>
      <c r="G136" s="169" t="s">
        <v>321</v>
      </c>
      <c r="H136" s="169" t="s">
        <v>1031</v>
      </c>
      <c r="I136" s="192" t="str">
        <f t="shared" si="10"/>
        <v>37824465g</v>
      </c>
      <c r="J136" s="167" t="str">
        <f t="shared" si="11"/>
        <v>37824465026 03</v>
      </c>
      <c r="K136" s="5"/>
      <c r="L136" s="167" t="str">
        <f t="shared" si="12"/>
        <v>37824465026 03B</v>
      </c>
      <c r="M136" s="5" t="str">
        <f t="shared" si="13"/>
        <v>Slovenská Escrima Wing Tsun Organizácia (SEWTO)gBrozvoj športov, ktoré nie sú uznanými podľa zákona č. 440/2015 Z. z.</v>
      </c>
      <c r="N136" s="3" t="str">
        <f t="shared" si="14"/>
        <v>37824465gB</v>
      </c>
    </row>
    <row r="137" spans="1:14">
      <c r="A137" s="198" t="s">
        <v>1901</v>
      </c>
      <c r="B137" s="204" t="str">
        <f>VLOOKUP(A137,Adr!A:B,2,FALSE)</f>
        <v>Slovenská Escrima Wing Tsun Organizácia (SEWTO)</v>
      </c>
      <c r="C137" s="185" t="s">
        <v>2989</v>
      </c>
      <c r="D137" s="287">
        <v>4324</v>
      </c>
      <c r="E137" s="230">
        <v>0</v>
      </c>
      <c r="F137" s="166" t="s">
        <v>360</v>
      </c>
      <c r="G137" s="169" t="s">
        <v>317</v>
      </c>
      <c r="H137" s="169" t="s">
        <v>1031</v>
      </c>
      <c r="I137" s="192" t="str">
        <f t="shared" si="10"/>
        <v>37824465l</v>
      </c>
      <c r="J137" s="167" t="str">
        <f t="shared" si="11"/>
        <v>37824465026 01</v>
      </c>
      <c r="K137" s="5"/>
      <c r="L137" s="167" t="str">
        <f t="shared" si="12"/>
        <v>37824465026 01B</v>
      </c>
      <c r="M137" s="5" t="str">
        <f t="shared" si="13"/>
        <v>Slovenská Escrima Wing Tsun Organizácia (SEWTO)lBšportové pohybové tábory pre mládež</v>
      </c>
      <c r="N137" s="3" t="str">
        <f t="shared" si="14"/>
        <v>37824465lB</v>
      </c>
    </row>
    <row r="138" spans="1:14" ht="12">
      <c r="A138" s="166" t="s">
        <v>1911</v>
      </c>
      <c r="B138" s="204" t="str">
        <f>VLOOKUP(A138,Adr!A:B,2,FALSE)</f>
        <v>Slovenská federácia karate a bojových umení</v>
      </c>
      <c r="C138" s="196" t="s">
        <v>352</v>
      </c>
      <c r="D138" s="289">
        <v>138000</v>
      </c>
      <c r="E138" s="230">
        <v>0</v>
      </c>
      <c r="F138" s="166" t="s">
        <v>351</v>
      </c>
      <c r="G138" s="169" t="s">
        <v>321</v>
      </c>
      <c r="H138" s="169" t="s">
        <v>1031</v>
      </c>
      <c r="I138" s="192" t="str">
        <f t="shared" si="10"/>
        <v>34003975g</v>
      </c>
      <c r="J138" s="167" t="str">
        <f t="shared" si="11"/>
        <v>34003975026 03</v>
      </c>
      <c r="K138" s="5"/>
      <c r="L138" s="167" t="str">
        <f t="shared" si="12"/>
        <v>34003975026 03B</v>
      </c>
      <c r="M138" s="5" t="str">
        <f t="shared" si="13"/>
        <v>Slovenská federácia karate a bojových umenígBrozvoj športov, ktoré nie sú uznanými podľa zákona č. 440/2015 Z. z.</v>
      </c>
      <c r="N138" s="3" t="str">
        <f t="shared" si="14"/>
        <v>34003975gB</v>
      </c>
    </row>
    <row r="139" spans="1:14">
      <c r="A139" s="166" t="s">
        <v>1911</v>
      </c>
      <c r="B139" s="204" t="str">
        <f>VLOOKUP(A139,Adr!A:B,2,FALSE)</f>
        <v>Slovenská federácia karate a bojových umení</v>
      </c>
      <c r="C139" s="185" t="s">
        <v>2989</v>
      </c>
      <c r="D139" s="287">
        <v>3200</v>
      </c>
      <c r="E139" s="173">
        <v>0</v>
      </c>
      <c r="F139" s="166" t="s">
        <v>360</v>
      </c>
      <c r="G139" s="169" t="s">
        <v>317</v>
      </c>
      <c r="H139" s="169" t="s">
        <v>1031</v>
      </c>
      <c r="I139" s="192" t="str">
        <f t="shared" si="10"/>
        <v>34003975l</v>
      </c>
      <c r="J139" s="167" t="str">
        <f t="shared" si="11"/>
        <v>34003975026 01</v>
      </c>
      <c r="K139" s="5"/>
      <c r="L139" s="167" t="str">
        <f t="shared" si="12"/>
        <v>34003975026 01B</v>
      </c>
      <c r="M139" s="5" t="str">
        <f t="shared" si="13"/>
        <v>Slovenská federácia karate a bojových umenílBšportové pohybové tábory pre mládež</v>
      </c>
      <c r="N139" s="3" t="str">
        <f t="shared" si="14"/>
        <v>34003975lB</v>
      </c>
    </row>
    <row r="140" spans="1:14" ht="12">
      <c r="A140" s="202" t="s">
        <v>1911</v>
      </c>
      <c r="B140" s="204" t="str">
        <f>VLOOKUP(A140,Adr!A:B,2,FALSE)</f>
        <v>Slovenská federácia karate a bojových umení</v>
      </c>
      <c r="C140" s="190" t="s">
        <v>2208</v>
      </c>
      <c r="D140" s="288">
        <v>7000</v>
      </c>
      <c r="E140" s="173">
        <v>0</v>
      </c>
      <c r="F140" s="166" t="s">
        <v>362</v>
      </c>
      <c r="G140" s="169" t="s">
        <v>321</v>
      </c>
      <c r="H140" s="169" t="s">
        <v>1031</v>
      </c>
      <c r="I140" s="192" t="str">
        <f t="shared" si="10"/>
        <v>34003975m</v>
      </c>
      <c r="J140" s="167" t="str">
        <f t="shared" si="11"/>
        <v>34003975026 03</v>
      </c>
      <c r="K140" s="5"/>
      <c r="L140" s="167" t="str">
        <f t="shared" si="12"/>
        <v>34003975026 03B</v>
      </c>
      <c r="M140" s="5" t="str">
        <f t="shared" si="13"/>
        <v>Slovenská federácia karate a bojových umenímBXXVIII. Slovakia open- WUKF European Cup 2025</v>
      </c>
      <c r="N140" s="3" t="str">
        <f t="shared" si="14"/>
        <v>34003975mB</v>
      </c>
    </row>
    <row r="141" spans="1:14">
      <c r="A141" s="198" t="s">
        <v>547</v>
      </c>
      <c r="B141" s="204" t="str">
        <f>VLOOKUP(A141,Adr!A:B,2,FALSE)</f>
        <v>Slovenská federácia pétanque</v>
      </c>
      <c r="C141" s="169" t="s">
        <v>1065</v>
      </c>
      <c r="D141" s="288">
        <v>19239</v>
      </c>
      <c r="E141" s="230">
        <v>0</v>
      </c>
      <c r="F141" s="166" t="s">
        <v>339</v>
      </c>
      <c r="G141" s="169" t="s">
        <v>319</v>
      </c>
      <c r="H141" s="169" t="s">
        <v>1031</v>
      </c>
      <c r="I141" s="192" t="str">
        <f t="shared" si="10"/>
        <v>36064742a</v>
      </c>
      <c r="J141" s="167" t="str">
        <f t="shared" si="11"/>
        <v>36064742026 02</v>
      </c>
      <c r="K141" s="5" t="s">
        <v>1066</v>
      </c>
      <c r="L141" s="167" t="str">
        <f t="shared" si="12"/>
        <v>36064742026 02B</v>
      </c>
      <c r="M141" s="5" t="str">
        <f t="shared" si="13"/>
        <v>Slovenská federácia pétanqueaBpétanque - bežné transfery</v>
      </c>
      <c r="N141" s="3" t="str">
        <f t="shared" si="14"/>
        <v>36064742aB</v>
      </c>
    </row>
    <row r="142" spans="1:14">
      <c r="A142" s="166" t="s">
        <v>1918</v>
      </c>
      <c r="B142" s="204" t="str">
        <f>VLOOKUP(A142,Adr!A:B,2,FALSE)</f>
        <v>Slovenská footgolfová asociácia</v>
      </c>
      <c r="C142" s="185" t="s">
        <v>352</v>
      </c>
      <c r="D142" s="287">
        <v>84600</v>
      </c>
      <c r="E142" s="230">
        <v>0</v>
      </c>
      <c r="F142" s="166" t="s">
        <v>351</v>
      </c>
      <c r="G142" s="169" t="s">
        <v>321</v>
      </c>
      <c r="H142" s="169" t="s">
        <v>1031</v>
      </c>
      <c r="I142" s="192" t="str">
        <f t="shared" si="10"/>
        <v>42361885g</v>
      </c>
      <c r="J142" s="167" t="str">
        <f t="shared" si="11"/>
        <v>42361885026 03</v>
      </c>
      <c r="K142" s="5"/>
      <c r="L142" s="167" t="str">
        <f t="shared" si="12"/>
        <v>42361885026 03B</v>
      </c>
      <c r="M142" s="5" t="str">
        <f t="shared" si="13"/>
        <v>Slovenská footgolfová asociáciagBrozvoj športov, ktoré nie sú uznanými podľa zákona č. 440/2015 Z. z.</v>
      </c>
      <c r="N142" s="3" t="str">
        <f t="shared" si="14"/>
        <v>42361885gB</v>
      </c>
    </row>
    <row r="143" spans="1:14">
      <c r="A143" s="166" t="s">
        <v>555</v>
      </c>
      <c r="B143" s="204" t="str">
        <f>VLOOKUP(A143,Adr!A:B,2,FALSE)</f>
        <v>Slovenská golfová asociácia</v>
      </c>
      <c r="C143" s="169" t="s">
        <v>1067</v>
      </c>
      <c r="D143" s="288">
        <v>274059</v>
      </c>
      <c r="E143" s="173">
        <v>0</v>
      </c>
      <c r="F143" s="166" t="s">
        <v>339</v>
      </c>
      <c r="G143" s="169" t="s">
        <v>319</v>
      </c>
      <c r="H143" s="169" t="s">
        <v>1031</v>
      </c>
      <c r="I143" s="192" t="str">
        <f t="shared" si="10"/>
        <v>50284363a</v>
      </c>
      <c r="J143" s="167" t="str">
        <f t="shared" si="11"/>
        <v>50284363026 02</v>
      </c>
      <c r="K143" s="5" t="s">
        <v>1068</v>
      </c>
      <c r="L143" s="167" t="str">
        <f t="shared" si="12"/>
        <v>50284363026 02B</v>
      </c>
      <c r="M143" s="5" t="str">
        <f t="shared" si="13"/>
        <v>Slovenská golfová asociáciaaBgolf - bežné transfery</v>
      </c>
      <c r="N143" s="3" t="str">
        <f t="shared" si="14"/>
        <v>50284363aB</v>
      </c>
    </row>
    <row r="144" spans="1:14">
      <c r="A144" s="202" t="s">
        <v>555</v>
      </c>
      <c r="B144" s="204" t="str">
        <f>VLOOKUP(A144,Adr!A:B,2,FALSE)</f>
        <v>Slovenská golfová asociácia</v>
      </c>
      <c r="C144" s="169" t="s">
        <v>1470</v>
      </c>
      <c r="D144" s="288">
        <v>5155</v>
      </c>
      <c r="E144" s="173">
        <v>0</v>
      </c>
      <c r="F144" s="166" t="s">
        <v>343</v>
      </c>
      <c r="G144" s="169" t="s">
        <v>321</v>
      </c>
      <c r="H144" s="169" t="s">
        <v>1031</v>
      </c>
      <c r="I144" s="192" t="str">
        <f t="shared" si="10"/>
        <v>50284363c</v>
      </c>
      <c r="J144" s="167" t="str">
        <f t="shared" si="11"/>
        <v>50284363026 03</v>
      </c>
      <c r="K144" s="5"/>
      <c r="L144" s="167" t="str">
        <f t="shared" si="12"/>
        <v>50284363026 03B</v>
      </c>
      <c r="M144" s="5" t="str">
        <f t="shared" si="13"/>
        <v>Slovenská golfová asociáciacBzabezpečenie a rozvoj športu golf zdravotne postihnutých športovcov</v>
      </c>
      <c r="N144" s="3" t="str">
        <f t="shared" si="14"/>
        <v>50284363cB</v>
      </c>
    </row>
    <row r="145" spans="1:14" ht="12">
      <c r="A145" s="166" t="s">
        <v>555</v>
      </c>
      <c r="B145" s="204" t="str">
        <f>VLOOKUP(A145,Adr!A:B,2,FALSE)</f>
        <v>Slovenská golfová asociácia</v>
      </c>
      <c r="C145" s="196" t="s">
        <v>1501</v>
      </c>
      <c r="D145" s="289">
        <v>20000</v>
      </c>
      <c r="E145" s="173">
        <v>0</v>
      </c>
      <c r="F145" s="166" t="s">
        <v>345</v>
      </c>
      <c r="G145" s="169" t="s">
        <v>321</v>
      </c>
      <c r="H145" s="169" t="s">
        <v>1031</v>
      </c>
      <c r="I145" s="192" t="str">
        <f t="shared" si="10"/>
        <v>50284363d</v>
      </c>
      <c r="J145" s="167" t="str">
        <f t="shared" si="11"/>
        <v>50284363026 03</v>
      </c>
      <c r="K145" s="5"/>
      <c r="L145" s="167" t="str">
        <f t="shared" si="12"/>
        <v>50284363026 03B</v>
      </c>
      <c r="M145" s="5" t="str">
        <f t="shared" si="13"/>
        <v>Slovenská golfová asociáciadBTeták Tadeáš</v>
      </c>
      <c r="N145" s="3" t="str">
        <f t="shared" si="14"/>
        <v>50284363dB</v>
      </c>
    </row>
    <row r="146" spans="1:14" ht="12">
      <c r="A146" s="202" t="s">
        <v>555</v>
      </c>
      <c r="B146" s="204" t="str">
        <f>VLOOKUP(A146,Adr!A:B,2,FALSE)</f>
        <v>Slovenská golfová asociácia</v>
      </c>
      <c r="C146" s="196" t="s">
        <v>2209</v>
      </c>
      <c r="D146" s="289">
        <v>2600</v>
      </c>
      <c r="E146" s="230">
        <v>0</v>
      </c>
      <c r="F146" s="166" t="s">
        <v>362</v>
      </c>
      <c r="G146" s="169" t="s">
        <v>321</v>
      </c>
      <c r="H146" s="169" t="s">
        <v>1031</v>
      </c>
      <c r="I146" s="192" t="str">
        <f t="shared" si="10"/>
        <v>50284363m</v>
      </c>
      <c r="J146" s="167" t="str">
        <f t="shared" si="11"/>
        <v>50284363026 03</v>
      </c>
      <c r="K146" s="5"/>
      <c r="L146" s="167" t="str">
        <f t="shared" si="12"/>
        <v>50284363026 03B</v>
      </c>
      <c r="M146" s="5" t="str">
        <f t="shared" si="13"/>
        <v>Slovenská golfová asociáciamBSLOVAK AMATEUR CHAMPIONSHIP</v>
      </c>
      <c r="N146" s="3" t="str">
        <f t="shared" si="14"/>
        <v>50284363mB</v>
      </c>
    </row>
    <row r="147" spans="1:14">
      <c r="A147" s="198" t="s">
        <v>562</v>
      </c>
      <c r="B147" s="204" t="str">
        <f>VLOOKUP(A147,Adr!A:B,2,FALSE)</f>
        <v>Slovenská gymnastická federácia</v>
      </c>
      <c r="C147" s="169" t="s">
        <v>1069</v>
      </c>
      <c r="D147" s="288">
        <v>668145</v>
      </c>
      <c r="E147" s="230">
        <v>0</v>
      </c>
      <c r="F147" s="166" t="s">
        <v>339</v>
      </c>
      <c r="G147" s="169" t="s">
        <v>319</v>
      </c>
      <c r="H147" s="169" t="s">
        <v>1031</v>
      </c>
      <c r="I147" s="192" t="str">
        <f t="shared" si="10"/>
        <v>00688321a</v>
      </c>
      <c r="J147" s="167" t="str">
        <f t="shared" si="11"/>
        <v>00688321026 02</v>
      </c>
      <c r="K147" s="5" t="s">
        <v>1070</v>
      </c>
      <c r="L147" s="167" t="str">
        <f t="shared" si="12"/>
        <v>00688321026 02B</v>
      </c>
      <c r="M147" s="5" t="str">
        <f t="shared" si="13"/>
        <v>Slovenská gymnastická federáciaaBgymnastika - bežné transfery</v>
      </c>
      <c r="N147" s="3" t="str">
        <f t="shared" si="14"/>
        <v>00688321aB</v>
      </c>
    </row>
    <row r="148" spans="1:14">
      <c r="A148" s="182" t="s">
        <v>562</v>
      </c>
      <c r="B148" s="204" t="str">
        <f>VLOOKUP(A148,Adr!A:B,2,FALSE)</f>
        <v>Slovenská gymnastická federácia</v>
      </c>
      <c r="C148" s="185" t="s">
        <v>2164</v>
      </c>
      <c r="D148" s="287">
        <v>10000</v>
      </c>
      <c r="E148" s="230">
        <v>0</v>
      </c>
      <c r="F148" s="166" t="s">
        <v>345</v>
      </c>
      <c r="G148" s="169" t="s">
        <v>321</v>
      </c>
      <c r="H148" s="169" t="s">
        <v>1031</v>
      </c>
      <c r="I148" s="192" t="str">
        <f t="shared" si="10"/>
        <v>00688321d</v>
      </c>
      <c r="J148" s="167" t="str">
        <f t="shared" si="11"/>
        <v>00688321026 03</v>
      </c>
      <c r="K148" s="5"/>
      <c r="L148" s="167" t="str">
        <f t="shared" si="12"/>
        <v>00688321026 03B</v>
      </c>
      <c r="M148" s="5" t="str">
        <f t="shared" si="13"/>
        <v>Slovenská gymnastická federáciadBPiliarová Lucia</v>
      </c>
      <c r="N148" s="3" t="str">
        <f t="shared" si="14"/>
        <v>00688321dB</v>
      </c>
    </row>
    <row r="149" spans="1:14" ht="12">
      <c r="A149" s="198" t="s">
        <v>562</v>
      </c>
      <c r="B149" s="204" t="str">
        <f>VLOOKUP(A149,Adr!A:B,2,FALSE)</f>
        <v>Slovenská gymnastická federácia</v>
      </c>
      <c r="C149" s="196" t="s">
        <v>2210</v>
      </c>
      <c r="D149" s="287">
        <v>7000</v>
      </c>
      <c r="E149" s="173">
        <v>0</v>
      </c>
      <c r="F149" s="166" t="s">
        <v>362</v>
      </c>
      <c r="G149" s="169" t="s">
        <v>321</v>
      </c>
      <c r="H149" s="169" t="s">
        <v>1031</v>
      </c>
      <c r="I149" s="192" t="str">
        <f t="shared" si="10"/>
        <v>00688321m</v>
      </c>
      <c r="J149" s="167" t="str">
        <f t="shared" si="11"/>
        <v>00688321026 03</v>
      </c>
      <c r="K149" s="5"/>
      <c r="L149" s="167" t="str">
        <f t="shared" si="12"/>
        <v>00688321026 03B</v>
      </c>
      <c r="M149" s="5" t="str">
        <f t="shared" si="13"/>
        <v>Slovenská gymnastická federáciamBSlovak Aerobik Open</v>
      </c>
      <c r="N149" s="3" t="str">
        <f t="shared" si="14"/>
        <v>00688321mB</v>
      </c>
    </row>
    <row r="150" spans="1:14">
      <c r="A150" s="198" t="s">
        <v>1929</v>
      </c>
      <c r="B150" s="204" t="str">
        <f>VLOOKUP(A150,Adr!A:B,2,FALSE)</f>
        <v>Slovenská hokejbalová únia</v>
      </c>
      <c r="C150" s="185" t="s">
        <v>2234</v>
      </c>
      <c r="D150" s="287">
        <v>35500</v>
      </c>
      <c r="E150" s="173">
        <v>0</v>
      </c>
      <c r="F150" s="166" t="s">
        <v>349</v>
      </c>
      <c r="G150" s="169" t="s">
        <v>321</v>
      </c>
      <c r="H150" s="169" t="s">
        <v>1031</v>
      </c>
      <c r="I150" s="192" t="str">
        <f t="shared" si="10"/>
        <v>00603091f</v>
      </c>
      <c r="J150" s="167" t="str">
        <f t="shared" si="11"/>
        <v>00603091026 03</v>
      </c>
      <c r="K150" s="5"/>
      <c r="L150" s="167" t="str">
        <f t="shared" si="12"/>
        <v>00603091026 03B</v>
      </c>
      <c r="M150" s="5" t="str">
        <f t="shared" si="13"/>
        <v>Slovenská hokejbalová úniafBpodpora a rozvoj športu</v>
      </c>
      <c r="N150" s="3" t="str">
        <f t="shared" si="14"/>
        <v>00603091fB</v>
      </c>
    </row>
    <row r="151" spans="1:14" ht="12">
      <c r="A151" s="166" t="s">
        <v>1929</v>
      </c>
      <c r="B151" s="204" t="str">
        <f>VLOOKUP(A151,Adr!A:B,2,FALSE)</f>
        <v>Slovenská hokejbalová únia</v>
      </c>
      <c r="C151" s="196" t="s">
        <v>352</v>
      </c>
      <c r="D151" s="289">
        <v>214300</v>
      </c>
      <c r="E151" s="173">
        <v>0</v>
      </c>
      <c r="F151" s="166" t="s">
        <v>351</v>
      </c>
      <c r="G151" s="169" t="s">
        <v>321</v>
      </c>
      <c r="H151" s="169" t="s">
        <v>1031</v>
      </c>
      <c r="I151" s="192" t="str">
        <f t="shared" si="10"/>
        <v>00603091g</v>
      </c>
      <c r="J151" s="167" t="str">
        <f t="shared" si="11"/>
        <v>00603091026 03</v>
      </c>
      <c r="K151" s="5"/>
      <c r="L151" s="167" t="str">
        <f t="shared" si="12"/>
        <v>00603091026 03B</v>
      </c>
      <c r="M151" s="5" t="str">
        <f t="shared" si="13"/>
        <v>Slovenská hokejbalová úniagBrozvoj športov, ktoré nie sú uznanými podľa zákona č. 440/2015 Z. z.</v>
      </c>
      <c r="N151" s="3" t="str">
        <f t="shared" si="14"/>
        <v>00603091gB</v>
      </c>
    </row>
    <row r="152" spans="1:14" ht="12">
      <c r="A152" s="202" t="s">
        <v>1929</v>
      </c>
      <c r="B152" s="204" t="str">
        <f>VLOOKUP(A152,Adr!A:B,2,FALSE)</f>
        <v>Slovenská hokejbalová únia</v>
      </c>
      <c r="C152" s="197" t="s">
        <v>2211</v>
      </c>
      <c r="D152" s="290">
        <v>7000</v>
      </c>
      <c r="E152" s="230">
        <v>0</v>
      </c>
      <c r="F152" s="166" t="s">
        <v>362</v>
      </c>
      <c r="G152" s="169" t="s">
        <v>321</v>
      </c>
      <c r="H152" s="169" t="s">
        <v>1031</v>
      </c>
      <c r="I152" s="192" t="str">
        <f t="shared" si="10"/>
        <v>00603091m</v>
      </c>
      <c r="J152" s="167" t="str">
        <f t="shared" si="11"/>
        <v>00603091026 03</v>
      </c>
      <c r="K152" s="5"/>
      <c r="L152" s="167" t="str">
        <f t="shared" si="12"/>
        <v>00603091026 03B</v>
      </c>
      <c r="M152" s="5" t="str">
        <f t="shared" si="13"/>
        <v>Slovenská hokejbalová úniamBOrszágh cup 2025</v>
      </c>
      <c r="N152" s="3" t="str">
        <f t="shared" si="14"/>
        <v>00603091mB</v>
      </c>
    </row>
    <row r="153" spans="1:14">
      <c r="A153" s="202" t="s">
        <v>568</v>
      </c>
      <c r="B153" s="204" t="str">
        <f>VLOOKUP(A153,Adr!A:B,2,FALSE)</f>
        <v>SLOVENSKÁ CHEERLEADING ÚNIA</v>
      </c>
      <c r="C153" s="169" t="s">
        <v>1071</v>
      </c>
      <c r="D153" s="288">
        <v>19239</v>
      </c>
      <c r="E153" s="230">
        <v>0</v>
      </c>
      <c r="F153" s="166" t="s">
        <v>339</v>
      </c>
      <c r="G153" s="169" t="s">
        <v>319</v>
      </c>
      <c r="H153" s="169" t="s">
        <v>1031</v>
      </c>
      <c r="I153" s="192" t="str">
        <f t="shared" si="10"/>
        <v>54041368a</v>
      </c>
      <c r="J153" s="167" t="str">
        <f t="shared" si="11"/>
        <v>54041368026 02</v>
      </c>
      <c r="K153" s="5" t="s">
        <v>1072</v>
      </c>
      <c r="L153" s="167" t="str">
        <f t="shared" si="12"/>
        <v>54041368026 02B</v>
      </c>
      <c r="M153" s="5" t="str">
        <f t="shared" si="13"/>
        <v>SLOVENSKÁ CHEERLEADING ÚNIAaBcheerleading - bežné transfery</v>
      </c>
      <c r="N153" s="3" t="str">
        <f t="shared" si="14"/>
        <v>54041368aB</v>
      </c>
    </row>
    <row r="154" spans="1:14" ht="12">
      <c r="A154" s="166" t="s">
        <v>574</v>
      </c>
      <c r="B154" s="204" t="str">
        <f>VLOOKUP(A154,Adr!A:B,2,FALSE)</f>
        <v>SLOVENSKÁ JAZDECKÁ FEDERÁCIA</v>
      </c>
      <c r="C154" s="197" t="s">
        <v>1073</v>
      </c>
      <c r="D154" s="290">
        <v>120904</v>
      </c>
      <c r="E154" s="173">
        <v>0</v>
      </c>
      <c r="F154" s="166" t="s">
        <v>339</v>
      </c>
      <c r="G154" s="169" t="s">
        <v>319</v>
      </c>
      <c r="H154" s="169" t="s">
        <v>1031</v>
      </c>
      <c r="I154" s="192" t="str">
        <f t="shared" si="10"/>
        <v>31787801a</v>
      </c>
      <c r="J154" s="167" t="str">
        <f t="shared" si="11"/>
        <v>31787801026 02</v>
      </c>
      <c r="K154" s="5" t="s">
        <v>1074</v>
      </c>
      <c r="L154" s="167" t="str">
        <f t="shared" si="12"/>
        <v>31787801026 02B</v>
      </c>
      <c r="M154" s="5" t="str">
        <f t="shared" si="13"/>
        <v>SLOVENSKÁ JAZDECKÁ FEDERÁCIAaBjazdectvo - bežné transfery</v>
      </c>
      <c r="N154" s="3" t="str">
        <f t="shared" si="14"/>
        <v>31787801aB</v>
      </c>
    </row>
    <row r="155" spans="1:14" ht="12">
      <c r="A155" s="198" t="s">
        <v>581</v>
      </c>
      <c r="B155" s="204" t="str">
        <f>VLOOKUP(A155,Adr!A:B,2,FALSE)</f>
        <v>Slovenská kanoistika</v>
      </c>
      <c r="C155" s="196" t="s">
        <v>1075</v>
      </c>
      <c r="D155" s="287">
        <v>1181281</v>
      </c>
      <c r="E155" s="230">
        <v>0</v>
      </c>
      <c r="F155" s="166" t="s">
        <v>339</v>
      </c>
      <c r="G155" s="169" t="s">
        <v>319</v>
      </c>
      <c r="H155" s="169" t="s">
        <v>1031</v>
      </c>
      <c r="I155" s="192" t="str">
        <f t="shared" si="10"/>
        <v>50434101a</v>
      </c>
      <c r="J155" s="167" t="str">
        <f t="shared" si="11"/>
        <v>50434101026 02</v>
      </c>
      <c r="K155" s="5" t="s">
        <v>1076</v>
      </c>
      <c r="L155" s="167" t="str">
        <f t="shared" si="12"/>
        <v>50434101026 02B</v>
      </c>
      <c r="M155" s="5" t="str">
        <f t="shared" si="13"/>
        <v>Slovenská kanoistikaaBkanoistika - bežné transfery</v>
      </c>
      <c r="N155" s="3" t="str">
        <f t="shared" si="14"/>
        <v>50434101aB</v>
      </c>
    </row>
    <row r="156" spans="1:14">
      <c r="A156" s="202" t="s">
        <v>581</v>
      </c>
      <c r="B156" s="204" t="str">
        <f>VLOOKUP(A156,Adr!A:B,2,FALSE)</f>
        <v>Slovenská kanoistika</v>
      </c>
      <c r="C156" s="185" t="s">
        <v>1502</v>
      </c>
      <c r="D156" s="287">
        <v>10000</v>
      </c>
      <c r="E156" s="173">
        <v>0</v>
      </c>
      <c r="F156" s="166" t="s">
        <v>345</v>
      </c>
      <c r="G156" s="169" t="s">
        <v>321</v>
      </c>
      <c r="H156" s="169" t="s">
        <v>1031</v>
      </c>
      <c r="I156" s="192" t="str">
        <f t="shared" si="10"/>
        <v>50434101d</v>
      </c>
      <c r="J156" s="167" t="str">
        <f t="shared" si="11"/>
        <v>50434101026 03</v>
      </c>
      <c r="K156" s="5"/>
      <c r="L156" s="167" t="str">
        <f t="shared" si="12"/>
        <v>50434101026 03B</v>
      </c>
      <c r="M156" s="5" t="str">
        <f t="shared" si="13"/>
        <v>Slovenská kanoistikadBAbrahámová Karolína</v>
      </c>
      <c r="N156" s="3" t="str">
        <f t="shared" si="14"/>
        <v>50434101dB</v>
      </c>
    </row>
    <row r="157" spans="1:14">
      <c r="A157" s="182" t="s">
        <v>581</v>
      </c>
      <c r="B157" s="204" t="str">
        <f>VLOOKUP(A157,Adr!A:B,2,FALSE)</f>
        <v>Slovenská kanoistika</v>
      </c>
      <c r="C157" s="185" t="s">
        <v>1503</v>
      </c>
      <c r="D157" s="287">
        <v>9300</v>
      </c>
      <c r="E157" s="230">
        <v>0</v>
      </c>
      <c r="F157" s="166" t="s">
        <v>345</v>
      </c>
      <c r="G157" s="169" t="s">
        <v>321</v>
      </c>
      <c r="H157" s="169" t="s">
        <v>1031</v>
      </c>
      <c r="I157" s="192" t="str">
        <f t="shared" si="10"/>
        <v>50434101d</v>
      </c>
      <c r="J157" s="167" t="str">
        <f t="shared" si="11"/>
        <v>50434101026 03</v>
      </c>
      <c r="K157" s="5"/>
      <c r="L157" s="167" t="str">
        <f t="shared" si="12"/>
        <v>50434101026 03B</v>
      </c>
      <c r="M157" s="5" t="str">
        <f t="shared" si="13"/>
        <v>Slovenská kanoistikadBBábik Martin</v>
      </c>
      <c r="N157" s="3" t="str">
        <f t="shared" si="14"/>
        <v>50434101dB</v>
      </c>
    </row>
    <row r="158" spans="1:14">
      <c r="A158" s="202" t="s">
        <v>581</v>
      </c>
      <c r="B158" s="204" t="str">
        <f>VLOOKUP(A158,Adr!A:B,2,FALSE)</f>
        <v>Slovenská kanoistika</v>
      </c>
      <c r="C158" s="185" t="s">
        <v>1504</v>
      </c>
      <c r="D158" s="287">
        <v>15600</v>
      </c>
      <c r="E158" s="173">
        <v>0</v>
      </c>
      <c r="F158" s="166" t="s">
        <v>345</v>
      </c>
      <c r="G158" s="169" t="s">
        <v>321</v>
      </c>
      <c r="H158" s="169" t="s">
        <v>1031</v>
      </c>
      <c r="I158" s="192" t="str">
        <f t="shared" si="10"/>
        <v>50434101d</v>
      </c>
      <c r="J158" s="167" t="str">
        <f t="shared" si="11"/>
        <v>50434101026 03</v>
      </c>
      <c r="K158" s="5"/>
      <c r="L158" s="167" t="str">
        <f t="shared" si="12"/>
        <v>50434101026 03B</v>
      </c>
      <c r="M158" s="5" t="str">
        <f t="shared" si="13"/>
        <v>Slovenská kanoistikadBBaláž Samuel</v>
      </c>
      <c r="N158" s="3" t="str">
        <f t="shared" si="14"/>
        <v>50434101dB</v>
      </c>
    </row>
    <row r="159" spans="1:14">
      <c r="A159" s="202" t="s">
        <v>581</v>
      </c>
      <c r="B159" s="204" t="str">
        <f>VLOOKUP(A159,Adr!A:B,2,FALSE)</f>
        <v>Slovenská kanoistika</v>
      </c>
      <c r="C159" s="185" t="s">
        <v>1505</v>
      </c>
      <c r="D159" s="287">
        <v>80000</v>
      </c>
      <c r="E159" s="230">
        <v>0</v>
      </c>
      <c r="F159" s="166" t="s">
        <v>345</v>
      </c>
      <c r="G159" s="169" t="s">
        <v>321</v>
      </c>
      <c r="H159" s="169" t="s">
        <v>1031</v>
      </c>
      <c r="I159" s="192" t="str">
        <f t="shared" si="10"/>
        <v>50434101d</v>
      </c>
      <c r="J159" s="167" t="str">
        <f t="shared" si="11"/>
        <v>50434101026 03</v>
      </c>
      <c r="K159" s="5"/>
      <c r="L159" s="167" t="str">
        <f t="shared" si="12"/>
        <v>50434101026 03B</v>
      </c>
      <c r="M159" s="5" t="str">
        <f t="shared" si="13"/>
        <v>Slovenská kanoistikadBBeňuš Matej</v>
      </c>
      <c r="N159" s="3" t="str">
        <f t="shared" si="14"/>
        <v>50434101dB</v>
      </c>
    </row>
    <row r="160" spans="1:14">
      <c r="A160" s="202" t="s">
        <v>581</v>
      </c>
      <c r="B160" s="204" t="str">
        <f>VLOOKUP(A160,Adr!A:B,2,FALSE)</f>
        <v>Slovenská kanoistika</v>
      </c>
      <c r="C160" s="185" t="s">
        <v>1506</v>
      </c>
      <c r="D160" s="287">
        <v>9300</v>
      </c>
      <c r="E160" s="173">
        <v>0</v>
      </c>
      <c r="F160" s="166" t="s">
        <v>345</v>
      </c>
      <c r="G160" s="169" t="s">
        <v>321</v>
      </c>
      <c r="H160" s="169" t="s">
        <v>1031</v>
      </c>
      <c r="I160" s="192" t="str">
        <f t="shared" si="10"/>
        <v>50434101d</v>
      </c>
      <c r="J160" s="167" t="str">
        <f t="shared" si="11"/>
        <v>50434101026 03</v>
      </c>
      <c r="K160" s="5"/>
      <c r="L160" s="167" t="str">
        <f t="shared" si="12"/>
        <v>50434101026 03B</v>
      </c>
      <c r="M160" s="5" t="str">
        <f t="shared" si="13"/>
        <v>Slovenská kanoistikadBBergendi Sofia</v>
      </c>
      <c r="N160" s="3" t="str">
        <f t="shared" si="14"/>
        <v>50434101dB</v>
      </c>
    </row>
    <row r="161" spans="1:14">
      <c r="A161" s="166" t="s">
        <v>581</v>
      </c>
      <c r="B161" s="204" t="str">
        <f>VLOOKUP(A161,Adr!A:B,2,FALSE)</f>
        <v>Slovenská kanoistika</v>
      </c>
      <c r="C161" s="185" t="s">
        <v>1507</v>
      </c>
      <c r="D161" s="287">
        <v>15600</v>
      </c>
      <c r="E161" s="230">
        <v>0</v>
      </c>
      <c r="F161" s="166" t="s">
        <v>345</v>
      </c>
      <c r="G161" s="169" t="s">
        <v>321</v>
      </c>
      <c r="H161" s="169" t="s">
        <v>1031</v>
      </c>
      <c r="I161" s="192" t="str">
        <f t="shared" si="10"/>
        <v>50434101d</v>
      </c>
      <c r="J161" s="167" t="str">
        <f t="shared" si="11"/>
        <v>50434101026 03</v>
      </c>
      <c r="K161" s="5"/>
      <c r="L161" s="167" t="str">
        <f t="shared" si="12"/>
        <v>50434101026 03B</v>
      </c>
      <c r="M161" s="5" t="str">
        <f t="shared" si="13"/>
        <v>Slovenská kanoistikadBBotek Adam</v>
      </c>
      <c r="N161" s="3" t="str">
        <f t="shared" si="14"/>
        <v>50434101dB</v>
      </c>
    </row>
    <row r="162" spans="1:14">
      <c r="A162" s="182" t="s">
        <v>581</v>
      </c>
      <c r="B162" s="204" t="str">
        <f>VLOOKUP(A162,Adr!A:B,2,FALSE)</f>
        <v>Slovenská kanoistika</v>
      </c>
      <c r="C162" s="185" t="s">
        <v>1508</v>
      </c>
      <c r="D162" s="287">
        <v>15000</v>
      </c>
      <c r="E162" s="173">
        <v>0</v>
      </c>
      <c r="F162" s="166" t="s">
        <v>345</v>
      </c>
      <c r="G162" s="169" t="s">
        <v>321</v>
      </c>
      <c r="H162" s="169" t="s">
        <v>1031</v>
      </c>
      <c r="I162" s="192" t="str">
        <f t="shared" si="10"/>
        <v>50434101d</v>
      </c>
      <c r="J162" s="167" t="str">
        <f t="shared" si="11"/>
        <v>50434101026 03</v>
      </c>
      <c r="K162" s="5"/>
      <c r="L162" s="167" t="str">
        <f t="shared" si="12"/>
        <v>50434101026 03B</v>
      </c>
      <c r="M162" s="5" t="str">
        <f t="shared" si="13"/>
        <v>Slovenská kanoistikadBBugár Reka</v>
      </c>
      <c r="N162" s="3" t="str">
        <f t="shared" si="14"/>
        <v>50434101dB</v>
      </c>
    </row>
    <row r="163" spans="1:14">
      <c r="A163" s="166" t="s">
        <v>581</v>
      </c>
      <c r="B163" s="204" t="str">
        <f>VLOOKUP(A163,Adr!A:B,2,FALSE)</f>
        <v>Slovenská kanoistika</v>
      </c>
      <c r="C163" s="185" t="s">
        <v>1509</v>
      </c>
      <c r="D163" s="287">
        <v>9300</v>
      </c>
      <c r="E163" s="230">
        <v>0</v>
      </c>
      <c r="F163" s="166" t="s">
        <v>345</v>
      </c>
      <c r="G163" s="169" t="s">
        <v>321</v>
      </c>
      <c r="H163" s="169" t="s">
        <v>1031</v>
      </c>
      <c r="I163" s="192" t="str">
        <f t="shared" si="10"/>
        <v>50434101d</v>
      </c>
      <c r="J163" s="167" t="str">
        <f t="shared" si="11"/>
        <v>50434101026 03</v>
      </c>
      <c r="K163" s="5"/>
      <c r="L163" s="167" t="str">
        <f t="shared" si="12"/>
        <v>50434101026 03B</v>
      </c>
      <c r="M163" s="5" t="str">
        <f t="shared" si="13"/>
        <v>Slovenská kanoistikadBČulenová Dagmar</v>
      </c>
      <c r="N163" s="3" t="str">
        <f t="shared" si="14"/>
        <v>50434101dB</v>
      </c>
    </row>
    <row r="164" spans="1:14" ht="12">
      <c r="A164" s="166" t="s">
        <v>581</v>
      </c>
      <c r="B164" s="204" t="str">
        <f>VLOOKUP(A164,Adr!A:B,2,FALSE)</f>
        <v>Slovenská kanoistika</v>
      </c>
      <c r="C164" s="196" t="s">
        <v>1510</v>
      </c>
      <c r="D164" s="289">
        <v>7500</v>
      </c>
      <c r="E164" s="173">
        <v>0</v>
      </c>
      <c r="F164" s="166" t="s">
        <v>345</v>
      </c>
      <c r="G164" s="169" t="s">
        <v>321</v>
      </c>
      <c r="H164" s="169" t="s">
        <v>1031</v>
      </c>
      <c r="I164" s="192" t="str">
        <f t="shared" si="10"/>
        <v>50434101d</v>
      </c>
      <c r="J164" s="167" t="str">
        <f t="shared" si="11"/>
        <v>50434101026 03</v>
      </c>
      <c r="K164" s="5"/>
      <c r="L164" s="167" t="str">
        <f t="shared" si="12"/>
        <v>50434101026 03B</v>
      </c>
      <c r="M164" s="5" t="str">
        <f t="shared" si="13"/>
        <v>Slovenská kanoistikadBDoktorík Dominik</v>
      </c>
      <c r="N164" s="3" t="str">
        <f t="shared" si="14"/>
        <v>50434101dB</v>
      </c>
    </row>
    <row r="165" spans="1:14" ht="12">
      <c r="A165" s="166" t="s">
        <v>581</v>
      </c>
      <c r="B165" s="204" t="str">
        <f>VLOOKUP(A165,Adr!A:B,2,FALSE)</f>
        <v>Slovenská kanoistika</v>
      </c>
      <c r="C165" s="196" t="s">
        <v>1511</v>
      </c>
      <c r="D165" s="289">
        <v>15000</v>
      </c>
      <c r="E165" s="230">
        <v>0</v>
      </c>
      <c r="F165" s="166" t="s">
        <v>345</v>
      </c>
      <c r="G165" s="169" t="s">
        <v>321</v>
      </c>
      <c r="H165" s="169" t="s">
        <v>1031</v>
      </c>
      <c r="I165" s="192" t="str">
        <f t="shared" si="10"/>
        <v>50434101d</v>
      </c>
      <c r="J165" s="167" t="str">
        <f t="shared" si="11"/>
        <v>50434101026 03</v>
      </c>
      <c r="K165" s="5"/>
      <c r="L165" s="167" t="str">
        <f t="shared" si="12"/>
        <v>50434101026 03B</v>
      </c>
      <c r="M165" s="5" t="str">
        <f t="shared" si="13"/>
        <v>Slovenská kanoistikadBDorner Milan</v>
      </c>
      <c r="N165" s="3" t="str">
        <f t="shared" si="14"/>
        <v>50434101dB</v>
      </c>
    </row>
    <row r="166" spans="1:14" ht="12">
      <c r="A166" s="166" t="s">
        <v>581</v>
      </c>
      <c r="B166" s="204" t="str">
        <f>VLOOKUP(A166,Adr!A:B,2,FALSE)</f>
        <v>Slovenská kanoistika</v>
      </c>
      <c r="C166" s="190" t="s">
        <v>1512</v>
      </c>
      <c r="D166" s="289">
        <v>20000</v>
      </c>
      <c r="E166" s="173">
        <v>0</v>
      </c>
      <c r="F166" s="166" t="s">
        <v>345</v>
      </c>
      <c r="G166" s="169" t="s">
        <v>321</v>
      </c>
      <c r="H166" s="169" t="s">
        <v>1031</v>
      </c>
      <c r="I166" s="192" t="str">
        <f t="shared" si="10"/>
        <v>50434101d</v>
      </c>
      <c r="J166" s="167" t="str">
        <f t="shared" si="11"/>
        <v>50434101026 03</v>
      </c>
      <c r="K166" s="5"/>
      <c r="L166" s="167" t="str">
        <f t="shared" si="12"/>
        <v>50434101026 03B</v>
      </c>
      <c r="M166" s="5" t="str">
        <f t="shared" si="13"/>
        <v>Slovenská kanoistikadBDuda Filip</v>
      </c>
      <c r="N166" s="3" t="str">
        <f t="shared" si="14"/>
        <v>50434101dB</v>
      </c>
    </row>
    <row r="167" spans="1:14">
      <c r="A167" s="182" t="s">
        <v>581</v>
      </c>
      <c r="B167" s="204" t="str">
        <f>VLOOKUP(A167,Adr!A:B,2,FALSE)</f>
        <v>Slovenská kanoistika</v>
      </c>
      <c r="C167" s="169" t="s">
        <v>1513</v>
      </c>
      <c r="D167" s="288">
        <v>10000</v>
      </c>
      <c r="E167" s="230">
        <v>0</v>
      </c>
      <c r="F167" s="166" t="s">
        <v>345</v>
      </c>
      <c r="G167" s="169" t="s">
        <v>321</v>
      </c>
      <c r="H167" s="169" t="s">
        <v>1031</v>
      </c>
      <c r="I167" s="192" t="str">
        <f t="shared" si="10"/>
        <v>50434101d</v>
      </c>
      <c r="J167" s="167" t="str">
        <f t="shared" si="11"/>
        <v>50434101026 03</v>
      </c>
      <c r="K167" s="5"/>
      <c r="L167" s="167" t="str">
        <f t="shared" si="12"/>
        <v>50434101026 03B</v>
      </c>
      <c r="M167" s="5" t="str">
        <f t="shared" si="13"/>
        <v>Slovenská kanoistikadBEgyházy Dominik</v>
      </c>
      <c r="N167" s="3" t="str">
        <f t="shared" si="14"/>
        <v>50434101dB</v>
      </c>
    </row>
    <row r="168" spans="1:14">
      <c r="A168" s="202" t="s">
        <v>581</v>
      </c>
      <c r="B168" s="204" t="str">
        <f>VLOOKUP(A168,Adr!A:B,2,FALSE)</f>
        <v>Slovenská kanoistika</v>
      </c>
      <c r="C168" s="169" t="s">
        <v>1514</v>
      </c>
      <c r="D168" s="288">
        <v>15000</v>
      </c>
      <c r="E168" s="173">
        <v>0</v>
      </c>
      <c r="F168" s="166" t="s">
        <v>345</v>
      </c>
      <c r="G168" s="169" t="s">
        <v>321</v>
      </c>
      <c r="H168" s="169" t="s">
        <v>1031</v>
      </c>
      <c r="I168" s="192" t="str">
        <f t="shared" si="10"/>
        <v>50434101d</v>
      </c>
      <c r="J168" s="167" t="str">
        <f t="shared" si="11"/>
        <v>50434101026 03</v>
      </c>
      <c r="K168" s="5"/>
      <c r="L168" s="167" t="str">
        <f t="shared" si="12"/>
        <v>50434101026 03B</v>
      </c>
      <c r="M168" s="5" t="str">
        <f t="shared" si="13"/>
        <v>Slovenská kanoistikadBGacsal Ákos</v>
      </c>
      <c r="N168" s="3" t="str">
        <f t="shared" si="14"/>
        <v>50434101dB</v>
      </c>
    </row>
    <row r="169" spans="1:14" ht="12">
      <c r="A169" s="202" t="s">
        <v>581</v>
      </c>
      <c r="B169" s="204" t="str">
        <f>VLOOKUP(A169,Adr!A:B,2,FALSE)</f>
        <v>Slovenská kanoistika</v>
      </c>
      <c r="C169" s="196" t="s">
        <v>1515</v>
      </c>
      <c r="D169" s="289">
        <v>10000</v>
      </c>
      <c r="E169" s="230">
        <v>0</v>
      </c>
      <c r="F169" s="166" t="s">
        <v>345</v>
      </c>
      <c r="G169" s="169" t="s">
        <v>321</v>
      </c>
      <c r="H169" s="169" t="s">
        <v>1031</v>
      </c>
      <c r="I169" s="192" t="str">
        <f t="shared" si="10"/>
        <v>50434101d</v>
      </c>
      <c r="J169" s="167" t="str">
        <f t="shared" si="11"/>
        <v>50434101026 03</v>
      </c>
      <c r="K169" s="5"/>
      <c r="L169" s="167" t="str">
        <f t="shared" si="12"/>
        <v>50434101026 03B</v>
      </c>
      <c r="M169" s="5" t="str">
        <f t="shared" si="13"/>
        <v>Slovenská kanoistikadBGavorová Hana</v>
      </c>
      <c r="N169" s="3" t="str">
        <f t="shared" si="14"/>
        <v>50434101dB</v>
      </c>
    </row>
    <row r="170" spans="1:14">
      <c r="A170" s="198" t="s">
        <v>581</v>
      </c>
      <c r="B170" s="204" t="str">
        <f>VLOOKUP(A170,Adr!A:B,2,FALSE)</f>
        <v>Slovenská kanoistika</v>
      </c>
      <c r="C170" s="185" t="s">
        <v>1516</v>
      </c>
      <c r="D170" s="287">
        <v>50000</v>
      </c>
      <c r="E170" s="173">
        <v>0</v>
      </c>
      <c r="F170" s="166" t="s">
        <v>345</v>
      </c>
      <c r="G170" s="169" t="s">
        <v>321</v>
      </c>
      <c r="H170" s="169" t="s">
        <v>1031</v>
      </c>
      <c r="I170" s="192" t="str">
        <f t="shared" si="10"/>
        <v>50434101d</v>
      </c>
      <c r="J170" s="167" t="str">
        <f t="shared" si="11"/>
        <v>50434101026 03</v>
      </c>
      <c r="K170" s="5"/>
      <c r="L170" s="167" t="str">
        <f t="shared" si="12"/>
        <v>50434101026 03B</v>
      </c>
      <c r="M170" s="5" t="str">
        <f t="shared" si="13"/>
        <v>Slovenská kanoistikadBGrigar Jakub</v>
      </c>
      <c r="N170" s="3" t="str">
        <f t="shared" si="14"/>
        <v>50434101dB</v>
      </c>
    </row>
    <row r="171" spans="1:14" ht="12">
      <c r="A171" s="202" t="s">
        <v>581</v>
      </c>
      <c r="B171" s="204" t="str">
        <f>VLOOKUP(A171,Adr!A:B,2,FALSE)</f>
        <v>Slovenská kanoistika</v>
      </c>
      <c r="C171" s="196" t="s">
        <v>1517</v>
      </c>
      <c r="D171" s="289">
        <v>10000</v>
      </c>
      <c r="E171" s="230">
        <v>0</v>
      </c>
      <c r="F171" s="166" t="s">
        <v>345</v>
      </c>
      <c r="G171" s="169" t="s">
        <v>321</v>
      </c>
      <c r="H171" s="169" t="s">
        <v>1031</v>
      </c>
      <c r="I171" s="192" t="str">
        <f t="shared" si="10"/>
        <v>50434101d</v>
      </c>
      <c r="J171" s="167" t="str">
        <f t="shared" si="11"/>
        <v>50434101026 03</v>
      </c>
      <c r="K171" s="5"/>
      <c r="L171" s="167" t="str">
        <f t="shared" si="12"/>
        <v>50434101026 03B</v>
      </c>
      <c r="M171" s="5" t="str">
        <f t="shared" si="13"/>
        <v>Slovenská kanoistikadBHvojníková Nikola</v>
      </c>
      <c r="N171" s="3" t="str">
        <f t="shared" si="14"/>
        <v>50434101dB</v>
      </c>
    </row>
    <row r="172" spans="1:14" ht="12">
      <c r="A172" s="198" t="s">
        <v>581</v>
      </c>
      <c r="B172" s="204" t="str">
        <f>VLOOKUP(A172,Adr!A:B,2,FALSE)</f>
        <v>Slovenská kanoistika</v>
      </c>
      <c r="C172" s="196" t="s">
        <v>2165</v>
      </c>
      <c r="D172" s="287">
        <v>10000</v>
      </c>
      <c r="E172" s="173">
        <v>0</v>
      </c>
      <c r="F172" s="166" t="s">
        <v>345</v>
      </c>
      <c r="G172" s="169" t="s">
        <v>321</v>
      </c>
      <c r="H172" s="169" t="s">
        <v>1031</v>
      </c>
      <c r="I172" s="192" t="str">
        <f t="shared" si="10"/>
        <v>50434101d</v>
      </c>
      <c r="J172" s="167" t="str">
        <f t="shared" si="11"/>
        <v>50434101026 03</v>
      </c>
      <c r="K172" s="5"/>
      <c r="L172" s="167" t="str">
        <f t="shared" si="12"/>
        <v>50434101026 03B</v>
      </c>
      <c r="M172" s="5" t="str">
        <f t="shared" si="13"/>
        <v>Slovenská kanoistikadBChlebová Ivana</v>
      </c>
      <c r="N172" s="3" t="str">
        <f t="shared" si="14"/>
        <v>50434101dB</v>
      </c>
    </row>
    <row r="173" spans="1:14">
      <c r="A173" s="166" t="s">
        <v>581</v>
      </c>
      <c r="B173" s="204" t="str">
        <f>VLOOKUP(A173,Adr!A:B,2,FALSE)</f>
        <v>Slovenská kanoistika</v>
      </c>
      <c r="C173" s="169" t="s">
        <v>1518</v>
      </c>
      <c r="D173" s="288">
        <v>10000</v>
      </c>
      <c r="E173" s="230">
        <v>0</v>
      </c>
      <c r="F173" s="166" t="s">
        <v>345</v>
      </c>
      <c r="G173" s="169" t="s">
        <v>321</v>
      </c>
      <c r="H173" s="169" t="s">
        <v>1031</v>
      </c>
      <c r="I173" s="192" t="str">
        <f t="shared" si="10"/>
        <v>50434101d</v>
      </c>
      <c r="J173" s="167" t="str">
        <f t="shared" si="11"/>
        <v>50434101026 03</v>
      </c>
      <c r="K173" s="5"/>
      <c r="L173" s="167" t="str">
        <f t="shared" si="12"/>
        <v>50434101026 03B</v>
      </c>
      <c r="M173" s="5" t="str">
        <f t="shared" si="13"/>
        <v>Slovenská kanoistikadBKořínek Matyáš</v>
      </c>
      <c r="N173" s="3" t="str">
        <f t="shared" si="14"/>
        <v>50434101dB</v>
      </c>
    </row>
    <row r="174" spans="1:14">
      <c r="A174" s="182" t="s">
        <v>581</v>
      </c>
      <c r="B174" s="204" t="str">
        <f>VLOOKUP(A174,Adr!A:B,2,FALSE)</f>
        <v>Slovenská kanoistika</v>
      </c>
      <c r="C174" s="169" t="s">
        <v>1519</v>
      </c>
      <c r="D174" s="288">
        <v>10000</v>
      </c>
      <c r="E174" s="173">
        <v>0</v>
      </c>
      <c r="F174" s="166" t="s">
        <v>345</v>
      </c>
      <c r="G174" s="169" t="s">
        <v>321</v>
      </c>
      <c r="H174" s="169" t="s">
        <v>1031</v>
      </c>
      <c r="I174" s="192" t="str">
        <f t="shared" si="10"/>
        <v>50434101d</v>
      </c>
      <c r="J174" s="167" t="str">
        <f t="shared" si="11"/>
        <v>50434101026 03</v>
      </c>
      <c r="K174" s="5"/>
      <c r="L174" s="167" t="str">
        <f t="shared" si="12"/>
        <v>50434101026 03B</v>
      </c>
      <c r="M174" s="5" t="str">
        <f t="shared" si="13"/>
        <v>Slovenská kanoistikadBKrajčí Samuel</v>
      </c>
      <c r="N174" s="3" t="str">
        <f t="shared" si="14"/>
        <v>50434101dB</v>
      </c>
    </row>
    <row r="175" spans="1:14">
      <c r="A175" s="166" t="s">
        <v>581</v>
      </c>
      <c r="B175" s="204" t="str">
        <f>VLOOKUP(A175,Adr!A:B,2,FALSE)</f>
        <v>Slovenská kanoistika</v>
      </c>
      <c r="C175" s="185" t="s">
        <v>1520</v>
      </c>
      <c r="D175" s="287">
        <v>9300</v>
      </c>
      <c r="E175" s="230">
        <v>0</v>
      </c>
      <c r="F175" s="166" t="s">
        <v>345</v>
      </c>
      <c r="G175" s="169" t="s">
        <v>321</v>
      </c>
      <c r="H175" s="169" t="s">
        <v>1031</v>
      </c>
      <c r="I175" s="192" t="str">
        <f t="shared" si="10"/>
        <v>50434101d</v>
      </c>
      <c r="J175" s="167" t="str">
        <f t="shared" si="11"/>
        <v>50434101026 03</v>
      </c>
      <c r="K175" s="5"/>
      <c r="L175" s="167" t="str">
        <f t="shared" si="12"/>
        <v>50434101026 03B</v>
      </c>
      <c r="M175" s="5" t="str">
        <f t="shared" si="13"/>
        <v>Slovenská kanoistikadBLepi Máté</v>
      </c>
      <c r="N175" s="3" t="str">
        <f t="shared" si="14"/>
        <v>50434101dB</v>
      </c>
    </row>
    <row r="176" spans="1:14">
      <c r="A176" s="198" t="s">
        <v>581</v>
      </c>
      <c r="B176" s="204" t="str">
        <f>VLOOKUP(A176,Adr!A:B,2,FALSE)</f>
        <v>Slovenská kanoistika</v>
      </c>
      <c r="C176" s="169" t="s">
        <v>1521</v>
      </c>
      <c r="D176" s="288">
        <v>10000</v>
      </c>
      <c r="E176" s="173">
        <v>0</v>
      </c>
      <c r="F176" s="166" t="s">
        <v>345</v>
      </c>
      <c r="G176" s="169" t="s">
        <v>321</v>
      </c>
      <c r="H176" s="169" t="s">
        <v>1031</v>
      </c>
      <c r="I176" s="192" t="str">
        <f t="shared" si="10"/>
        <v>50434101d</v>
      </c>
      <c r="J176" s="167" t="str">
        <f t="shared" si="11"/>
        <v>50434101026 03</v>
      </c>
      <c r="K176" s="5"/>
      <c r="L176" s="167" t="str">
        <f t="shared" si="12"/>
        <v>50434101026 03B</v>
      </c>
      <c r="M176" s="5" t="str">
        <f t="shared" si="13"/>
        <v>Slovenská kanoistikadBLukáč Teo Peter</v>
      </c>
      <c r="N176" s="3" t="str">
        <f t="shared" si="14"/>
        <v>50434101dB</v>
      </c>
    </row>
    <row r="177" spans="1:14">
      <c r="A177" s="198" t="s">
        <v>581</v>
      </c>
      <c r="B177" s="204" t="str">
        <f>VLOOKUP(A177,Adr!A:B,2,FALSE)</f>
        <v>Slovenská kanoistika</v>
      </c>
      <c r="C177" s="169" t="s">
        <v>1522</v>
      </c>
      <c r="D177" s="288">
        <v>25000</v>
      </c>
      <c r="E177" s="230">
        <v>0</v>
      </c>
      <c r="F177" s="166" t="s">
        <v>345</v>
      </c>
      <c r="G177" s="169" t="s">
        <v>321</v>
      </c>
      <c r="H177" s="169" t="s">
        <v>1031</v>
      </c>
      <c r="I177" s="192" t="str">
        <f t="shared" si="10"/>
        <v>50434101d</v>
      </c>
      <c r="J177" s="167" t="str">
        <f t="shared" si="11"/>
        <v>50434101026 03</v>
      </c>
      <c r="K177" s="5"/>
      <c r="L177" s="167" t="str">
        <f t="shared" si="12"/>
        <v>50434101026 03B</v>
      </c>
      <c r="M177" s="5" t="str">
        <f t="shared" si="13"/>
        <v>Slovenská kanoistikadBLuknárová Emanuela</v>
      </c>
      <c r="N177" s="3" t="str">
        <f t="shared" si="14"/>
        <v>50434101dB</v>
      </c>
    </row>
    <row r="178" spans="1:14" ht="12">
      <c r="A178" s="198" t="s">
        <v>581</v>
      </c>
      <c r="B178" s="204" t="str">
        <f>VLOOKUP(A178,Adr!A:B,2,FALSE)</f>
        <v>Slovenská kanoistika</v>
      </c>
      <c r="C178" s="196" t="s">
        <v>1523</v>
      </c>
      <c r="D178" s="287">
        <v>9300</v>
      </c>
      <c r="E178" s="173">
        <v>0</v>
      </c>
      <c r="F178" s="166" t="s">
        <v>345</v>
      </c>
      <c r="G178" s="169" t="s">
        <v>321</v>
      </c>
      <c r="H178" s="169" t="s">
        <v>1031</v>
      </c>
      <c r="I178" s="192" t="str">
        <f t="shared" si="10"/>
        <v>50434101d</v>
      </c>
      <c r="J178" s="167" t="str">
        <f t="shared" si="11"/>
        <v>50434101026 03</v>
      </c>
      <c r="K178" s="5"/>
      <c r="L178" s="167" t="str">
        <f t="shared" si="12"/>
        <v>50434101026 03B</v>
      </c>
      <c r="M178" s="5" t="str">
        <f t="shared" si="13"/>
        <v>Slovenská kanoistikadBMarsal Máté</v>
      </c>
      <c r="N178" s="3" t="str">
        <f t="shared" si="14"/>
        <v>50434101dB</v>
      </c>
    </row>
    <row r="179" spans="1:14" ht="12">
      <c r="A179" s="202" t="s">
        <v>581</v>
      </c>
      <c r="B179" s="204" t="str">
        <f>VLOOKUP(A179,Adr!A:B,2,FALSE)</f>
        <v>Slovenská kanoistika</v>
      </c>
      <c r="C179" s="196" t="s">
        <v>2166</v>
      </c>
      <c r="D179" s="287">
        <v>20000</v>
      </c>
      <c r="E179" s="230">
        <v>0</v>
      </c>
      <c r="F179" s="166" t="s">
        <v>345</v>
      </c>
      <c r="G179" s="169" t="s">
        <v>321</v>
      </c>
      <c r="H179" s="169" t="s">
        <v>1031</v>
      </c>
      <c r="I179" s="192" t="str">
        <f t="shared" si="10"/>
        <v>50434101d</v>
      </c>
      <c r="J179" s="167" t="str">
        <f t="shared" si="11"/>
        <v>50434101026 03</v>
      </c>
      <c r="K179" s="5"/>
      <c r="L179" s="167" t="str">
        <f t="shared" si="12"/>
        <v>50434101026 03B</v>
      </c>
      <c r="M179" s="5" t="str">
        <f t="shared" si="13"/>
        <v>Slovenská kanoistikadBMartikán Michal</v>
      </c>
      <c r="N179" s="3" t="str">
        <f t="shared" si="14"/>
        <v>50434101dB</v>
      </c>
    </row>
    <row r="180" spans="1:14">
      <c r="A180" s="202" t="s">
        <v>581</v>
      </c>
      <c r="B180" s="204" t="str">
        <f>VLOOKUP(A180,Adr!A:B,2,FALSE)</f>
        <v>Slovenská kanoistika</v>
      </c>
      <c r="C180" s="185" t="s">
        <v>1524</v>
      </c>
      <c r="D180" s="287">
        <v>70000</v>
      </c>
      <c r="E180" s="173">
        <v>0</v>
      </c>
      <c r="F180" s="166" t="s">
        <v>345</v>
      </c>
      <c r="G180" s="169" t="s">
        <v>321</v>
      </c>
      <c r="H180" s="169" t="s">
        <v>1031</v>
      </c>
      <c r="I180" s="192" t="str">
        <f t="shared" si="10"/>
        <v>50434101d</v>
      </c>
      <c r="J180" s="167" t="str">
        <f t="shared" si="11"/>
        <v>50434101026 03</v>
      </c>
      <c r="K180" s="5"/>
      <c r="L180" s="167" t="str">
        <f t="shared" si="12"/>
        <v>50434101026 03B</v>
      </c>
      <c r="M180" s="5" t="str">
        <f t="shared" si="13"/>
        <v>Slovenská kanoistikadBMintálová Eliška</v>
      </c>
      <c r="N180" s="3" t="str">
        <f t="shared" si="14"/>
        <v>50434101dB</v>
      </c>
    </row>
    <row r="181" spans="1:14" ht="12">
      <c r="A181" s="202" t="s">
        <v>581</v>
      </c>
      <c r="B181" s="204" t="str">
        <f>VLOOKUP(A181,Adr!A:B,2,FALSE)</f>
        <v>Slovenská kanoistika</v>
      </c>
      <c r="C181" s="196" t="s">
        <v>1525</v>
      </c>
      <c r="D181" s="287">
        <v>40000</v>
      </c>
      <c r="E181" s="230">
        <v>0</v>
      </c>
      <c r="F181" s="166" t="s">
        <v>345</v>
      </c>
      <c r="G181" s="169" t="s">
        <v>321</v>
      </c>
      <c r="H181" s="169" t="s">
        <v>1031</v>
      </c>
      <c r="I181" s="192" t="str">
        <f t="shared" si="10"/>
        <v>50434101d</v>
      </c>
      <c r="J181" s="167" t="str">
        <f t="shared" si="11"/>
        <v>50434101026 03</v>
      </c>
      <c r="K181" s="5"/>
      <c r="L181" s="167" t="str">
        <f t="shared" si="12"/>
        <v>50434101026 03B</v>
      </c>
      <c r="M181" s="5" t="str">
        <f t="shared" si="13"/>
        <v>Slovenská kanoistikadBMirgorodský Marko</v>
      </c>
      <c r="N181" s="3" t="str">
        <f t="shared" si="14"/>
        <v>50434101dB</v>
      </c>
    </row>
    <row r="182" spans="1:14">
      <c r="A182" s="166" t="s">
        <v>581</v>
      </c>
      <c r="B182" s="204" t="str">
        <f>VLOOKUP(A182,Adr!A:B,2,FALSE)</f>
        <v>Slovenská kanoistika</v>
      </c>
      <c r="C182" s="185" t="s">
        <v>1526</v>
      </c>
      <c r="D182" s="287">
        <v>15600</v>
      </c>
      <c r="E182" s="173">
        <v>0</v>
      </c>
      <c r="F182" s="166" t="s">
        <v>345</v>
      </c>
      <c r="G182" s="169" t="s">
        <v>321</v>
      </c>
      <c r="H182" s="169" t="s">
        <v>1031</v>
      </c>
      <c r="I182" s="192" t="str">
        <f t="shared" si="10"/>
        <v>50434101d</v>
      </c>
      <c r="J182" s="167" t="str">
        <f t="shared" si="11"/>
        <v>50434101026 03</v>
      </c>
      <c r="K182" s="5"/>
      <c r="L182" s="167" t="str">
        <f t="shared" si="12"/>
        <v>50434101026 03B</v>
      </c>
      <c r="M182" s="5" t="str">
        <f t="shared" si="13"/>
        <v>Slovenská kanoistikadBMyšák Denis</v>
      </c>
      <c r="N182" s="3" t="str">
        <f t="shared" si="14"/>
        <v>50434101dB</v>
      </c>
    </row>
    <row r="183" spans="1:14" ht="12">
      <c r="A183" s="166" t="s">
        <v>581</v>
      </c>
      <c r="B183" s="204" t="str">
        <f>VLOOKUP(A183,Adr!A:B,2,FALSE)</f>
        <v>Slovenská kanoistika</v>
      </c>
      <c r="C183" s="196" t="s">
        <v>1527</v>
      </c>
      <c r="D183" s="289">
        <v>60000</v>
      </c>
      <c r="E183" s="230">
        <v>0</v>
      </c>
      <c r="F183" s="166" t="s">
        <v>345</v>
      </c>
      <c r="G183" s="169" t="s">
        <v>321</v>
      </c>
      <c r="H183" s="169" t="s">
        <v>1031</v>
      </c>
      <c r="I183" s="192" t="str">
        <f t="shared" si="10"/>
        <v>50434101d</v>
      </c>
      <c r="J183" s="167" t="str">
        <f t="shared" si="11"/>
        <v>50434101026 03</v>
      </c>
      <c r="K183" s="5"/>
      <c r="L183" s="167" t="str">
        <f t="shared" si="12"/>
        <v>50434101026 03B</v>
      </c>
      <c r="M183" s="5" t="str">
        <f t="shared" si="13"/>
        <v>Slovenská kanoistikadBPaňková Zuzana</v>
      </c>
      <c r="N183" s="3" t="str">
        <f t="shared" si="14"/>
        <v>50434101dB</v>
      </c>
    </row>
    <row r="184" spans="1:14">
      <c r="A184" s="202" t="s">
        <v>581</v>
      </c>
      <c r="B184" s="204" t="str">
        <f>VLOOKUP(A184,Adr!A:B,2,FALSE)</f>
        <v>Slovenská kanoistika</v>
      </c>
      <c r="C184" s="185" t="s">
        <v>1528</v>
      </c>
      <c r="D184" s="287">
        <v>9300</v>
      </c>
      <c r="E184" s="173">
        <v>0</v>
      </c>
      <c r="F184" s="166" t="s">
        <v>345</v>
      </c>
      <c r="G184" s="169" t="s">
        <v>321</v>
      </c>
      <c r="H184" s="169" t="s">
        <v>1031</v>
      </c>
      <c r="I184" s="192" t="str">
        <f t="shared" si="10"/>
        <v>50434101d</v>
      </c>
      <c r="J184" s="167" t="str">
        <f t="shared" si="11"/>
        <v>50434101026 03</v>
      </c>
      <c r="K184" s="5"/>
      <c r="L184" s="167" t="str">
        <f t="shared" si="12"/>
        <v>50434101026 03B</v>
      </c>
      <c r="M184" s="5" t="str">
        <f t="shared" si="13"/>
        <v>Slovenská kanoistikadBPecsuková Katarína</v>
      </c>
      <c r="N184" s="3" t="str">
        <f t="shared" si="14"/>
        <v>50434101dB</v>
      </c>
    </row>
    <row r="185" spans="1:14">
      <c r="A185" s="202" t="s">
        <v>581</v>
      </c>
      <c r="B185" s="204" t="str">
        <f>VLOOKUP(A185,Adr!A:B,2,FALSE)</f>
        <v>Slovenská kanoistika</v>
      </c>
      <c r="C185" s="185" t="s">
        <v>1529</v>
      </c>
      <c r="D185" s="287">
        <v>10000</v>
      </c>
      <c r="E185" s="230">
        <v>0</v>
      </c>
      <c r="F185" s="166" t="s">
        <v>345</v>
      </c>
      <c r="G185" s="169" t="s">
        <v>321</v>
      </c>
      <c r="H185" s="169" t="s">
        <v>1031</v>
      </c>
      <c r="I185" s="192" t="str">
        <f t="shared" si="10"/>
        <v>50434101d</v>
      </c>
      <c r="J185" s="167" t="str">
        <f t="shared" si="11"/>
        <v>50434101026 03</v>
      </c>
      <c r="K185" s="5"/>
      <c r="L185" s="167" t="str">
        <f t="shared" si="12"/>
        <v>50434101026 03B</v>
      </c>
      <c r="M185" s="5" t="str">
        <f t="shared" si="13"/>
        <v>Slovenská kanoistikadBRumanský Richard</v>
      </c>
      <c r="N185" s="3" t="str">
        <f t="shared" si="14"/>
        <v>50434101dB</v>
      </c>
    </row>
    <row r="186" spans="1:14" ht="12">
      <c r="A186" s="202" t="s">
        <v>581</v>
      </c>
      <c r="B186" s="204" t="str">
        <f>VLOOKUP(A186,Adr!A:B,2,FALSE)</f>
        <v>Slovenská kanoistika</v>
      </c>
      <c r="C186" s="196" t="s">
        <v>1530</v>
      </c>
      <c r="D186" s="287">
        <v>10000</v>
      </c>
      <c r="E186" s="173">
        <v>0</v>
      </c>
      <c r="F186" s="166" t="s">
        <v>345</v>
      </c>
      <c r="G186" s="169" t="s">
        <v>321</v>
      </c>
      <c r="H186" s="169" t="s">
        <v>1031</v>
      </c>
      <c r="I186" s="192" t="str">
        <f t="shared" si="10"/>
        <v>50434101d</v>
      </c>
      <c r="J186" s="167" t="str">
        <f t="shared" si="11"/>
        <v>50434101026 03</v>
      </c>
      <c r="K186" s="5"/>
      <c r="L186" s="167" t="str">
        <f t="shared" si="12"/>
        <v>50434101026 03B</v>
      </c>
      <c r="M186" s="5" t="str">
        <f t="shared" si="13"/>
        <v>Slovenská kanoistikadBRužič Patrik</v>
      </c>
      <c r="N186" s="3" t="str">
        <f t="shared" si="14"/>
        <v>50434101dB</v>
      </c>
    </row>
    <row r="187" spans="1:14">
      <c r="A187" s="202" t="s">
        <v>581</v>
      </c>
      <c r="B187" s="204" t="str">
        <f>VLOOKUP(A187,Adr!A:B,2,FALSE)</f>
        <v>Slovenská kanoistika</v>
      </c>
      <c r="C187" s="185" t="s">
        <v>1531</v>
      </c>
      <c r="D187" s="287">
        <v>15000</v>
      </c>
      <c r="E187" s="230">
        <v>0</v>
      </c>
      <c r="F187" s="166" t="s">
        <v>345</v>
      </c>
      <c r="G187" s="169" t="s">
        <v>321</v>
      </c>
      <c r="H187" s="169" t="s">
        <v>1031</v>
      </c>
      <c r="I187" s="192" t="str">
        <f t="shared" si="10"/>
        <v>50434101d</v>
      </c>
      <c r="J187" s="167" t="str">
        <f t="shared" si="11"/>
        <v>50434101026 03</v>
      </c>
      <c r="K187" s="5"/>
      <c r="L187" s="167" t="str">
        <f t="shared" si="12"/>
        <v>50434101026 03B</v>
      </c>
      <c r="M187" s="5" t="str">
        <f t="shared" si="13"/>
        <v>Slovenská kanoistikadBSidová Bianka</v>
      </c>
      <c r="N187" s="3" t="str">
        <f t="shared" si="14"/>
        <v>50434101dB</v>
      </c>
    </row>
    <row r="188" spans="1:14" ht="12">
      <c r="A188" s="166" t="s">
        <v>581</v>
      </c>
      <c r="B188" s="204" t="str">
        <f>VLOOKUP(A188,Adr!A:B,2,FALSE)</f>
        <v>Slovenská kanoistika</v>
      </c>
      <c r="C188" s="196" t="s">
        <v>1532</v>
      </c>
      <c r="D188" s="289">
        <v>10000</v>
      </c>
      <c r="E188" s="173">
        <v>0</v>
      </c>
      <c r="F188" s="166" t="s">
        <v>345</v>
      </c>
      <c r="G188" s="169" t="s">
        <v>321</v>
      </c>
      <c r="H188" s="169" t="s">
        <v>1031</v>
      </c>
      <c r="I188" s="192" t="str">
        <f t="shared" si="10"/>
        <v>50434101d</v>
      </c>
      <c r="J188" s="167" t="str">
        <f t="shared" si="11"/>
        <v>50434101026 03</v>
      </c>
      <c r="K188" s="5"/>
      <c r="L188" s="167" t="str">
        <f t="shared" si="12"/>
        <v>50434101026 03B</v>
      </c>
      <c r="M188" s="5" t="str">
        <f t="shared" si="13"/>
        <v>Slovenská kanoistikadBSkubík Dávid</v>
      </c>
      <c r="N188" s="3" t="str">
        <f t="shared" si="14"/>
        <v>50434101dB</v>
      </c>
    </row>
    <row r="189" spans="1:14">
      <c r="A189" s="202" t="s">
        <v>581</v>
      </c>
      <c r="B189" s="204" t="str">
        <f>VLOOKUP(A189,Adr!A:B,2,FALSE)</f>
        <v>Slovenská kanoistika</v>
      </c>
      <c r="C189" s="169" t="s">
        <v>1533</v>
      </c>
      <c r="D189" s="288">
        <v>35000</v>
      </c>
      <c r="E189" s="230">
        <v>0</v>
      </c>
      <c r="F189" s="166" t="s">
        <v>345</v>
      </c>
      <c r="G189" s="169" t="s">
        <v>321</v>
      </c>
      <c r="H189" s="169" t="s">
        <v>1031</v>
      </c>
      <c r="I189" s="192" t="str">
        <f t="shared" si="10"/>
        <v>50434101d</v>
      </c>
      <c r="J189" s="167" t="str">
        <f t="shared" si="11"/>
        <v>50434101026 03</v>
      </c>
      <c r="K189" s="5"/>
      <c r="L189" s="167" t="str">
        <f t="shared" si="12"/>
        <v>50434101026 03B</v>
      </c>
      <c r="M189" s="5" t="str">
        <f t="shared" si="13"/>
        <v>Slovenská kanoistikadBStanovská Soňa</v>
      </c>
      <c r="N189" s="3" t="str">
        <f t="shared" si="14"/>
        <v>50434101dB</v>
      </c>
    </row>
    <row r="190" spans="1:14">
      <c r="A190" s="202" t="s">
        <v>581</v>
      </c>
      <c r="B190" s="204" t="str">
        <f>VLOOKUP(A190,Adr!A:B,2,FALSE)</f>
        <v>Slovenská kanoistika</v>
      </c>
      <c r="C190" s="185" t="s">
        <v>1534</v>
      </c>
      <c r="D190" s="287">
        <v>9300</v>
      </c>
      <c r="E190" s="173">
        <v>0</v>
      </c>
      <c r="F190" s="166" t="s">
        <v>345</v>
      </c>
      <c r="G190" s="169" t="s">
        <v>321</v>
      </c>
      <c r="H190" s="169" t="s">
        <v>1031</v>
      </c>
      <c r="I190" s="192" t="str">
        <f t="shared" si="10"/>
        <v>50434101d</v>
      </c>
      <c r="J190" s="167" t="str">
        <f t="shared" si="11"/>
        <v>50434101026 03</v>
      </c>
      <c r="K190" s="5"/>
      <c r="L190" s="167" t="str">
        <f t="shared" si="12"/>
        <v>50434101026 03B</v>
      </c>
      <c r="M190" s="5" t="str">
        <f t="shared" si="13"/>
        <v>Slovenská kanoistikadBSzabó Maximilián</v>
      </c>
      <c r="N190" s="3" t="str">
        <f t="shared" si="14"/>
        <v>50434101dB</v>
      </c>
    </row>
    <row r="191" spans="1:14" ht="12">
      <c r="A191" s="166" t="s">
        <v>581</v>
      </c>
      <c r="B191" s="204" t="str">
        <f>VLOOKUP(A191,Adr!A:B,2,FALSE)</f>
        <v>Slovenská kanoistika</v>
      </c>
      <c r="C191" s="196" t="s">
        <v>1535</v>
      </c>
      <c r="D191" s="289">
        <v>10000</v>
      </c>
      <c r="E191" s="230">
        <v>0</v>
      </c>
      <c r="F191" s="166" t="s">
        <v>345</v>
      </c>
      <c r="G191" s="169" t="s">
        <v>321</v>
      </c>
      <c r="H191" s="169" t="s">
        <v>1031</v>
      </c>
      <c r="I191" s="192" t="str">
        <f t="shared" si="10"/>
        <v>50434101d</v>
      </c>
      <c r="J191" s="167" t="str">
        <f t="shared" si="11"/>
        <v>50434101026 03</v>
      </c>
      <c r="K191" s="5"/>
      <c r="L191" s="167" t="str">
        <f t="shared" si="12"/>
        <v>50434101026 03B</v>
      </c>
      <c r="M191" s="5" t="str">
        <f t="shared" si="13"/>
        <v>Slovenská kanoistikadBŠevčík Jakub</v>
      </c>
      <c r="N191" s="3" t="str">
        <f t="shared" si="14"/>
        <v>50434101dB</v>
      </c>
    </row>
    <row r="192" spans="1:14" ht="12">
      <c r="A192" s="166" t="s">
        <v>581</v>
      </c>
      <c r="B192" s="204" t="str">
        <f>VLOOKUP(A192,Adr!A:B,2,FALSE)</f>
        <v>Slovenská kanoistika</v>
      </c>
      <c r="C192" s="196" t="s">
        <v>1536</v>
      </c>
      <c r="D192" s="289">
        <v>7500</v>
      </c>
      <c r="E192" s="230">
        <v>0</v>
      </c>
      <c r="F192" s="166" t="s">
        <v>345</v>
      </c>
      <c r="G192" s="169" t="s">
        <v>321</v>
      </c>
      <c r="H192" s="169" t="s">
        <v>1031</v>
      </c>
      <c r="I192" s="192" t="str">
        <f t="shared" si="10"/>
        <v>50434101d</v>
      </c>
      <c r="J192" s="167" t="str">
        <f t="shared" si="11"/>
        <v>50434101026 03</v>
      </c>
      <c r="K192" s="5"/>
      <c r="L192" s="167" t="str">
        <f t="shared" si="12"/>
        <v>50434101026 03B</v>
      </c>
      <c r="M192" s="5" t="str">
        <f t="shared" si="13"/>
        <v>Slovenská kanoistikadBŠvecová Romana</v>
      </c>
      <c r="N192" s="3" t="str">
        <f t="shared" si="14"/>
        <v>50434101dB</v>
      </c>
    </row>
    <row r="193" spans="1:14" ht="12">
      <c r="A193" s="166" t="s">
        <v>581</v>
      </c>
      <c r="B193" s="204" t="str">
        <f>VLOOKUP(A193,Adr!A:B,2,FALSE)</f>
        <v>Slovenská kanoistika</v>
      </c>
      <c r="C193" s="196" t="s">
        <v>1537</v>
      </c>
      <c r="D193" s="289">
        <v>7500</v>
      </c>
      <c r="E193" s="173">
        <v>0</v>
      </c>
      <c r="F193" s="166" t="s">
        <v>345</v>
      </c>
      <c r="G193" s="169" t="s">
        <v>321</v>
      </c>
      <c r="H193" s="169" t="s">
        <v>1031</v>
      </c>
      <c r="I193" s="192" t="str">
        <f t="shared" si="10"/>
        <v>50434101d</v>
      </c>
      <c r="J193" s="167" t="str">
        <f t="shared" si="11"/>
        <v>50434101026 03</v>
      </c>
      <c r="K193" s="5"/>
      <c r="L193" s="167" t="str">
        <f t="shared" si="12"/>
        <v>50434101026 03B</v>
      </c>
      <c r="M193" s="5" t="str">
        <f t="shared" si="13"/>
        <v>Slovenská kanoistikadBTóth Ludovít</v>
      </c>
      <c r="N193" s="3" t="str">
        <f t="shared" si="14"/>
        <v>50434101dB</v>
      </c>
    </row>
    <row r="194" spans="1:14" ht="12">
      <c r="A194" s="202" t="s">
        <v>581</v>
      </c>
      <c r="B194" s="204" t="str">
        <f>VLOOKUP(A194,Adr!A:B,2,FALSE)</f>
        <v>Slovenská kanoistika</v>
      </c>
      <c r="C194" s="196" t="s">
        <v>1538</v>
      </c>
      <c r="D194" s="287">
        <v>15600</v>
      </c>
      <c r="E194" s="230">
        <v>0</v>
      </c>
      <c r="F194" s="166" t="s">
        <v>345</v>
      </c>
      <c r="G194" s="169" t="s">
        <v>321</v>
      </c>
      <c r="H194" s="169" t="s">
        <v>1031</v>
      </c>
      <c r="I194" s="192" t="str">
        <f t="shared" ref="I194:I257" si="15">A194&amp;F194</f>
        <v>50434101d</v>
      </c>
      <c r="J194" s="167" t="str">
        <f t="shared" ref="J194:J257" si="16">A194&amp;G194</f>
        <v>50434101026 03</v>
      </c>
      <c r="K194" s="5"/>
      <c r="L194" s="167" t="str">
        <f t="shared" ref="L194:L257" si="17">A194&amp;G194&amp;H194</f>
        <v>50434101026 03B</v>
      </c>
      <c r="M194" s="5" t="str">
        <f t="shared" ref="M194:M257" si="18">B194&amp;F194&amp;H194&amp;C194</f>
        <v>Slovenská kanoistikadBZalka Csaba</v>
      </c>
      <c r="N194" s="3" t="str">
        <f t="shared" ref="N194:N257" si="19">+I194&amp;H194</f>
        <v>50434101dB</v>
      </c>
    </row>
    <row r="195" spans="1:14">
      <c r="A195" s="202" t="s">
        <v>581</v>
      </c>
      <c r="B195" s="204" t="str">
        <f>VLOOKUP(A195,Adr!A:B,2,FALSE)</f>
        <v>Slovenská kanoistika</v>
      </c>
      <c r="C195" s="185" t="s">
        <v>1539</v>
      </c>
      <c r="D195" s="287">
        <v>9300</v>
      </c>
      <c r="E195" s="230">
        <v>0</v>
      </c>
      <c r="F195" s="166" t="s">
        <v>345</v>
      </c>
      <c r="G195" s="169" t="s">
        <v>321</v>
      </c>
      <c r="H195" s="169" t="s">
        <v>1031</v>
      </c>
      <c r="I195" s="192" t="str">
        <f t="shared" si="15"/>
        <v>50434101d</v>
      </c>
      <c r="J195" s="167" t="str">
        <f t="shared" si="16"/>
        <v>50434101026 03</v>
      </c>
      <c r="K195" s="5"/>
      <c r="L195" s="167" t="str">
        <f t="shared" si="17"/>
        <v>50434101026 03B</v>
      </c>
      <c r="M195" s="5" t="str">
        <f t="shared" si="18"/>
        <v>Slovenská kanoistikadBZemánková Hana</v>
      </c>
      <c r="N195" s="3" t="str">
        <f t="shared" si="19"/>
        <v>50434101dB</v>
      </c>
    </row>
    <row r="196" spans="1:14">
      <c r="A196" s="202" t="s">
        <v>586</v>
      </c>
      <c r="B196" s="204" t="str">
        <f>VLOOKUP(A196,Adr!A:B,2,FALSE)</f>
        <v>Slovenská Lakrosová Federácia</v>
      </c>
      <c r="C196" s="185" t="s">
        <v>1077</v>
      </c>
      <c r="D196" s="287">
        <v>19239</v>
      </c>
      <c r="E196" s="173">
        <v>0</v>
      </c>
      <c r="F196" s="166" t="s">
        <v>339</v>
      </c>
      <c r="G196" s="169" t="s">
        <v>319</v>
      </c>
      <c r="H196" s="169" t="s">
        <v>1031</v>
      </c>
      <c r="I196" s="192" t="str">
        <f t="shared" si="15"/>
        <v>30853427a</v>
      </c>
      <c r="J196" s="167" t="str">
        <f t="shared" si="16"/>
        <v>30853427026 02</v>
      </c>
      <c r="K196" s="5" t="s">
        <v>1078</v>
      </c>
      <c r="L196" s="167" t="str">
        <f t="shared" si="17"/>
        <v>30853427026 02B</v>
      </c>
      <c r="M196" s="5" t="str">
        <f t="shared" si="18"/>
        <v>Slovenská Lakrosová FederáciaaBlakros - bežné transfery</v>
      </c>
      <c r="N196" s="3" t="str">
        <f t="shared" si="19"/>
        <v>30853427aB</v>
      </c>
    </row>
    <row r="197" spans="1:14" ht="12">
      <c r="A197" s="198" t="s">
        <v>1937</v>
      </c>
      <c r="B197" s="204" t="str">
        <f>VLOOKUP(A197,Adr!A:B,2,FALSE)</f>
        <v>Slovenská lukostrelecká asociácia 3D</v>
      </c>
      <c r="C197" s="196" t="s">
        <v>352</v>
      </c>
      <c r="D197" s="287">
        <v>45800</v>
      </c>
      <c r="E197" s="230">
        <v>0</v>
      </c>
      <c r="F197" s="166" t="s">
        <v>351</v>
      </c>
      <c r="G197" s="169" t="s">
        <v>321</v>
      </c>
      <c r="H197" s="169" t="s">
        <v>1031</v>
      </c>
      <c r="I197" s="192" t="str">
        <f t="shared" si="15"/>
        <v>36075809g</v>
      </c>
      <c r="J197" s="167" t="str">
        <f t="shared" si="16"/>
        <v>36075809026 03</v>
      </c>
      <c r="K197" s="5"/>
      <c r="L197" s="167" t="str">
        <f t="shared" si="17"/>
        <v>36075809026 03B</v>
      </c>
      <c r="M197" s="5" t="str">
        <f t="shared" si="18"/>
        <v>Slovenská lukostrelecká asociácia 3DgBrozvoj športov, ktoré nie sú uznanými podľa zákona č. 440/2015 Z. z.</v>
      </c>
      <c r="N197" s="3" t="str">
        <f t="shared" si="19"/>
        <v>36075809gB</v>
      </c>
    </row>
    <row r="198" spans="1:14" ht="12">
      <c r="A198" s="202" t="s">
        <v>594</v>
      </c>
      <c r="B198" s="204" t="str">
        <f>VLOOKUP(A198,Adr!A:B,2,FALSE)</f>
        <v>Slovenská motocyklová federácia</v>
      </c>
      <c r="C198" s="196" t="s">
        <v>1079</v>
      </c>
      <c r="D198" s="289">
        <v>88269</v>
      </c>
      <c r="E198" s="230">
        <v>0</v>
      </c>
      <c r="F198" s="166" t="s">
        <v>339</v>
      </c>
      <c r="G198" s="169" t="s">
        <v>319</v>
      </c>
      <c r="H198" s="169" t="s">
        <v>1031</v>
      </c>
      <c r="I198" s="192" t="str">
        <f t="shared" si="15"/>
        <v>30813883a</v>
      </c>
      <c r="J198" s="167" t="str">
        <f t="shared" si="16"/>
        <v>30813883026 02</v>
      </c>
      <c r="K198" s="5" t="s">
        <v>1080</v>
      </c>
      <c r="L198" s="167" t="str">
        <f t="shared" si="17"/>
        <v>30813883026 02B</v>
      </c>
      <c r="M198" s="5" t="str">
        <f t="shared" si="18"/>
        <v>Slovenská motocyklová federáciaaBmotocyklový šport - bežné transfery</v>
      </c>
      <c r="N198" s="3" t="str">
        <f t="shared" si="19"/>
        <v>30813883aB</v>
      </c>
    </row>
    <row r="199" spans="1:14" ht="12">
      <c r="A199" s="202" t="s">
        <v>594</v>
      </c>
      <c r="B199" s="204" t="str">
        <f>VLOOKUP(A199,Adr!A:B,2,FALSE)</f>
        <v>Slovenská motocyklová federácia</v>
      </c>
      <c r="C199" s="196" t="s">
        <v>1540</v>
      </c>
      <c r="D199" s="287">
        <v>20000</v>
      </c>
      <c r="E199" s="173">
        <v>0</v>
      </c>
      <c r="F199" s="166" t="s">
        <v>345</v>
      </c>
      <c r="G199" s="169" t="s">
        <v>321</v>
      </c>
      <c r="H199" s="169" t="s">
        <v>1031</v>
      </c>
      <c r="I199" s="192" t="str">
        <f t="shared" si="15"/>
        <v>30813883d</v>
      </c>
      <c r="J199" s="167" t="str">
        <f t="shared" si="16"/>
        <v>30813883026 03</v>
      </c>
      <c r="K199" s="5"/>
      <c r="L199" s="167" t="str">
        <f t="shared" si="17"/>
        <v>30813883026 03B</v>
      </c>
      <c r="M199" s="5" t="str">
        <f t="shared" si="18"/>
        <v>Slovenská motocyklová federáciadBSvitko Štefan</v>
      </c>
      <c r="N199" s="3" t="str">
        <f t="shared" si="19"/>
        <v>30813883dB</v>
      </c>
    </row>
    <row r="200" spans="1:14">
      <c r="A200" s="202" t="s">
        <v>594</v>
      </c>
      <c r="B200" s="204" t="str">
        <f>VLOOKUP(A200,Adr!A:B,2,FALSE)</f>
        <v>Slovenská motocyklová federácia</v>
      </c>
      <c r="C200" s="185" t="s">
        <v>1541</v>
      </c>
      <c r="D200" s="287">
        <v>35000</v>
      </c>
      <c r="E200" s="173">
        <v>0</v>
      </c>
      <c r="F200" s="166" t="s">
        <v>345</v>
      </c>
      <c r="G200" s="169" t="s">
        <v>321</v>
      </c>
      <c r="H200" s="169" t="s">
        <v>1031</v>
      </c>
      <c r="I200" s="192" t="str">
        <f t="shared" si="15"/>
        <v>30813883d</v>
      </c>
      <c r="J200" s="167" t="str">
        <f t="shared" si="16"/>
        <v>30813883026 03</v>
      </c>
      <c r="K200" s="5"/>
      <c r="L200" s="167" t="str">
        <f t="shared" si="17"/>
        <v>30813883026 03B</v>
      </c>
      <c r="M200" s="5" t="str">
        <f t="shared" si="18"/>
        <v>Slovenská motocyklová federáciadBVaculík Martin</v>
      </c>
      <c r="N200" s="3" t="str">
        <f t="shared" si="19"/>
        <v>30813883dB</v>
      </c>
    </row>
    <row r="201" spans="1:14">
      <c r="A201" s="198" t="s">
        <v>604</v>
      </c>
      <c r="B201" s="204" t="str">
        <f>VLOOKUP(A201,Adr!A:B,2,FALSE)</f>
        <v>Slovenská Muaythai asociácia</v>
      </c>
      <c r="C201" s="185" t="s">
        <v>1081</v>
      </c>
      <c r="D201" s="287">
        <v>19609</v>
      </c>
      <c r="E201" s="173">
        <v>0</v>
      </c>
      <c r="F201" s="166" t="s">
        <v>339</v>
      </c>
      <c r="G201" s="169" t="s">
        <v>319</v>
      </c>
      <c r="H201" s="169" t="s">
        <v>1031</v>
      </c>
      <c r="I201" s="192" t="str">
        <f t="shared" si="15"/>
        <v>34057587a</v>
      </c>
      <c r="J201" s="167" t="str">
        <f t="shared" si="16"/>
        <v>34057587026 02</v>
      </c>
      <c r="K201" s="5" t="s">
        <v>1082</v>
      </c>
      <c r="L201" s="167" t="str">
        <f t="shared" si="17"/>
        <v>34057587026 02B</v>
      </c>
      <c r="M201" s="5" t="str">
        <f t="shared" si="18"/>
        <v>Slovenská Muaythai asociáciaaBthajský box - bežné transfery</v>
      </c>
      <c r="N201" s="3" t="str">
        <f t="shared" si="19"/>
        <v>34057587aB</v>
      </c>
    </row>
    <row r="202" spans="1:14">
      <c r="A202" s="166" t="s">
        <v>604</v>
      </c>
      <c r="B202" s="204" t="str">
        <f>VLOOKUP(A202,Adr!A:B,2,FALSE)</f>
        <v>Slovenská Muaythai asociácia</v>
      </c>
      <c r="C202" s="169" t="s">
        <v>1542</v>
      </c>
      <c r="D202" s="288">
        <v>20000</v>
      </c>
      <c r="E202" s="230">
        <v>0</v>
      </c>
      <c r="F202" s="166" t="s">
        <v>345</v>
      </c>
      <c r="G202" s="169" t="s">
        <v>321</v>
      </c>
      <c r="H202" s="169" t="s">
        <v>1031</v>
      </c>
      <c r="I202" s="192" t="str">
        <f t="shared" si="15"/>
        <v>34057587d</v>
      </c>
      <c r="J202" s="167" t="str">
        <f t="shared" si="16"/>
        <v>34057587026 03</v>
      </c>
      <c r="K202" s="5"/>
      <c r="L202" s="167" t="str">
        <f t="shared" si="17"/>
        <v>34057587026 03B</v>
      </c>
      <c r="M202" s="5" t="str">
        <f t="shared" si="18"/>
        <v>Slovenská Muaythai asociáciadBChochlíková Monika</v>
      </c>
      <c r="N202" s="3" t="str">
        <f t="shared" si="19"/>
        <v>34057587dB</v>
      </c>
    </row>
    <row r="203" spans="1:14" ht="12">
      <c r="A203" s="166" t="s">
        <v>1416</v>
      </c>
      <c r="B203" s="204" t="str">
        <f>VLOOKUP(A203,Adr!A:B,2,FALSE)</f>
        <v>Slovenská nohejbalová asociácia</v>
      </c>
      <c r="C203" s="190" t="s">
        <v>352</v>
      </c>
      <c r="D203" s="288">
        <v>46100</v>
      </c>
      <c r="E203" s="173">
        <v>0</v>
      </c>
      <c r="F203" s="166" t="s">
        <v>351</v>
      </c>
      <c r="G203" s="169" t="s">
        <v>321</v>
      </c>
      <c r="H203" s="169" t="s">
        <v>1031</v>
      </c>
      <c r="I203" s="192" t="str">
        <f t="shared" si="15"/>
        <v>30806887g</v>
      </c>
      <c r="J203" s="167" t="str">
        <f t="shared" si="16"/>
        <v>30806887026 03</v>
      </c>
      <c r="K203" s="5"/>
      <c r="L203" s="167" t="str">
        <f t="shared" si="17"/>
        <v>30806887026 03B</v>
      </c>
      <c r="M203" s="5" t="str">
        <f t="shared" si="18"/>
        <v>Slovenská nohejbalová asociáciagBrozvoj športov, ktoré nie sú uznanými podľa zákona č. 440/2015 Z. z.</v>
      </c>
      <c r="N203" s="3" t="str">
        <f t="shared" si="19"/>
        <v>30806887gB</v>
      </c>
    </row>
    <row r="204" spans="1:14" ht="12">
      <c r="A204" s="198" t="s">
        <v>1946</v>
      </c>
      <c r="B204" s="204" t="str">
        <f>VLOOKUP(A204,Adr!A:B,2,FALSE)</f>
        <v>SLOVENSKÁ PADELOVÁ ASOCIÁCIA</v>
      </c>
      <c r="C204" s="196" t="s">
        <v>2234</v>
      </c>
      <c r="D204" s="287">
        <v>15000</v>
      </c>
      <c r="E204" s="230">
        <v>0</v>
      </c>
      <c r="F204" s="166" t="s">
        <v>349</v>
      </c>
      <c r="G204" s="169" t="s">
        <v>321</v>
      </c>
      <c r="H204" s="169" t="s">
        <v>1031</v>
      </c>
      <c r="I204" s="192" t="str">
        <f t="shared" si="15"/>
        <v>51852179f</v>
      </c>
      <c r="J204" s="167" t="str">
        <f t="shared" si="16"/>
        <v>51852179026 03</v>
      </c>
      <c r="K204" s="5"/>
      <c r="L204" s="167" t="str">
        <f t="shared" si="17"/>
        <v>51852179026 03B</v>
      </c>
      <c r="M204" s="5" t="str">
        <f t="shared" si="18"/>
        <v>SLOVENSKÁ PADELOVÁ ASOCIÁCIAfBpodpora a rozvoj športu</v>
      </c>
      <c r="N204" s="3" t="str">
        <f t="shared" si="19"/>
        <v>51852179fB</v>
      </c>
    </row>
    <row r="205" spans="1:14">
      <c r="A205" s="198" t="s">
        <v>611</v>
      </c>
      <c r="B205" s="204" t="str">
        <f>VLOOKUP(A205,Adr!A:B,2,FALSE)</f>
        <v>Slovenská plavecká federácia</v>
      </c>
      <c r="C205" s="185" t="s">
        <v>1083</v>
      </c>
      <c r="D205" s="287">
        <v>1740292</v>
      </c>
      <c r="E205" s="173">
        <v>0</v>
      </c>
      <c r="F205" s="166" t="s">
        <v>339</v>
      </c>
      <c r="G205" s="169" t="s">
        <v>319</v>
      </c>
      <c r="H205" s="169" t="s">
        <v>1031</v>
      </c>
      <c r="I205" s="192" t="str">
        <f t="shared" si="15"/>
        <v>36068764a</v>
      </c>
      <c r="J205" s="167" t="str">
        <f t="shared" si="16"/>
        <v>36068764026 02</v>
      </c>
      <c r="K205" s="5" t="s">
        <v>1084</v>
      </c>
      <c r="L205" s="167" t="str">
        <f t="shared" si="17"/>
        <v>36068764026 02B</v>
      </c>
      <c r="M205" s="5" t="str">
        <f t="shared" si="18"/>
        <v>Slovenská plavecká federáciaaBplavecké športy - bežné transfery</v>
      </c>
      <c r="N205" s="3" t="str">
        <f t="shared" si="19"/>
        <v>36068764aB</v>
      </c>
    </row>
    <row r="206" spans="1:14">
      <c r="A206" s="202" t="s">
        <v>611</v>
      </c>
      <c r="B206" s="204" t="str">
        <f>VLOOKUP(A206,Adr!A:B,2,FALSE)</f>
        <v>Slovenská plavecká federácia</v>
      </c>
      <c r="C206" s="185" t="s">
        <v>1543</v>
      </c>
      <c r="D206" s="287">
        <v>7500</v>
      </c>
      <c r="E206" s="173">
        <v>0</v>
      </c>
      <c r="F206" s="166" t="s">
        <v>345</v>
      </c>
      <c r="G206" s="169" t="s">
        <v>321</v>
      </c>
      <c r="H206" s="169" t="s">
        <v>1031</v>
      </c>
      <c r="I206" s="192" t="str">
        <f t="shared" si="15"/>
        <v>36068764d</v>
      </c>
      <c r="J206" s="167" t="str">
        <f t="shared" si="16"/>
        <v>36068764026 03</v>
      </c>
      <c r="K206" s="5"/>
      <c r="L206" s="167" t="str">
        <f t="shared" si="17"/>
        <v>36068764026 03B</v>
      </c>
      <c r="M206" s="5" t="str">
        <f t="shared" si="18"/>
        <v>Slovenská plavecká federáciadBBernathova Michaela</v>
      </c>
      <c r="N206" s="3" t="str">
        <f t="shared" si="19"/>
        <v>36068764dB</v>
      </c>
    </row>
    <row r="207" spans="1:14">
      <c r="A207" s="202" t="s">
        <v>611</v>
      </c>
      <c r="B207" s="204" t="str">
        <f>VLOOKUP(A207,Adr!A:B,2,FALSE)</f>
        <v>Slovenská plavecká federácia</v>
      </c>
      <c r="C207" s="169" t="s">
        <v>1544</v>
      </c>
      <c r="D207" s="288">
        <v>20000</v>
      </c>
      <c r="E207" s="230">
        <v>0</v>
      </c>
      <c r="F207" s="166" t="s">
        <v>345</v>
      </c>
      <c r="G207" s="169" t="s">
        <v>321</v>
      </c>
      <c r="H207" s="169" t="s">
        <v>1031</v>
      </c>
      <c r="I207" s="192" t="str">
        <f t="shared" si="15"/>
        <v>36068764d</v>
      </c>
      <c r="J207" s="167" t="str">
        <f t="shared" si="16"/>
        <v>36068764026 03</v>
      </c>
      <c r="K207" s="5"/>
      <c r="L207" s="167" t="str">
        <f t="shared" si="17"/>
        <v>36068764026 03B</v>
      </c>
      <c r="M207" s="5" t="str">
        <f t="shared" si="18"/>
        <v>Slovenská plavecká federáciadBDuša Matej</v>
      </c>
      <c r="N207" s="3" t="str">
        <f t="shared" si="19"/>
        <v>36068764dB</v>
      </c>
    </row>
    <row r="208" spans="1:14">
      <c r="A208" s="182" t="s">
        <v>611</v>
      </c>
      <c r="B208" s="204" t="str">
        <f>VLOOKUP(A208,Adr!A:B,2,FALSE)</f>
        <v>Slovenská plavecká federácia</v>
      </c>
      <c r="C208" s="185" t="s">
        <v>1545</v>
      </c>
      <c r="D208" s="287">
        <v>10000</v>
      </c>
      <c r="E208" s="230">
        <v>0</v>
      </c>
      <c r="F208" s="166" t="s">
        <v>345</v>
      </c>
      <c r="G208" s="169" t="s">
        <v>321</v>
      </c>
      <c r="H208" s="169" t="s">
        <v>1031</v>
      </c>
      <c r="I208" s="192" t="str">
        <f t="shared" si="15"/>
        <v>36068764d</v>
      </c>
      <c r="J208" s="167" t="str">
        <f t="shared" si="16"/>
        <v>36068764026 03</v>
      </c>
      <c r="K208" s="5"/>
      <c r="L208" s="167" t="str">
        <f t="shared" si="17"/>
        <v>36068764026 03B</v>
      </c>
      <c r="M208" s="5" t="str">
        <f t="shared" si="18"/>
        <v>Slovenská plavecká federáciadBHrnčárová Alexandra</v>
      </c>
      <c r="N208" s="3" t="str">
        <f t="shared" si="19"/>
        <v>36068764dB</v>
      </c>
    </row>
    <row r="209" spans="1:14">
      <c r="A209" s="202" t="s">
        <v>611</v>
      </c>
      <c r="B209" s="204" t="str">
        <f>VLOOKUP(A209,Adr!A:B,2,FALSE)</f>
        <v>Slovenská plavecká federácia</v>
      </c>
      <c r="C209" s="169" t="s">
        <v>1547</v>
      </c>
      <c r="D209" s="288">
        <v>15000</v>
      </c>
      <c r="E209" s="173">
        <v>0</v>
      </c>
      <c r="F209" s="166" t="s">
        <v>345</v>
      </c>
      <c r="G209" s="169" t="s">
        <v>321</v>
      </c>
      <c r="H209" s="169" t="s">
        <v>1031</v>
      </c>
      <c r="I209" s="192" t="str">
        <f t="shared" si="15"/>
        <v>36068764d</v>
      </c>
      <c r="J209" s="167" t="str">
        <f t="shared" si="16"/>
        <v>36068764026 03</v>
      </c>
      <c r="K209" s="5"/>
      <c r="L209" s="167" t="str">
        <f t="shared" si="17"/>
        <v>36068764026 03B</v>
      </c>
      <c r="M209" s="5" t="str">
        <f t="shared" si="18"/>
        <v>Slovenská plavecká federáciadBKošťál Samuel</v>
      </c>
      <c r="N209" s="3" t="str">
        <f t="shared" si="19"/>
        <v>36068764dB</v>
      </c>
    </row>
    <row r="210" spans="1:14" ht="12">
      <c r="A210" s="166" t="s">
        <v>611</v>
      </c>
      <c r="B210" s="204" t="str">
        <f>VLOOKUP(A210,Adr!A:B,2,FALSE)</f>
        <v>Slovenská plavecká federácia</v>
      </c>
      <c r="C210" s="196" t="s">
        <v>1546</v>
      </c>
      <c r="D210" s="289">
        <v>7500</v>
      </c>
      <c r="E210" s="173">
        <v>0</v>
      </c>
      <c r="F210" s="166" t="s">
        <v>345</v>
      </c>
      <c r="G210" s="169" t="s">
        <v>321</v>
      </c>
      <c r="H210" s="169" t="s">
        <v>1031</v>
      </c>
      <c r="I210" s="192" t="str">
        <f t="shared" si="15"/>
        <v>36068764d</v>
      </c>
      <c r="J210" s="167" t="str">
        <f t="shared" si="16"/>
        <v>36068764026 03</v>
      </c>
      <c r="K210" s="5"/>
      <c r="L210" s="167" t="str">
        <f t="shared" si="17"/>
        <v>36068764026 03B</v>
      </c>
      <c r="M210" s="5" t="str">
        <f t="shared" si="18"/>
        <v>Slovenská plavecká federáciadBKrajčovičová Lea</v>
      </c>
      <c r="N210" s="3" t="str">
        <f t="shared" si="19"/>
        <v>36068764dB</v>
      </c>
    </row>
    <row r="211" spans="1:14">
      <c r="A211" s="202" t="s">
        <v>611</v>
      </c>
      <c r="B211" s="204" t="str">
        <f>VLOOKUP(A211,Adr!A:B,2,FALSE)</f>
        <v>Slovenská plavecká federácia</v>
      </c>
      <c r="C211" s="185" t="s">
        <v>1548</v>
      </c>
      <c r="D211" s="287">
        <v>20000</v>
      </c>
      <c r="E211" s="173">
        <v>0</v>
      </c>
      <c r="F211" s="166" t="s">
        <v>345</v>
      </c>
      <c r="G211" s="169" t="s">
        <v>321</v>
      </c>
      <c r="H211" s="169" t="s">
        <v>1031</v>
      </c>
      <c r="I211" s="192" t="str">
        <f t="shared" si="15"/>
        <v>36068764d</v>
      </c>
      <c r="J211" s="167" t="str">
        <f t="shared" si="16"/>
        <v>36068764026 03</v>
      </c>
      <c r="K211" s="5"/>
      <c r="L211" s="167" t="str">
        <f t="shared" si="17"/>
        <v>36068764026 03B</v>
      </c>
      <c r="M211" s="5" t="str">
        <f t="shared" si="18"/>
        <v>Slovenská plavecká federáciadBNagy Richard</v>
      </c>
      <c r="N211" s="3" t="str">
        <f t="shared" si="19"/>
        <v>36068764dB</v>
      </c>
    </row>
    <row r="212" spans="1:14">
      <c r="A212" s="166" t="s">
        <v>611</v>
      </c>
      <c r="B212" s="204" t="str">
        <f>VLOOKUP(A212,Adr!A:B,2,FALSE)</f>
        <v>Slovenská plavecká federácia</v>
      </c>
      <c r="C212" s="169" t="s">
        <v>1549</v>
      </c>
      <c r="D212" s="288">
        <v>20000</v>
      </c>
      <c r="E212" s="230">
        <v>0</v>
      </c>
      <c r="F212" s="166" t="s">
        <v>345</v>
      </c>
      <c r="G212" s="169" t="s">
        <v>321</v>
      </c>
      <c r="H212" s="169" t="s">
        <v>1031</v>
      </c>
      <c r="I212" s="192" t="str">
        <f t="shared" si="15"/>
        <v>36068764d</v>
      </c>
      <c r="J212" s="167" t="str">
        <f t="shared" si="16"/>
        <v>36068764026 03</v>
      </c>
      <c r="K212" s="5"/>
      <c r="L212" s="167" t="str">
        <f t="shared" si="17"/>
        <v>36068764026 03B</v>
      </c>
      <c r="M212" s="5" t="str">
        <f t="shared" si="18"/>
        <v>Slovenská plavecká federáciadBPodmaníková Andrea</v>
      </c>
      <c r="N212" s="3" t="str">
        <f t="shared" si="19"/>
        <v>36068764dB</v>
      </c>
    </row>
    <row r="213" spans="1:14" ht="12">
      <c r="A213" s="166" t="s">
        <v>611</v>
      </c>
      <c r="B213" s="204" t="str">
        <f>VLOOKUP(A213,Adr!A:B,2,FALSE)</f>
        <v>Slovenská plavecká federácia</v>
      </c>
      <c r="C213" s="196" t="s">
        <v>1550</v>
      </c>
      <c r="D213" s="289">
        <v>20000</v>
      </c>
      <c r="E213" s="173">
        <v>0</v>
      </c>
      <c r="F213" s="166" t="s">
        <v>345</v>
      </c>
      <c r="G213" s="169" t="s">
        <v>321</v>
      </c>
      <c r="H213" s="169" t="s">
        <v>1031</v>
      </c>
      <c r="I213" s="192" t="str">
        <f t="shared" si="15"/>
        <v>36068764d</v>
      </c>
      <c r="J213" s="167" t="str">
        <f t="shared" si="16"/>
        <v>36068764026 03</v>
      </c>
      <c r="K213" s="5"/>
      <c r="L213" s="167" t="str">
        <f t="shared" si="17"/>
        <v>36068764026 03B</v>
      </c>
      <c r="M213" s="5" t="str">
        <f t="shared" si="18"/>
        <v>Slovenská plavecká federáciadBPotocká Tamara</v>
      </c>
      <c r="N213" s="3" t="str">
        <f t="shared" si="19"/>
        <v>36068764dB</v>
      </c>
    </row>
    <row r="214" spans="1:14">
      <c r="A214" s="182" t="s">
        <v>611</v>
      </c>
      <c r="B214" s="204" t="str">
        <f>VLOOKUP(A214,Adr!A:B,2,FALSE)</f>
        <v>Slovenská plavecká federácia</v>
      </c>
      <c r="C214" s="185" t="s">
        <v>1551</v>
      </c>
      <c r="D214" s="287">
        <v>10000</v>
      </c>
      <c r="E214" s="230">
        <v>0</v>
      </c>
      <c r="F214" s="166" t="s">
        <v>345</v>
      </c>
      <c r="G214" s="169" t="s">
        <v>321</v>
      </c>
      <c r="H214" s="169" t="s">
        <v>1031</v>
      </c>
      <c r="I214" s="192" t="str">
        <f t="shared" si="15"/>
        <v>36068764d</v>
      </c>
      <c r="J214" s="167" t="str">
        <f t="shared" si="16"/>
        <v>36068764026 03</v>
      </c>
      <c r="K214" s="5"/>
      <c r="L214" s="167" t="str">
        <f t="shared" si="17"/>
        <v>36068764026 03B</v>
      </c>
      <c r="M214" s="5" t="str">
        <f t="shared" si="18"/>
        <v>Slovenská plavecká federáciadBSlušná Lilian</v>
      </c>
      <c r="N214" s="3" t="str">
        <f t="shared" si="19"/>
        <v>36068764dB</v>
      </c>
    </row>
    <row r="215" spans="1:14" ht="12">
      <c r="A215" s="166" t="s">
        <v>611</v>
      </c>
      <c r="B215" s="204" t="str">
        <f>VLOOKUP(A215,Adr!A:B,2,FALSE)</f>
        <v>Slovenská plavecká federácia</v>
      </c>
      <c r="C215" s="197" t="s">
        <v>1552</v>
      </c>
      <c r="D215" s="290">
        <v>7500</v>
      </c>
      <c r="E215" s="173">
        <v>0</v>
      </c>
      <c r="F215" s="166" t="s">
        <v>345</v>
      </c>
      <c r="G215" s="169" t="s">
        <v>321</v>
      </c>
      <c r="H215" s="169" t="s">
        <v>1031</v>
      </c>
      <c r="I215" s="192" t="str">
        <f t="shared" si="15"/>
        <v>36068764d</v>
      </c>
      <c r="J215" s="167" t="str">
        <f t="shared" si="16"/>
        <v>36068764026 03</v>
      </c>
      <c r="K215" s="5"/>
      <c r="L215" s="167" t="str">
        <f t="shared" si="17"/>
        <v>36068764026 03B</v>
      </c>
      <c r="M215" s="5" t="str">
        <f t="shared" si="18"/>
        <v>Slovenská plavecká federáciadBStrapeková Žofia</v>
      </c>
      <c r="N215" s="3" t="str">
        <f t="shared" si="19"/>
        <v>36068764dB</v>
      </c>
    </row>
    <row r="216" spans="1:14">
      <c r="A216" s="198" t="s">
        <v>611</v>
      </c>
      <c r="B216" s="204" t="str">
        <f>VLOOKUP(A216,Adr!A:B,2,FALSE)</f>
        <v>Slovenská plavecká federácia</v>
      </c>
      <c r="C216" s="169" t="s">
        <v>1553</v>
      </c>
      <c r="D216" s="288">
        <v>10000</v>
      </c>
      <c r="E216" s="230">
        <v>0</v>
      </c>
      <c r="F216" s="166" t="s">
        <v>345</v>
      </c>
      <c r="G216" s="169" t="s">
        <v>321</v>
      </c>
      <c r="H216" s="169" t="s">
        <v>1031</v>
      </c>
      <c r="I216" s="192" t="str">
        <f t="shared" si="15"/>
        <v>36068764d</v>
      </c>
      <c r="J216" s="167" t="str">
        <f t="shared" si="16"/>
        <v>36068764026 03</v>
      </c>
      <c r="K216" s="5"/>
      <c r="L216" s="167" t="str">
        <f t="shared" si="17"/>
        <v>36068764026 03B</v>
      </c>
      <c r="M216" s="5" t="str">
        <f t="shared" si="18"/>
        <v>Slovenská plavecká federáciadBštafeta - plávanie</v>
      </c>
      <c r="N216" s="3" t="str">
        <f t="shared" si="19"/>
        <v>36068764dB</v>
      </c>
    </row>
    <row r="217" spans="1:14">
      <c r="A217" s="166" t="s">
        <v>618</v>
      </c>
      <c r="B217" s="204" t="str">
        <f>VLOOKUP(A217,Adr!A:B,2,FALSE)</f>
        <v>Slovenská rugbyová únia</v>
      </c>
      <c r="C217" s="185" t="s">
        <v>1085</v>
      </c>
      <c r="D217" s="287">
        <v>23402</v>
      </c>
      <c r="E217" s="230">
        <v>0</v>
      </c>
      <c r="F217" s="166" t="s">
        <v>339</v>
      </c>
      <c r="G217" s="169" t="s">
        <v>319</v>
      </c>
      <c r="H217" s="169" t="s">
        <v>1031</v>
      </c>
      <c r="I217" s="192" t="str">
        <f t="shared" si="15"/>
        <v>30851459a</v>
      </c>
      <c r="J217" s="167" t="str">
        <f t="shared" si="16"/>
        <v>30851459026 02</v>
      </c>
      <c r="K217" s="5" t="s">
        <v>1086</v>
      </c>
      <c r="L217" s="167" t="str">
        <f t="shared" si="17"/>
        <v>30851459026 02B</v>
      </c>
      <c r="M217" s="5" t="str">
        <f t="shared" si="18"/>
        <v>Slovenská rugbyová úniaaBrugby - bežné transfery</v>
      </c>
      <c r="N217" s="3" t="str">
        <f t="shared" si="19"/>
        <v>30851459aB</v>
      </c>
    </row>
    <row r="218" spans="1:14">
      <c r="A218" s="198" t="s">
        <v>624</v>
      </c>
      <c r="B218" s="204" t="str">
        <f>VLOOKUP(A218,Adr!A:B,2,FALSE)</f>
        <v>Slovenská skialpinistická asociácia</v>
      </c>
      <c r="C218" s="185" t="s">
        <v>1087</v>
      </c>
      <c r="D218" s="287">
        <v>19239</v>
      </c>
      <c r="E218" s="173">
        <v>0</v>
      </c>
      <c r="F218" s="166" t="s">
        <v>339</v>
      </c>
      <c r="G218" s="169" t="s">
        <v>319</v>
      </c>
      <c r="H218" s="169" t="s">
        <v>1031</v>
      </c>
      <c r="I218" s="192" t="str">
        <f t="shared" si="15"/>
        <v>37998919a</v>
      </c>
      <c r="J218" s="167" t="str">
        <f t="shared" si="16"/>
        <v>37998919026 02</v>
      </c>
      <c r="K218" s="5" t="s">
        <v>1088</v>
      </c>
      <c r="L218" s="167" t="str">
        <f t="shared" si="17"/>
        <v>37998919026 02B</v>
      </c>
      <c r="M218" s="5" t="str">
        <f t="shared" si="18"/>
        <v>Slovenská skialpinistická asociáciaaBskialpinizmus - bežné transfery</v>
      </c>
      <c r="N218" s="3" t="str">
        <f t="shared" si="19"/>
        <v>37998919aB</v>
      </c>
    </row>
    <row r="219" spans="1:14">
      <c r="A219" s="202" t="s">
        <v>624</v>
      </c>
      <c r="B219" s="204" t="str">
        <f>VLOOKUP(A219,Adr!A:B,2,FALSE)</f>
        <v>Slovenská skialpinistická asociácia</v>
      </c>
      <c r="C219" s="185" t="s">
        <v>1554</v>
      </c>
      <c r="D219" s="287">
        <v>30000</v>
      </c>
      <c r="E219" s="173">
        <v>0</v>
      </c>
      <c r="F219" s="166" t="s">
        <v>345</v>
      </c>
      <c r="G219" s="169" t="s">
        <v>321</v>
      </c>
      <c r="H219" s="169" t="s">
        <v>1031</v>
      </c>
      <c r="I219" s="192" t="str">
        <f t="shared" si="15"/>
        <v>37998919d</v>
      </c>
      <c r="J219" s="167" t="str">
        <f t="shared" si="16"/>
        <v>37998919026 03</v>
      </c>
      <c r="K219" s="5"/>
      <c r="L219" s="167" t="str">
        <f t="shared" si="17"/>
        <v>37998919026 03B</v>
      </c>
      <c r="M219" s="5" t="str">
        <f t="shared" si="18"/>
        <v>Slovenská skialpinistická asociáciadBdvojica - skialpinizmus (dospelí mix)</v>
      </c>
      <c r="N219" s="3" t="str">
        <f t="shared" si="19"/>
        <v>37998919dB</v>
      </c>
    </row>
    <row r="220" spans="1:14">
      <c r="A220" s="202" t="s">
        <v>624</v>
      </c>
      <c r="B220" s="204" t="str">
        <f>VLOOKUP(A220,Adr!A:B,2,FALSE)</f>
        <v>Slovenská skialpinistická asociácia</v>
      </c>
      <c r="C220" s="185" t="s">
        <v>1555</v>
      </c>
      <c r="D220" s="287">
        <v>80000</v>
      </c>
      <c r="E220" s="173">
        <v>0</v>
      </c>
      <c r="F220" s="166" t="s">
        <v>345</v>
      </c>
      <c r="G220" s="169" t="s">
        <v>321</v>
      </c>
      <c r="H220" s="169" t="s">
        <v>1031</v>
      </c>
      <c r="I220" s="192" t="str">
        <f t="shared" si="15"/>
        <v>37998919d</v>
      </c>
      <c r="J220" s="167" t="str">
        <f t="shared" si="16"/>
        <v>37998919026 03</v>
      </c>
      <c r="K220" s="5"/>
      <c r="L220" s="167" t="str">
        <f t="shared" si="17"/>
        <v>37998919026 03B</v>
      </c>
      <c r="M220" s="5" t="str">
        <f t="shared" si="18"/>
        <v>Slovenská skialpinistická asociáciadBJagerčíková Marianna</v>
      </c>
      <c r="N220" s="3" t="str">
        <f t="shared" si="19"/>
        <v>37998919dB</v>
      </c>
    </row>
    <row r="221" spans="1:14" ht="12">
      <c r="A221" s="166" t="s">
        <v>624</v>
      </c>
      <c r="B221" s="204" t="str">
        <f>VLOOKUP(A221,Adr!A:B,2,FALSE)</f>
        <v>Slovenská skialpinistická asociácia</v>
      </c>
      <c r="C221" s="196" t="s">
        <v>1556</v>
      </c>
      <c r="D221" s="289">
        <v>20000</v>
      </c>
      <c r="E221" s="230">
        <v>0</v>
      </c>
      <c r="F221" s="166" t="s">
        <v>345</v>
      </c>
      <c r="G221" s="169" t="s">
        <v>321</v>
      </c>
      <c r="H221" s="169" t="s">
        <v>1031</v>
      </c>
      <c r="I221" s="192" t="str">
        <f t="shared" si="15"/>
        <v>37998919d</v>
      </c>
      <c r="J221" s="167" t="str">
        <f t="shared" si="16"/>
        <v>37998919026 03</v>
      </c>
      <c r="K221" s="5"/>
      <c r="L221" s="167" t="str">
        <f t="shared" si="17"/>
        <v>37998919026 03B</v>
      </c>
      <c r="M221" s="5" t="str">
        <f t="shared" si="18"/>
        <v>Slovenská skialpinistická asociáciadBŠiarnik Jakub</v>
      </c>
      <c r="N221" s="3" t="str">
        <f t="shared" si="19"/>
        <v>37998919dB</v>
      </c>
    </row>
    <row r="222" spans="1:14" ht="12">
      <c r="A222" s="166" t="s">
        <v>633</v>
      </c>
      <c r="B222" s="204" t="str">
        <f>VLOOKUP(A222,Adr!A:B,2,FALSE)</f>
        <v>Slovenská softballová asociácia</v>
      </c>
      <c r="C222" s="196" t="s">
        <v>1089</v>
      </c>
      <c r="D222" s="289">
        <v>30873</v>
      </c>
      <c r="E222" s="230">
        <v>0</v>
      </c>
      <c r="F222" s="166" t="s">
        <v>339</v>
      </c>
      <c r="G222" s="169" t="s">
        <v>319</v>
      </c>
      <c r="H222" s="169" t="s">
        <v>1031</v>
      </c>
      <c r="I222" s="192" t="str">
        <f t="shared" si="15"/>
        <v>17316723a</v>
      </c>
      <c r="J222" s="167" t="str">
        <f t="shared" si="16"/>
        <v>17316723026 02</v>
      </c>
      <c r="K222" s="5" t="s">
        <v>1090</v>
      </c>
      <c r="L222" s="167" t="str">
        <f t="shared" si="17"/>
        <v>17316723026 02B</v>
      </c>
      <c r="M222" s="5" t="str">
        <f t="shared" si="18"/>
        <v>Slovenská softballová asociáciaaBsoftbal - bežné transfery</v>
      </c>
      <c r="N222" s="3" t="str">
        <f t="shared" si="19"/>
        <v>17316723aB</v>
      </c>
    </row>
    <row r="223" spans="1:14">
      <c r="A223" s="202" t="s">
        <v>639</v>
      </c>
      <c r="B223" s="204" t="str">
        <f>VLOOKUP(A223,Adr!A:B,2,FALSE)</f>
        <v>Slovenská squashová asociácia</v>
      </c>
      <c r="C223" s="185" t="s">
        <v>1091</v>
      </c>
      <c r="D223" s="287">
        <v>19239</v>
      </c>
      <c r="E223" s="230">
        <v>0</v>
      </c>
      <c r="F223" s="166" t="s">
        <v>339</v>
      </c>
      <c r="G223" s="169" t="s">
        <v>319</v>
      </c>
      <c r="H223" s="169" t="s">
        <v>1031</v>
      </c>
      <c r="I223" s="192" t="str">
        <f t="shared" si="15"/>
        <v>30807018a</v>
      </c>
      <c r="J223" s="167" t="str">
        <f t="shared" si="16"/>
        <v>30807018026 02</v>
      </c>
      <c r="K223" s="5" t="s">
        <v>1092</v>
      </c>
      <c r="L223" s="167" t="str">
        <f t="shared" si="17"/>
        <v>30807018026 02B</v>
      </c>
      <c r="M223" s="5" t="str">
        <f t="shared" si="18"/>
        <v>Slovenská squashová asociáciaaBsquash - bežné transfery</v>
      </c>
      <c r="N223" s="3" t="str">
        <f t="shared" si="19"/>
        <v>30807018aB</v>
      </c>
    </row>
    <row r="224" spans="1:14">
      <c r="A224" s="202" t="s">
        <v>646</v>
      </c>
      <c r="B224" s="204" t="str">
        <f>VLOOKUP(A224,Adr!A:B,2,FALSE)</f>
        <v>Slovenská triatlonová únia</v>
      </c>
      <c r="C224" s="185" t="s">
        <v>1093</v>
      </c>
      <c r="D224" s="287">
        <v>168998</v>
      </c>
      <c r="E224" s="173">
        <v>0</v>
      </c>
      <c r="F224" s="166" t="s">
        <v>339</v>
      </c>
      <c r="G224" s="169" t="s">
        <v>319</v>
      </c>
      <c r="H224" s="169" t="s">
        <v>1031</v>
      </c>
      <c r="I224" s="192" t="str">
        <f t="shared" si="15"/>
        <v>31745466a</v>
      </c>
      <c r="J224" s="167" t="str">
        <f t="shared" si="16"/>
        <v>31745466026 02</v>
      </c>
      <c r="K224" s="5" t="s">
        <v>1094</v>
      </c>
      <c r="L224" s="167" t="str">
        <f t="shared" si="17"/>
        <v>31745466026 02B</v>
      </c>
      <c r="M224" s="5" t="str">
        <f t="shared" si="18"/>
        <v>Slovenská triatlonová úniaaBtriatlon - bežné transfery</v>
      </c>
      <c r="N224" s="3" t="str">
        <f t="shared" si="19"/>
        <v>31745466aB</v>
      </c>
    </row>
    <row r="225" spans="1:14" ht="12">
      <c r="A225" s="166" t="s">
        <v>646</v>
      </c>
      <c r="B225" s="204" t="str">
        <f>VLOOKUP(A225,Adr!A:B,2,FALSE)</f>
        <v>Slovenská triatlonová únia</v>
      </c>
      <c r="C225" s="196" t="s">
        <v>1471</v>
      </c>
      <c r="D225" s="289">
        <v>7175</v>
      </c>
      <c r="E225" s="173">
        <v>0</v>
      </c>
      <c r="F225" s="166" t="s">
        <v>343</v>
      </c>
      <c r="G225" s="169" t="s">
        <v>321</v>
      </c>
      <c r="H225" s="169" t="s">
        <v>1031</v>
      </c>
      <c r="I225" s="192" t="str">
        <f t="shared" si="15"/>
        <v>31745466c</v>
      </c>
      <c r="J225" s="167" t="str">
        <f t="shared" si="16"/>
        <v>31745466026 03</v>
      </c>
      <c r="K225" s="5"/>
      <c r="L225" s="167" t="str">
        <f t="shared" si="17"/>
        <v>31745466026 03B</v>
      </c>
      <c r="M225" s="5" t="str">
        <f t="shared" si="18"/>
        <v>Slovenská triatlonová úniacBzabezpečenie a rozvoj športu triatlon zdravotne postihnutých športovcov</v>
      </c>
      <c r="N225" s="3" t="str">
        <f t="shared" si="19"/>
        <v>31745466cB</v>
      </c>
    </row>
    <row r="226" spans="1:14" ht="12">
      <c r="A226" s="202" t="s">
        <v>646</v>
      </c>
      <c r="B226" s="204" t="str">
        <f>VLOOKUP(A226,Adr!A:B,2,FALSE)</f>
        <v>Slovenská triatlonová únia</v>
      </c>
      <c r="C226" s="196" t="s">
        <v>1557</v>
      </c>
      <c r="D226" s="287">
        <v>10000</v>
      </c>
      <c r="E226" s="173">
        <v>0</v>
      </c>
      <c r="F226" s="166" t="s">
        <v>345</v>
      </c>
      <c r="G226" s="169" t="s">
        <v>321</v>
      </c>
      <c r="H226" s="169" t="s">
        <v>1031</v>
      </c>
      <c r="I226" s="192" t="str">
        <f t="shared" si="15"/>
        <v>31745466d</v>
      </c>
      <c r="J226" s="167" t="str">
        <f t="shared" si="16"/>
        <v>31745466026 03</v>
      </c>
      <c r="K226" s="5"/>
      <c r="L226" s="167" t="str">
        <f t="shared" si="17"/>
        <v>31745466026 03B</v>
      </c>
      <c r="M226" s="5" t="str">
        <f t="shared" si="18"/>
        <v>Slovenská triatlonová úniadBIvančík Dominik</v>
      </c>
      <c r="N226" s="3" t="str">
        <f t="shared" si="19"/>
        <v>31745466dB</v>
      </c>
    </row>
    <row r="227" spans="1:14">
      <c r="A227" s="178" t="s">
        <v>646</v>
      </c>
      <c r="B227" s="204" t="str">
        <f>VLOOKUP(A227,Adr!A:B,2,FALSE)</f>
        <v>Slovenská triatlonová únia</v>
      </c>
      <c r="C227" s="169" t="s">
        <v>1558</v>
      </c>
      <c r="D227" s="288">
        <v>50000</v>
      </c>
      <c r="E227" s="230">
        <v>0</v>
      </c>
      <c r="F227" s="166" t="s">
        <v>345</v>
      </c>
      <c r="G227" s="169" t="s">
        <v>321</v>
      </c>
      <c r="H227" s="169" t="s">
        <v>1031</v>
      </c>
      <c r="I227" s="192" t="str">
        <f t="shared" si="15"/>
        <v>31745466d</v>
      </c>
      <c r="J227" s="167" t="str">
        <f t="shared" si="16"/>
        <v>31745466026 03</v>
      </c>
      <c r="K227" s="5"/>
      <c r="L227" s="167" t="str">
        <f t="shared" si="17"/>
        <v>31745466026 03B</v>
      </c>
      <c r="M227" s="5" t="str">
        <f t="shared" si="18"/>
        <v>Slovenská triatlonová úniadBMichaličková Zuzana</v>
      </c>
      <c r="N227" s="3" t="str">
        <f t="shared" si="19"/>
        <v>31745466dB</v>
      </c>
    </row>
    <row r="228" spans="1:14">
      <c r="A228" s="202" t="s">
        <v>646</v>
      </c>
      <c r="B228" s="204" t="str">
        <f>VLOOKUP(A228,Adr!A:B,2,FALSE)</f>
        <v>Slovenská triatlonová únia</v>
      </c>
      <c r="C228" s="185" t="s">
        <v>1559</v>
      </c>
      <c r="D228" s="287">
        <v>10000</v>
      </c>
      <c r="E228" s="230">
        <v>0</v>
      </c>
      <c r="F228" s="166" t="s">
        <v>345</v>
      </c>
      <c r="G228" s="169" t="s">
        <v>321</v>
      </c>
      <c r="H228" s="169" t="s">
        <v>1031</v>
      </c>
      <c r="I228" s="192" t="str">
        <f t="shared" si="15"/>
        <v>31745466d</v>
      </c>
      <c r="J228" s="167" t="str">
        <f t="shared" si="16"/>
        <v>31745466026 03</v>
      </c>
      <c r="K228" s="5"/>
      <c r="L228" s="167" t="str">
        <f t="shared" si="17"/>
        <v>31745466026 03B</v>
      </c>
      <c r="M228" s="5" t="str">
        <f t="shared" si="18"/>
        <v>Slovenská triatlonová úniadBVráblová Margaréta</v>
      </c>
      <c r="N228" s="3" t="str">
        <f t="shared" si="19"/>
        <v>31745466dB</v>
      </c>
    </row>
    <row r="229" spans="1:14">
      <c r="A229" s="202" t="s">
        <v>653</v>
      </c>
      <c r="B229" s="204" t="str">
        <f>VLOOKUP(A229,Adr!A:B,2,FALSE)</f>
        <v>Slovenská volejbalová federácia</v>
      </c>
      <c r="C229" s="169" t="s">
        <v>1095</v>
      </c>
      <c r="D229" s="288">
        <v>1214960</v>
      </c>
      <c r="E229" s="230">
        <v>0</v>
      </c>
      <c r="F229" s="166" t="s">
        <v>339</v>
      </c>
      <c r="G229" s="169" t="s">
        <v>319</v>
      </c>
      <c r="H229" s="169" t="s">
        <v>1031</v>
      </c>
      <c r="I229" s="192" t="str">
        <f t="shared" si="15"/>
        <v>00688819a</v>
      </c>
      <c r="J229" s="167" t="str">
        <f t="shared" si="16"/>
        <v>00688819026 02</v>
      </c>
      <c r="K229" s="5" t="s">
        <v>1096</v>
      </c>
      <c r="L229" s="167" t="str">
        <f t="shared" si="17"/>
        <v>00688819026 02B</v>
      </c>
      <c r="M229" s="5" t="str">
        <f t="shared" si="18"/>
        <v>Slovenská volejbalová federáciaaBvolejbal - bežné transfery</v>
      </c>
      <c r="N229" s="3" t="str">
        <f t="shared" si="19"/>
        <v>00688819aB</v>
      </c>
    </row>
    <row r="230" spans="1:14">
      <c r="A230" s="198" t="s">
        <v>661</v>
      </c>
      <c r="B230" s="204" t="str">
        <f>VLOOKUP(A230,Adr!A:B,2,FALSE)</f>
        <v>Slovenský atletický zväz</v>
      </c>
      <c r="C230" s="185" t="s">
        <v>1097</v>
      </c>
      <c r="D230" s="287">
        <v>2167461</v>
      </c>
      <c r="E230" s="173">
        <v>0</v>
      </c>
      <c r="F230" s="166" t="s">
        <v>339</v>
      </c>
      <c r="G230" s="169" t="s">
        <v>319</v>
      </c>
      <c r="H230" s="169" t="s">
        <v>1031</v>
      </c>
      <c r="I230" s="192" t="str">
        <f t="shared" si="15"/>
        <v>36063835a</v>
      </c>
      <c r="J230" s="167" t="str">
        <f t="shared" si="16"/>
        <v>36063835026 02</v>
      </c>
      <c r="K230" s="5" t="s">
        <v>1098</v>
      </c>
      <c r="L230" s="167" t="str">
        <f t="shared" si="17"/>
        <v>36063835026 02B</v>
      </c>
      <c r="M230" s="5" t="str">
        <f t="shared" si="18"/>
        <v>Slovenský atletický zväzaBatletika - bežné transfery</v>
      </c>
      <c r="N230" s="3" t="str">
        <f t="shared" si="19"/>
        <v>36063835aB</v>
      </c>
    </row>
    <row r="231" spans="1:14">
      <c r="A231" s="202" t="s">
        <v>661</v>
      </c>
      <c r="B231" s="204" t="str">
        <f>VLOOKUP(A231,Adr!A:B,2,FALSE)</f>
        <v>Slovenský atletický zväz</v>
      </c>
      <c r="C231" s="185" t="s">
        <v>1560</v>
      </c>
      <c r="D231" s="287">
        <v>20000</v>
      </c>
      <c r="E231" s="173">
        <v>0</v>
      </c>
      <c r="F231" s="166" t="s">
        <v>345</v>
      </c>
      <c r="G231" s="169" t="s">
        <v>321</v>
      </c>
      <c r="H231" s="169" t="s">
        <v>1031</v>
      </c>
      <c r="I231" s="192" t="str">
        <f t="shared" si="15"/>
        <v>36063835d</v>
      </c>
      <c r="J231" s="167" t="str">
        <f t="shared" si="16"/>
        <v>36063835026 03</v>
      </c>
      <c r="K231" s="5"/>
      <c r="L231" s="167" t="str">
        <f t="shared" si="17"/>
        <v>36063835026 03B</v>
      </c>
      <c r="M231" s="5" t="str">
        <f t="shared" si="18"/>
        <v>Slovenský atletický zväzdBBurzalová Hana</v>
      </c>
      <c r="N231" s="3" t="str">
        <f t="shared" si="19"/>
        <v>36063835dB</v>
      </c>
    </row>
    <row r="232" spans="1:14" ht="12">
      <c r="A232" s="178" t="s">
        <v>661</v>
      </c>
      <c r="B232" s="204" t="str">
        <f>VLOOKUP(A232,Adr!A:B,2,FALSE)</f>
        <v>Slovenský atletický zväz</v>
      </c>
      <c r="C232" s="190" t="s">
        <v>2167</v>
      </c>
      <c r="D232" s="288">
        <v>15974.27</v>
      </c>
      <c r="E232" s="230">
        <v>0</v>
      </c>
      <c r="F232" s="166" t="s">
        <v>345</v>
      </c>
      <c r="G232" s="169" t="s">
        <v>321</v>
      </c>
      <c r="H232" s="169" t="s">
        <v>1031</v>
      </c>
      <c r="I232" s="192" t="str">
        <f t="shared" si="15"/>
        <v>36063835d</v>
      </c>
      <c r="J232" s="167" t="str">
        <f t="shared" si="16"/>
        <v>36063835026 03</v>
      </c>
      <c r="K232" s="5"/>
      <c r="L232" s="167" t="str">
        <f t="shared" si="17"/>
        <v>36063835026 03B</v>
      </c>
      <c r="M232" s="5" t="str">
        <f t="shared" si="18"/>
        <v>Slovenský atletický zväzdBCzaková Mária Katerinka</v>
      </c>
      <c r="N232" s="3" t="str">
        <f t="shared" si="19"/>
        <v>36063835dB</v>
      </c>
    </row>
    <row r="233" spans="1:14">
      <c r="A233" s="166" t="s">
        <v>661</v>
      </c>
      <c r="B233" s="204" t="str">
        <f>VLOOKUP(A233,Adr!A:B,2,FALSE)</f>
        <v>Slovenský atletický zväz</v>
      </c>
      <c r="C233" s="185" t="s">
        <v>1565</v>
      </c>
      <c r="D233" s="287">
        <v>20000</v>
      </c>
      <c r="E233" s="230">
        <v>0</v>
      </c>
      <c r="F233" s="166" t="s">
        <v>345</v>
      </c>
      <c r="G233" s="169" t="s">
        <v>321</v>
      </c>
      <c r="H233" s="169" t="s">
        <v>1031</v>
      </c>
      <c r="I233" s="192" t="str">
        <f t="shared" si="15"/>
        <v>36063835d</v>
      </c>
      <c r="J233" s="167" t="str">
        <f t="shared" si="16"/>
        <v>36063835026 03</v>
      </c>
      <c r="K233" s="5"/>
      <c r="L233" s="167" t="str">
        <f t="shared" si="17"/>
        <v>36063835026 03B</v>
      </c>
      <c r="M233" s="5" t="str">
        <f t="shared" si="18"/>
        <v>Slovenský atletický zväzdBČerný Dominik</v>
      </c>
      <c r="N233" s="3" t="str">
        <f t="shared" si="19"/>
        <v>36063835dB</v>
      </c>
    </row>
    <row r="234" spans="1:14" ht="12">
      <c r="A234" s="166" t="s">
        <v>661</v>
      </c>
      <c r="B234" s="204" t="str">
        <f>VLOOKUP(A234,Adr!A:B,2,FALSE)</f>
        <v>Slovenský atletický zväz</v>
      </c>
      <c r="C234" s="196" t="s">
        <v>1561</v>
      </c>
      <c r="D234" s="289">
        <v>10000</v>
      </c>
      <c r="E234" s="230">
        <v>0</v>
      </c>
      <c r="F234" s="166" t="s">
        <v>345</v>
      </c>
      <c r="G234" s="169" t="s">
        <v>321</v>
      </c>
      <c r="H234" s="169" t="s">
        <v>1031</v>
      </c>
      <c r="I234" s="192" t="str">
        <f t="shared" si="15"/>
        <v>36063835d</v>
      </c>
      <c r="J234" s="167" t="str">
        <f t="shared" si="16"/>
        <v>36063835026 03</v>
      </c>
      <c r="K234" s="5"/>
      <c r="L234" s="167" t="str">
        <f t="shared" si="17"/>
        <v>36063835026 03B</v>
      </c>
      <c r="M234" s="5" t="str">
        <f t="shared" si="18"/>
        <v>Slovenský atletický zväzdBFederič Filip</v>
      </c>
      <c r="N234" s="3" t="str">
        <f t="shared" si="19"/>
        <v>36063835dB</v>
      </c>
    </row>
    <row r="235" spans="1:14">
      <c r="A235" s="202" t="s">
        <v>661</v>
      </c>
      <c r="B235" s="204" t="str">
        <f>VLOOKUP(A235,Adr!A:B,2,FALSE)</f>
        <v>Slovenský atletický zväz</v>
      </c>
      <c r="C235" s="185" t="s">
        <v>1562</v>
      </c>
      <c r="D235" s="287">
        <v>20000</v>
      </c>
      <c r="E235" s="173">
        <v>0</v>
      </c>
      <c r="F235" s="166" t="s">
        <v>345</v>
      </c>
      <c r="G235" s="169" t="s">
        <v>321</v>
      </c>
      <c r="H235" s="169" t="s">
        <v>1031</v>
      </c>
      <c r="I235" s="192" t="str">
        <f t="shared" si="15"/>
        <v>36063835d</v>
      </c>
      <c r="J235" s="167" t="str">
        <f t="shared" si="16"/>
        <v>36063835026 03</v>
      </c>
      <c r="K235" s="5"/>
      <c r="L235" s="167" t="str">
        <f t="shared" si="17"/>
        <v>36063835026 03B</v>
      </c>
      <c r="M235" s="5" t="str">
        <f t="shared" si="18"/>
        <v>Slovenský atletický zväzdBForster Viktória</v>
      </c>
      <c r="N235" s="3" t="str">
        <f t="shared" si="19"/>
        <v>36063835dB</v>
      </c>
    </row>
    <row r="236" spans="1:14" ht="12">
      <c r="A236" s="202" t="s">
        <v>661</v>
      </c>
      <c r="B236" s="204" t="str">
        <f>VLOOKUP(A236,Adr!A:B,2,FALSE)</f>
        <v>Slovenský atletický zväz</v>
      </c>
      <c r="C236" s="196" t="s">
        <v>2168</v>
      </c>
      <c r="D236" s="287">
        <v>20000</v>
      </c>
      <c r="E236" s="230">
        <v>0</v>
      </c>
      <c r="F236" s="166" t="s">
        <v>345</v>
      </c>
      <c r="G236" s="169" t="s">
        <v>321</v>
      </c>
      <c r="H236" s="169" t="s">
        <v>1031</v>
      </c>
      <c r="I236" s="192" t="str">
        <f t="shared" si="15"/>
        <v>36063835d</v>
      </c>
      <c r="J236" s="167" t="str">
        <f t="shared" si="16"/>
        <v>36063835026 03</v>
      </c>
      <c r="K236" s="5"/>
      <c r="L236" s="167" t="str">
        <f t="shared" si="17"/>
        <v>36063835026 03B</v>
      </c>
      <c r="M236" s="5" t="str">
        <f t="shared" si="18"/>
        <v>Slovenský atletický zväzdBFraňo Peter</v>
      </c>
      <c r="N236" s="3" t="str">
        <f t="shared" si="19"/>
        <v>36063835dB</v>
      </c>
    </row>
    <row r="237" spans="1:14">
      <c r="A237" s="198" t="s">
        <v>661</v>
      </c>
      <c r="B237" s="204" t="str">
        <f>VLOOKUP(A237,Adr!A:B,2,FALSE)</f>
        <v>Slovenský atletický zväz</v>
      </c>
      <c r="C237" s="169" t="s">
        <v>1567</v>
      </c>
      <c r="D237" s="288">
        <v>10000</v>
      </c>
      <c r="E237" s="173">
        <v>0</v>
      </c>
      <c r="F237" s="166" t="s">
        <v>345</v>
      </c>
      <c r="G237" s="169" t="s">
        <v>321</v>
      </c>
      <c r="H237" s="169" t="s">
        <v>1031</v>
      </c>
      <c r="I237" s="192" t="str">
        <f t="shared" si="15"/>
        <v>36063835d</v>
      </c>
      <c r="J237" s="167" t="str">
        <f t="shared" si="16"/>
        <v>36063835026 03</v>
      </c>
      <c r="K237" s="5"/>
      <c r="L237" s="167" t="str">
        <f t="shared" si="17"/>
        <v>36063835026 03B</v>
      </c>
      <c r="M237" s="5" t="str">
        <f t="shared" si="18"/>
        <v>Slovenský atletický zväzdBFrličková Laura</v>
      </c>
      <c r="N237" s="3" t="str">
        <f t="shared" si="19"/>
        <v>36063835dB</v>
      </c>
    </row>
    <row r="238" spans="1:14" ht="12">
      <c r="A238" s="198" t="s">
        <v>661</v>
      </c>
      <c r="B238" s="204" t="str">
        <f>VLOOKUP(A238,Adr!A:B,2,FALSE)</f>
        <v>Slovenský atletický zväz</v>
      </c>
      <c r="C238" s="190" t="s">
        <v>1563</v>
      </c>
      <c r="D238" s="288">
        <v>50000</v>
      </c>
      <c r="E238" s="230">
        <v>0</v>
      </c>
      <c r="F238" s="166" t="s">
        <v>345</v>
      </c>
      <c r="G238" s="169" t="s">
        <v>321</v>
      </c>
      <c r="H238" s="169" t="s">
        <v>1031</v>
      </c>
      <c r="I238" s="192" t="str">
        <f t="shared" si="15"/>
        <v>36063835d</v>
      </c>
      <c r="J238" s="167" t="str">
        <f t="shared" si="16"/>
        <v>36063835026 03</v>
      </c>
      <c r="K238" s="5"/>
      <c r="L238" s="167" t="str">
        <f t="shared" si="17"/>
        <v>36063835026 03B</v>
      </c>
      <c r="M238" s="5" t="str">
        <f t="shared" si="18"/>
        <v>Slovenský atletický zväzdBGajanová Gabriela</v>
      </c>
      <c r="N238" s="3" t="str">
        <f t="shared" si="19"/>
        <v>36063835dB</v>
      </c>
    </row>
    <row r="239" spans="1:14">
      <c r="A239" s="198" t="s">
        <v>661</v>
      </c>
      <c r="B239" s="204" t="str">
        <f>VLOOKUP(A239,Adr!A:B,2,FALSE)</f>
        <v>Slovenský atletický zväz</v>
      </c>
      <c r="C239" s="185" t="s">
        <v>1564</v>
      </c>
      <c r="D239" s="287">
        <v>15000</v>
      </c>
      <c r="E239" s="173">
        <v>0</v>
      </c>
      <c r="F239" s="166" t="s">
        <v>345</v>
      </c>
      <c r="G239" s="169" t="s">
        <v>321</v>
      </c>
      <c r="H239" s="169" t="s">
        <v>1031</v>
      </c>
      <c r="I239" s="192" t="str">
        <f t="shared" si="15"/>
        <v>36063835d</v>
      </c>
      <c r="J239" s="167" t="str">
        <f t="shared" si="16"/>
        <v>36063835026 03</v>
      </c>
      <c r="K239" s="5"/>
      <c r="L239" s="167" t="str">
        <f t="shared" si="17"/>
        <v>36063835026 03B</v>
      </c>
      <c r="M239" s="5" t="str">
        <f t="shared" si="18"/>
        <v>Slovenský atletický zväzdBRuffíni Robert</v>
      </c>
      <c r="N239" s="3" t="str">
        <f t="shared" si="19"/>
        <v>36063835dB</v>
      </c>
    </row>
    <row r="240" spans="1:14" ht="12">
      <c r="A240" s="166" t="s">
        <v>661</v>
      </c>
      <c r="B240" s="204" t="str">
        <f>VLOOKUP(A240,Adr!A:B,2,FALSE)</f>
        <v>Slovenský atletický zväz</v>
      </c>
      <c r="C240" s="196" t="s">
        <v>1566</v>
      </c>
      <c r="D240" s="289">
        <v>10000</v>
      </c>
      <c r="E240" s="173">
        <v>0</v>
      </c>
      <c r="F240" s="166" t="s">
        <v>345</v>
      </c>
      <c r="G240" s="169" t="s">
        <v>321</v>
      </c>
      <c r="H240" s="169" t="s">
        <v>1031</v>
      </c>
      <c r="I240" s="192" t="str">
        <f t="shared" si="15"/>
        <v>36063835d</v>
      </c>
      <c r="J240" s="167" t="str">
        <f t="shared" si="16"/>
        <v>36063835026 03</v>
      </c>
      <c r="K240" s="5"/>
      <c r="L240" s="167" t="str">
        <f t="shared" si="17"/>
        <v>36063835026 03B</v>
      </c>
      <c r="M240" s="5" t="str">
        <f t="shared" si="18"/>
        <v>Slovenský atletický zväzdBSlezáková Rebecca</v>
      </c>
      <c r="N240" s="3" t="str">
        <f t="shared" si="19"/>
        <v>36063835dB</v>
      </c>
    </row>
    <row r="241" spans="1:14" ht="12">
      <c r="A241" s="202" t="s">
        <v>661</v>
      </c>
      <c r="B241" s="204" t="str">
        <f>VLOOKUP(A241,Adr!A:B,2,FALSE)</f>
        <v>Slovenský atletický zväz</v>
      </c>
      <c r="C241" s="190" t="s">
        <v>1568</v>
      </c>
      <c r="D241" s="288">
        <v>20000</v>
      </c>
      <c r="E241" s="230">
        <v>0</v>
      </c>
      <c r="F241" s="166" t="s">
        <v>345</v>
      </c>
      <c r="G241" s="169" t="s">
        <v>321</v>
      </c>
      <c r="H241" s="169" t="s">
        <v>1031</v>
      </c>
      <c r="I241" s="192" t="str">
        <f t="shared" si="15"/>
        <v>36063835d</v>
      </c>
      <c r="J241" s="167" t="str">
        <f t="shared" si="16"/>
        <v>36063835026 03</v>
      </c>
      <c r="K241" s="5"/>
      <c r="L241" s="167" t="str">
        <f t="shared" si="17"/>
        <v>36063835026 03B</v>
      </c>
      <c r="M241" s="5" t="str">
        <f t="shared" si="18"/>
        <v>Slovenský atletický zväzdBVolko Ján</v>
      </c>
      <c r="N241" s="3" t="str">
        <f t="shared" si="19"/>
        <v>36063835dB</v>
      </c>
    </row>
    <row r="242" spans="1:14" ht="12">
      <c r="A242" s="166" t="s">
        <v>1954</v>
      </c>
      <c r="B242" s="204" t="str">
        <f>VLOOKUP(A242,Adr!A:B,2,FALSE)</f>
        <v>Slovenský bežecký spolok</v>
      </c>
      <c r="C242" s="196" t="s">
        <v>2230</v>
      </c>
      <c r="D242" s="289">
        <v>35000</v>
      </c>
      <c r="E242" s="230">
        <v>0</v>
      </c>
      <c r="F242" s="166" t="s">
        <v>349</v>
      </c>
      <c r="G242" s="169" t="s">
        <v>317</v>
      </c>
      <c r="H242" s="169" t="s">
        <v>1031</v>
      </c>
      <c r="I242" s="192" t="str">
        <f t="shared" si="15"/>
        <v>30845688f</v>
      </c>
      <c r="J242" s="167" t="str">
        <f t="shared" si="16"/>
        <v>30845688026 01</v>
      </c>
      <c r="K242" s="5"/>
      <c r="L242" s="167" t="str">
        <f t="shared" si="17"/>
        <v>30845688026 01B</v>
      </c>
      <c r="M242" s="5" t="str">
        <f t="shared" si="18"/>
        <v>Slovenský bežecký spolokfBpodpora a rozvoj športu pre všetkých</v>
      </c>
      <c r="N242" s="3" t="str">
        <f t="shared" si="19"/>
        <v>30845688fB</v>
      </c>
    </row>
    <row r="243" spans="1:14">
      <c r="A243" s="202" t="s">
        <v>669</v>
      </c>
      <c r="B243" s="204" t="str">
        <f>VLOOKUP(A243,Adr!A:B,2,FALSE)</f>
        <v>Slovenský biliardový zväz</v>
      </c>
      <c r="C243" s="185" t="s">
        <v>1099</v>
      </c>
      <c r="D243" s="287">
        <v>31111</v>
      </c>
      <c r="E243" s="173">
        <v>0</v>
      </c>
      <c r="F243" s="166" t="s">
        <v>339</v>
      </c>
      <c r="G243" s="169" t="s">
        <v>319</v>
      </c>
      <c r="H243" s="169" t="s">
        <v>1031</v>
      </c>
      <c r="I243" s="192" t="str">
        <f t="shared" si="15"/>
        <v>31753825a</v>
      </c>
      <c r="J243" s="167" t="str">
        <f t="shared" si="16"/>
        <v>31753825026 02</v>
      </c>
      <c r="K243" s="5" t="s">
        <v>1100</v>
      </c>
      <c r="L243" s="167" t="str">
        <f t="shared" si="17"/>
        <v>31753825026 02B</v>
      </c>
      <c r="M243" s="5" t="str">
        <f t="shared" si="18"/>
        <v>Slovenský biliardový zväzaBbiliard - bežné transfery</v>
      </c>
      <c r="N243" s="3" t="str">
        <f t="shared" si="19"/>
        <v>31753825aB</v>
      </c>
    </row>
    <row r="244" spans="1:14">
      <c r="A244" s="202" t="s">
        <v>672</v>
      </c>
      <c r="B244" s="204" t="str">
        <f>VLOOKUP(A244,Adr!A:B,2,FALSE)</f>
        <v>Slovenský bowlingový zväz</v>
      </c>
      <c r="C244" s="185" t="s">
        <v>1101</v>
      </c>
      <c r="D244" s="287">
        <v>37659</v>
      </c>
      <c r="E244" s="230">
        <v>0</v>
      </c>
      <c r="F244" s="166" t="s">
        <v>339</v>
      </c>
      <c r="G244" s="169" t="s">
        <v>319</v>
      </c>
      <c r="H244" s="169" t="s">
        <v>1031</v>
      </c>
      <c r="I244" s="192" t="str">
        <f t="shared" si="15"/>
        <v>36128147a</v>
      </c>
      <c r="J244" s="167" t="str">
        <f t="shared" si="16"/>
        <v>36128147026 02</v>
      </c>
      <c r="K244" s="5" t="s">
        <v>1102</v>
      </c>
      <c r="L244" s="167" t="str">
        <f t="shared" si="17"/>
        <v>36128147026 02B</v>
      </c>
      <c r="M244" s="5" t="str">
        <f t="shared" si="18"/>
        <v>Slovenský bowlingový zväzaBbowling - bežné transfery</v>
      </c>
      <c r="N244" s="3" t="str">
        <f t="shared" si="19"/>
        <v>36128147aB</v>
      </c>
    </row>
    <row r="245" spans="1:14">
      <c r="A245" s="202" t="s">
        <v>679</v>
      </c>
      <c r="B245" s="204" t="str">
        <f>VLOOKUP(A245,Adr!A:B,2,FALSE)</f>
        <v>Slovenský bridžový zväz</v>
      </c>
      <c r="C245" s="185" t="s">
        <v>1103</v>
      </c>
      <c r="D245" s="287">
        <v>19239</v>
      </c>
      <c r="E245" s="173">
        <v>0</v>
      </c>
      <c r="F245" s="166" t="s">
        <v>339</v>
      </c>
      <c r="G245" s="169" t="s">
        <v>319</v>
      </c>
      <c r="H245" s="169" t="s">
        <v>1031</v>
      </c>
      <c r="I245" s="192" t="str">
        <f t="shared" si="15"/>
        <v>31770908a</v>
      </c>
      <c r="J245" s="167" t="str">
        <f t="shared" si="16"/>
        <v>31770908026 02</v>
      </c>
      <c r="K245" s="5" t="s">
        <v>1104</v>
      </c>
      <c r="L245" s="167" t="str">
        <f t="shared" si="17"/>
        <v>31770908026 02B</v>
      </c>
      <c r="M245" s="5" t="str">
        <f t="shared" si="18"/>
        <v>Slovenský bridžový zväzaBbridž - bežné transfery</v>
      </c>
      <c r="N245" s="3" t="str">
        <f t="shared" si="19"/>
        <v>31770908aB</v>
      </c>
    </row>
    <row r="246" spans="1:14">
      <c r="A246" s="202" t="s">
        <v>684</v>
      </c>
      <c r="B246" s="204" t="str">
        <f>VLOOKUP(A246,Adr!A:B,2,FALSE)</f>
        <v>Slovenský curlingový zväz</v>
      </c>
      <c r="C246" s="185" t="s">
        <v>1105</v>
      </c>
      <c r="D246" s="287">
        <v>24607</v>
      </c>
      <c r="E246" s="230">
        <v>0</v>
      </c>
      <c r="F246" s="166" t="s">
        <v>339</v>
      </c>
      <c r="G246" s="169" t="s">
        <v>319</v>
      </c>
      <c r="H246" s="169" t="s">
        <v>1031</v>
      </c>
      <c r="I246" s="192" t="str">
        <f t="shared" si="15"/>
        <v>37841866a</v>
      </c>
      <c r="J246" s="167" t="str">
        <f t="shared" si="16"/>
        <v>37841866026 02</v>
      </c>
      <c r="K246" s="5" t="s">
        <v>1106</v>
      </c>
      <c r="L246" s="167" t="str">
        <f t="shared" si="17"/>
        <v>37841866026 02B</v>
      </c>
      <c r="M246" s="5" t="str">
        <f t="shared" si="18"/>
        <v>Slovenský curlingový zväzaBcurling - bežné transfery</v>
      </c>
      <c r="N246" s="3" t="str">
        <f t="shared" si="19"/>
        <v>37841866aB</v>
      </c>
    </row>
    <row r="247" spans="1:14">
      <c r="A247" s="202" t="s">
        <v>1424</v>
      </c>
      <c r="B247" s="204" t="str">
        <f>VLOOKUP(A247,Adr!A:B,2,FALSE)</f>
        <v>Slovenský cykloklub</v>
      </c>
      <c r="C247" s="169" t="s">
        <v>1668</v>
      </c>
      <c r="D247" s="288">
        <v>50000</v>
      </c>
      <c r="E247" s="173">
        <v>0</v>
      </c>
      <c r="F247" s="166" t="s">
        <v>349</v>
      </c>
      <c r="G247" s="169" t="s">
        <v>317</v>
      </c>
      <c r="H247" s="169" t="s">
        <v>1031</v>
      </c>
      <c r="I247" s="192" t="str">
        <f t="shared" si="15"/>
        <v>34009388f</v>
      </c>
      <c r="J247" s="167" t="str">
        <f t="shared" si="16"/>
        <v>34009388026 01</v>
      </c>
      <c r="K247" s="5"/>
      <c r="L247" s="167" t="str">
        <f t="shared" si="17"/>
        <v>34009388026 01B</v>
      </c>
      <c r="M247" s="5" t="str">
        <f t="shared" si="18"/>
        <v>Slovenský cykloklubfBznačenie cykloturistických trás</v>
      </c>
      <c r="N247" s="3" t="str">
        <f t="shared" si="19"/>
        <v>34009388fB</v>
      </c>
    </row>
    <row r="248" spans="1:14">
      <c r="A248" s="202" t="s">
        <v>693</v>
      </c>
      <c r="B248" s="204" t="str">
        <f>VLOOKUP(A248,Adr!A:B,2,FALSE)</f>
        <v>Slovenský futbalový zväz</v>
      </c>
      <c r="C248" s="185" t="s">
        <v>1107</v>
      </c>
      <c r="D248" s="287">
        <v>8176462</v>
      </c>
      <c r="E248" s="173">
        <v>0</v>
      </c>
      <c r="F248" s="166" t="s">
        <v>339</v>
      </c>
      <c r="G248" s="169" t="s">
        <v>319</v>
      </c>
      <c r="H248" s="169" t="s">
        <v>1031</v>
      </c>
      <c r="I248" s="192" t="str">
        <f t="shared" si="15"/>
        <v>00687308a</v>
      </c>
      <c r="J248" s="167" t="str">
        <f t="shared" si="16"/>
        <v>00687308026 02</v>
      </c>
      <c r="K248" s="5" t="s">
        <v>1108</v>
      </c>
      <c r="L248" s="167" t="str">
        <f t="shared" si="17"/>
        <v>00687308026 02B</v>
      </c>
      <c r="M248" s="5" t="str">
        <f t="shared" si="18"/>
        <v>Slovenský futbalový zväzaBfutbal - bežné transfery</v>
      </c>
      <c r="N248" s="3" t="str">
        <f t="shared" si="19"/>
        <v>00687308aB</v>
      </c>
    </row>
    <row r="249" spans="1:14" ht="12">
      <c r="A249" s="166" t="s">
        <v>693</v>
      </c>
      <c r="B249" s="204" t="str">
        <f>VLOOKUP(A249,Adr!A:B,2,FALSE)</f>
        <v>Slovenský futbalový zväz</v>
      </c>
      <c r="C249" s="196" t="s">
        <v>350</v>
      </c>
      <c r="D249" s="186">
        <v>15000</v>
      </c>
      <c r="E249" s="173">
        <v>0</v>
      </c>
      <c r="F249" s="166" t="s">
        <v>349</v>
      </c>
      <c r="G249" s="169" t="s">
        <v>321</v>
      </c>
      <c r="H249" s="169" t="s">
        <v>1031</v>
      </c>
      <c r="I249" s="192" t="str">
        <f t="shared" si="15"/>
        <v>00687308f</v>
      </c>
      <c r="J249" s="167" t="str">
        <f t="shared" si="16"/>
        <v>00687308026 03</v>
      </c>
      <c r="K249" s="5"/>
      <c r="L249" s="167" t="str">
        <f t="shared" si="17"/>
        <v>00687308026 03B</v>
      </c>
      <c r="M249" s="5" t="str">
        <f t="shared" si="18"/>
        <v>Slovenský futbalový zväzfBplnenie úloh verejného záujmu v športe</v>
      </c>
      <c r="N249" s="3" t="str">
        <f t="shared" si="19"/>
        <v>00687308fB</v>
      </c>
    </row>
    <row r="250" spans="1:14">
      <c r="A250" s="202" t="s">
        <v>701</v>
      </c>
      <c r="B250" s="204" t="str">
        <f>VLOOKUP(A250,Adr!A:B,2,FALSE)</f>
        <v>Slovenský horolezecký spolok JAMES</v>
      </c>
      <c r="C250" s="185" t="s">
        <v>1109</v>
      </c>
      <c r="D250" s="287">
        <v>77278</v>
      </c>
      <c r="E250" s="230">
        <v>0</v>
      </c>
      <c r="F250" s="166" t="s">
        <v>339</v>
      </c>
      <c r="G250" s="169" t="s">
        <v>319</v>
      </c>
      <c r="H250" s="169" t="s">
        <v>1031</v>
      </c>
      <c r="I250" s="192" t="str">
        <f t="shared" si="15"/>
        <v>00586455a</v>
      </c>
      <c r="J250" s="167" t="str">
        <f t="shared" si="16"/>
        <v>00586455026 02</v>
      </c>
      <c r="K250" s="5" t="s">
        <v>1110</v>
      </c>
      <c r="L250" s="167" t="str">
        <f t="shared" si="17"/>
        <v>00586455026 02B</v>
      </c>
      <c r="M250" s="5" t="str">
        <f t="shared" si="18"/>
        <v>Slovenský horolezecký spolok JAMESaBhorolezectvo - bežné transfery</v>
      </c>
      <c r="N250" s="3" t="str">
        <f t="shared" si="19"/>
        <v>00586455aB</v>
      </c>
    </row>
    <row r="251" spans="1:14">
      <c r="A251" s="202" t="s">
        <v>701</v>
      </c>
      <c r="B251" s="204" t="str">
        <f>VLOOKUP(A251,Adr!A:B,2,FALSE)</f>
        <v>Slovenský horolezecký spolok JAMES</v>
      </c>
      <c r="C251" s="185" t="s">
        <v>1111</v>
      </c>
      <c r="D251" s="287">
        <v>33812</v>
      </c>
      <c r="E251" s="173">
        <v>0</v>
      </c>
      <c r="F251" s="166" t="s">
        <v>339</v>
      </c>
      <c r="G251" s="169" t="s">
        <v>319</v>
      </c>
      <c r="H251" s="169" t="s">
        <v>1031</v>
      </c>
      <c r="I251" s="192" t="str">
        <f t="shared" si="15"/>
        <v>00586455a</v>
      </c>
      <c r="J251" s="167" t="str">
        <f t="shared" si="16"/>
        <v>00586455026 02</v>
      </c>
      <c r="K251" s="5" t="s">
        <v>1112</v>
      </c>
      <c r="L251" s="167" t="str">
        <f t="shared" si="17"/>
        <v>00586455026 02B</v>
      </c>
      <c r="M251" s="5" t="str">
        <f t="shared" si="18"/>
        <v>Slovenský horolezecký spolok JAMESaBšportové lezenie - bežné transfery</v>
      </c>
      <c r="N251" s="3" t="str">
        <f t="shared" si="19"/>
        <v>00586455aB</v>
      </c>
    </row>
    <row r="252" spans="1:14">
      <c r="A252" s="198" t="s">
        <v>701</v>
      </c>
      <c r="B252" s="204" t="str">
        <f>VLOOKUP(A252,Adr!A:B,2,FALSE)</f>
        <v>Slovenský horolezecký spolok JAMES</v>
      </c>
      <c r="C252" s="169" t="s">
        <v>1472</v>
      </c>
      <c r="D252" s="288">
        <v>8829</v>
      </c>
      <c r="E252" s="230">
        <v>0</v>
      </c>
      <c r="F252" s="166" t="s">
        <v>343</v>
      </c>
      <c r="G252" s="169" t="s">
        <v>321</v>
      </c>
      <c r="H252" s="169" t="s">
        <v>1031</v>
      </c>
      <c r="I252" s="192" t="str">
        <f t="shared" si="15"/>
        <v>00586455c</v>
      </c>
      <c r="J252" s="167" t="str">
        <f t="shared" si="16"/>
        <v>00586455026 03</v>
      </c>
      <c r="K252" s="5"/>
      <c r="L252" s="167" t="str">
        <f t="shared" si="17"/>
        <v>00586455026 03B</v>
      </c>
      <c r="M252" s="5" t="str">
        <f t="shared" si="18"/>
        <v>Slovenský horolezecký spolok JAMEScBzabezpečenie a rozvoj športu para lezenie zdravotne postihnutých športovcov</v>
      </c>
      <c r="N252" s="3" t="str">
        <f t="shared" si="19"/>
        <v>00586455cB</v>
      </c>
    </row>
    <row r="253" spans="1:14" ht="12">
      <c r="A253" s="198" t="s">
        <v>701</v>
      </c>
      <c r="B253" s="204" t="str">
        <f>VLOOKUP(A253,Adr!A:B,2,FALSE)</f>
        <v>Slovenský horolezecký spolok JAMES</v>
      </c>
      <c r="C253" s="196" t="s">
        <v>1569</v>
      </c>
      <c r="D253" s="287">
        <v>10000</v>
      </c>
      <c r="E253" s="173">
        <v>0</v>
      </c>
      <c r="F253" s="166" t="s">
        <v>345</v>
      </c>
      <c r="G253" s="169" t="s">
        <v>321</v>
      </c>
      <c r="H253" s="169" t="s">
        <v>1031</v>
      </c>
      <c r="I253" s="192" t="str">
        <f t="shared" si="15"/>
        <v>00586455d</v>
      </c>
      <c r="J253" s="167" t="str">
        <f t="shared" si="16"/>
        <v>00586455026 03</v>
      </c>
      <c r="K253" s="5"/>
      <c r="L253" s="167" t="str">
        <f t="shared" si="17"/>
        <v>00586455026 03B</v>
      </c>
      <c r="M253" s="5" t="str">
        <f t="shared" si="18"/>
        <v>Slovenský horolezecký spolok JAMESdBBuršíková Martina</v>
      </c>
      <c r="N253" s="3" t="str">
        <f t="shared" si="19"/>
        <v>00586455dB</v>
      </c>
    </row>
    <row r="254" spans="1:14">
      <c r="A254" s="202" t="s">
        <v>701</v>
      </c>
      <c r="B254" s="204" t="str">
        <f>VLOOKUP(A254,Adr!A:B,2,FALSE)</f>
        <v>Slovenský horolezecký spolok JAMES</v>
      </c>
      <c r="C254" s="185" t="s">
        <v>1570</v>
      </c>
      <c r="D254" s="287">
        <v>10000</v>
      </c>
      <c r="E254" s="173">
        <v>0</v>
      </c>
      <c r="F254" s="166" t="s">
        <v>345</v>
      </c>
      <c r="G254" s="169" t="s">
        <v>321</v>
      </c>
      <c r="H254" s="169" t="s">
        <v>1031</v>
      </c>
      <c r="I254" s="192" t="str">
        <f t="shared" si="15"/>
        <v>00586455d</v>
      </c>
      <c r="J254" s="167" t="str">
        <f t="shared" si="16"/>
        <v>00586455026 03</v>
      </c>
      <c r="K254" s="5"/>
      <c r="L254" s="167" t="str">
        <f t="shared" si="17"/>
        <v>00586455026 03B</v>
      </c>
      <c r="M254" s="5" t="str">
        <f t="shared" si="18"/>
        <v>Slovenský horolezecký spolok JAMESdBSlobodová Lea</v>
      </c>
      <c r="N254" s="3" t="str">
        <f t="shared" si="19"/>
        <v>00586455dB</v>
      </c>
    </row>
    <row r="255" spans="1:14" ht="12">
      <c r="A255" s="166" t="s">
        <v>701</v>
      </c>
      <c r="B255" s="204" t="str">
        <f>VLOOKUP(A255,Adr!A:B,2,FALSE)</f>
        <v>Slovenský horolezecký spolok JAMES</v>
      </c>
      <c r="C255" s="197" t="s">
        <v>350</v>
      </c>
      <c r="D255" s="191">
        <v>5000</v>
      </c>
      <c r="E255" s="173">
        <v>0</v>
      </c>
      <c r="F255" s="166" t="s">
        <v>349</v>
      </c>
      <c r="G255" s="169" t="s">
        <v>321</v>
      </c>
      <c r="H255" s="169" t="s">
        <v>1031</v>
      </c>
      <c r="I255" s="192" t="str">
        <f t="shared" si="15"/>
        <v>00586455f</v>
      </c>
      <c r="J255" s="167" t="str">
        <f t="shared" si="16"/>
        <v>00586455026 03</v>
      </c>
      <c r="K255" s="5"/>
      <c r="L255" s="167" t="str">
        <f t="shared" si="17"/>
        <v>00586455026 03B</v>
      </c>
      <c r="M255" s="5" t="str">
        <f t="shared" si="18"/>
        <v>Slovenský horolezecký spolok JAMESfBplnenie úloh verejného záujmu v športe</v>
      </c>
      <c r="N255" s="3" t="str">
        <f t="shared" si="19"/>
        <v>00586455fB</v>
      </c>
    </row>
    <row r="256" spans="1:14">
      <c r="A256" s="198" t="s">
        <v>701</v>
      </c>
      <c r="B256" s="204" t="str">
        <f>VLOOKUP(A256,Adr!A:B,2,FALSE)</f>
        <v>Slovenský horolezecký spolok JAMES</v>
      </c>
      <c r="C256" s="169" t="s">
        <v>350</v>
      </c>
      <c r="D256" s="172">
        <v>5000</v>
      </c>
      <c r="E256" s="173">
        <v>0</v>
      </c>
      <c r="F256" s="166" t="s">
        <v>349</v>
      </c>
      <c r="G256" s="169" t="s">
        <v>321</v>
      </c>
      <c r="H256" s="169" t="s">
        <v>1031</v>
      </c>
      <c r="I256" s="192" t="str">
        <f t="shared" si="15"/>
        <v>00586455f</v>
      </c>
      <c r="J256" s="167" t="str">
        <f t="shared" si="16"/>
        <v>00586455026 03</v>
      </c>
      <c r="K256" s="5"/>
      <c r="L256" s="167" t="str">
        <f t="shared" si="17"/>
        <v>00586455026 03B</v>
      </c>
      <c r="M256" s="5" t="str">
        <f t="shared" si="18"/>
        <v>Slovenský horolezecký spolok JAMESfBplnenie úloh verejného záujmu v športe</v>
      </c>
      <c r="N256" s="3" t="str">
        <f t="shared" si="19"/>
        <v>00586455fB</v>
      </c>
    </row>
    <row r="257" spans="1:14">
      <c r="A257" s="182" t="s">
        <v>701</v>
      </c>
      <c r="B257" s="204" t="str">
        <f>VLOOKUP(A257,Adr!A:B,2,FALSE)</f>
        <v>Slovenský horolezecký spolok JAMES</v>
      </c>
      <c r="C257" s="185" t="s">
        <v>2989</v>
      </c>
      <c r="D257" s="287">
        <v>2800</v>
      </c>
      <c r="E257" s="230">
        <v>0</v>
      </c>
      <c r="F257" s="166" t="s">
        <v>360</v>
      </c>
      <c r="G257" s="169" t="s">
        <v>317</v>
      </c>
      <c r="H257" s="169" t="s">
        <v>1031</v>
      </c>
      <c r="I257" s="192" t="str">
        <f t="shared" si="15"/>
        <v>00586455l</v>
      </c>
      <c r="J257" s="167" t="str">
        <f t="shared" si="16"/>
        <v>00586455026 01</v>
      </c>
      <c r="K257" s="5"/>
      <c r="L257" s="167" t="str">
        <f t="shared" si="17"/>
        <v>00586455026 01B</v>
      </c>
      <c r="M257" s="5" t="str">
        <f t="shared" si="18"/>
        <v>Slovenský horolezecký spolok JAMESlBšportové pohybové tábory pre mládež</v>
      </c>
      <c r="N257" s="3" t="str">
        <f t="shared" si="19"/>
        <v>00586455lB</v>
      </c>
    </row>
    <row r="258" spans="1:14">
      <c r="A258" s="166" t="s">
        <v>1965</v>
      </c>
      <c r="B258" s="204" t="str">
        <f>VLOOKUP(A258,Adr!A:B,2,FALSE)</f>
        <v>Slovenský kolkársky zväz</v>
      </c>
      <c r="C258" s="185" t="s">
        <v>352</v>
      </c>
      <c r="D258" s="287">
        <v>34900</v>
      </c>
      <c r="E258" s="173">
        <v>0</v>
      </c>
      <c r="F258" s="166" t="s">
        <v>351</v>
      </c>
      <c r="G258" s="169" t="s">
        <v>321</v>
      </c>
      <c r="H258" s="169" t="s">
        <v>1031</v>
      </c>
      <c r="I258" s="192" t="str">
        <f t="shared" ref="I258:I325" si="20">A258&amp;F258</f>
        <v>31771688g</v>
      </c>
      <c r="J258" s="167" t="str">
        <f t="shared" ref="J258:J325" si="21">A258&amp;G258</f>
        <v>31771688026 03</v>
      </c>
      <c r="K258" s="5"/>
      <c r="L258" s="167" t="str">
        <f t="shared" ref="L258:L325" si="22">A258&amp;G258&amp;H258</f>
        <v>31771688026 03B</v>
      </c>
      <c r="M258" s="5" t="str">
        <f t="shared" ref="M258:M325" si="23">B258&amp;F258&amp;H258&amp;C258</f>
        <v>Slovenský kolkársky zväzgBrozvoj športov, ktoré nie sú uznanými podľa zákona č. 440/2015 Z. z.</v>
      </c>
      <c r="N258" s="3" t="str">
        <f t="shared" ref="N258:N325" si="24">+I258&amp;H258</f>
        <v>31771688gB</v>
      </c>
    </row>
    <row r="259" spans="1:14">
      <c r="A259" s="166" t="s">
        <v>2708</v>
      </c>
      <c r="B259" s="204" t="str">
        <f>VLOOKUP(A259,Adr!A:B,2,FALSE)</f>
        <v>Slovenský korfbalový klub "Dolphins" Prievidza</v>
      </c>
      <c r="C259" s="185" t="s">
        <v>2989</v>
      </c>
      <c r="D259" s="287">
        <v>4700</v>
      </c>
      <c r="E259" s="173">
        <v>0</v>
      </c>
      <c r="F259" s="166" t="s">
        <v>360</v>
      </c>
      <c r="G259" s="169" t="s">
        <v>317</v>
      </c>
      <c r="H259" s="169" t="s">
        <v>1031</v>
      </c>
      <c r="I259" s="192" t="str">
        <f t="shared" si="20"/>
        <v>42013861l</v>
      </c>
      <c r="J259" s="167" t="str">
        <f t="shared" si="21"/>
        <v>42013861026 01</v>
      </c>
      <c r="K259" s="5"/>
      <c r="L259" s="167" t="str">
        <f t="shared" si="22"/>
        <v>42013861026 01B</v>
      </c>
      <c r="M259" s="5" t="str">
        <f t="shared" si="23"/>
        <v>Slovenský korfbalový klub "Dolphins" PrievidzalBšportové pohybové tábory pre mládež</v>
      </c>
      <c r="N259" s="3" t="str">
        <f t="shared" si="24"/>
        <v>42013861lB</v>
      </c>
    </row>
    <row r="260" spans="1:14">
      <c r="A260" s="202" t="s">
        <v>707</v>
      </c>
      <c r="B260" s="204" t="str">
        <f>VLOOKUP(A260,Adr!A:B,2,FALSE)</f>
        <v>Slovenský krasokorčuliarsky zväz</v>
      </c>
      <c r="C260" s="185" t="s">
        <v>1113</v>
      </c>
      <c r="D260" s="287">
        <v>189027</v>
      </c>
      <c r="E260" s="230">
        <v>0</v>
      </c>
      <c r="F260" s="166" t="s">
        <v>339</v>
      </c>
      <c r="G260" s="169" t="s">
        <v>319</v>
      </c>
      <c r="H260" s="169" t="s">
        <v>1031</v>
      </c>
      <c r="I260" s="192" t="str">
        <f t="shared" si="20"/>
        <v>31805540a</v>
      </c>
      <c r="J260" s="167" t="str">
        <f t="shared" si="21"/>
        <v>31805540026 02</v>
      </c>
      <c r="K260" s="5" t="s">
        <v>1114</v>
      </c>
      <c r="L260" s="167" t="str">
        <f t="shared" si="22"/>
        <v>31805540026 02B</v>
      </c>
      <c r="M260" s="5" t="str">
        <f t="shared" si="23"/>
        <v>Slovenský krasokorčuliarsky zväzaBkrasokorčuľovanie - bežné transfery</v>
      </c>
      <c r="N260" s="3" t="str">
        <f t="shared" si="24"/>
        <v>31805540aB</v>
      </c>
    </row>
    <row r="261" spans="1:14" ht="12">
      <c r="A261" s="198" t="s">
        <v>707</v>
      </c>
      <c r="B261" s="204" t="str">
        <f>VLOOKUP(A261,Adr!A:B,2,FALSE)</f>
        <v>Slovenský krasokorčuliarsky zväz</v>
      </c>
      <c r="C261" s="196" t="s">
        <v>1571</v>
      </c>
      <c r="D261" s="287">
        <v>20000</v>
      </c>
      <c r="E261" s="230">
        <v>0</v>
      </c>
      <c r="F261" s="166" t="s">
        <v>345</v>
      </c>
      <c r="G261" s="169" t="s">
        <v>321</v>
      </c>
      <c r="H261" s="169" t="s">
        <v>1031</v>
      </c>
      <c r="I261" s="192" t="str">
        <f t="shared" si="20"/>
        <v>31805540d</v>
      </c>
      <c r="J261" s="167" t="str">
        <f t="shared" si="21"/>
        <v>31805540026 03</v>
      </c>
      <c r="K261" s="5"/>
      <c r="L261" s="167" t="str">
        <f t="shared" si="22"/>
        <v>31805540026 03B</v>
      </c>
      <c r="M261" s="5" t="str">
        <f t="shared" si="23"/>
        <v>Slovenský krasokorčuliarsky zväzdBHagara Adam</v>
      </c>
      <c r="N261" s="3" t="str">
        <f t="shared" si="24"/>
        <v>31805540dB</v>
      </c>
    </row>
    <row r="262" spans="1:14">
      <c r="A262" s="202" t="s">
        <v>715</v>
      </c>
      <c r="B262" s="204" t="str">
        <f>VLOOKUP(A262,Adr!A:B,2,FALSE)</f>
        <v>Slovenský lukostrelecký zväz</v>
      </c>
      <c r="C262" s="185" t="s">
        <v>1115</v>
      </c>
      <c r="D262" s="287">
        <v>146867</v>
      </c>
      <c r="E262" s="230">
        <v>0</v>
      </c>
      <c r="F262" s="166" t="s">
        <v>339</v>
      </c>
      <c r="G262" s="169" t="s">
        <v>319</v>
      </c>
      <c r="H262" s="169" t="s">
        <v>1031</v>
      </c>
      <c r="I262" s="192" t="str">
        <f t="shared" si="20"/>
        <v>30793009a</v>
      </c>
      <c r="J262" s="167" t="str">
        <f t="shared" si="21"/>
        <v>30793009026 02</v>
      </c>
      <c r="K262" s="5" t="s">
        <v>1116</v>
      </c>
      <c r="L262" s="167" t="str">
        <f t="shared" si="22"/>
        <v>30793009026 02B</v>
      </c>
      <c r="M262" s="5" t="str">
        <f t="shared" si="23"/>
        <v>Slovenský lukostrelecký zväzaBlukostreľba - bežné transfery</v>
      </c>
      <c r="N262" s="3" t="str">
        <f t="shared" si="24"/>
        <v>30793009aB</v>
      </c>
    </row>
    <row r="263" spans="1:14">
      <c r="A263" s="202" t="s">
        <v>715</v>
      </c>
      <c r="B263" s="204" t="str">
        <f>VLOOKUP(A263,Adr!A:B,2,FALSE)</f>
        <v>Slovenský lukostrelecký zväz</v>
      </c>
      <c r="C263" s="185" t="s">
        <v>1572</v>
      </c>
      <c r="D263" s="287">
        <v>20000</v>
      </c>
      <c r="E263" s="230">
        <v>0</v>
      </c>
      <c r="F263" s="166" t="s">
        <v>345</v>
      </c>
      <c r="G263" s="169" t="s">
        <v>321</v>
      </c>
      <c r="H263" s="169" t="s">
        <v>1031</v>
      </c>
      <c r="I263" s="192" t="str">
        <f t="shared" si="20"/>
        <v>30793009d</v>
      </c>
      <c r="J263" s="167" t="str">
        <f t="shared" si="21"/>
        <v>30793009026 03</v>
      </c>
      <c r="K263" s="5"/>
      <c r="L263" s="167" t="str">
        <f t="shared" si="22"/>
        <v>30793009026 03B</v>
      </c>
      <c r="M263" s="5" t="str">
        <f t="shared" si="23"/>
        <v>Slovenský lukostrelecký zväzdBBaránková Denisa</v>
      </c>
      <c r="N263" s="3" t="str">
        <f t="shared" si="24"/>
        <v>30793009dB</v>
      </c>
    </row>
    <row r="264" spans="1:14" ht="12">
      <c r="A264" s="182" t="s">
        <v>715</v>
      </c>
      <c r="B264" s="204" t="str">
        <f>VLOOKUP(A264,Adr!A:B,2,FALSE)</f>
        <v>Slovenský lukostrelecký zväz</v>
      </c>
      <c r="C264" s="196" t="s">
        <v>2169</v>
      </c>
      <c r="D264" s="289">
        <v>20000</v>
      </c>
      <c r="E264" s="230">
        <v>0</v>
      </c>
      <c r="F264" s="166" t="s">
        <v>345</v>
      </c>
      <c r="G264" s="169" t="s">
        <v>321</v>
      </c>
      <c r="H264" s="169" t="s">
        <v>1031</v>
      </c>
      <c r="I264" s="192" t="str">
        <f t="shared" si="20"/>
        <v>30793009d</v>
      </c>
      <c r="J264" s="167" t="str">
        <f t="shared" si="21"/>
        <v>30793009026 03</v>
      </c>
      <c r="K264" s="5"/>
      <c r="L264" s="167" t="str">
        <f t="shared" si="22"/>
        <v>30793009026 03B</v>
      </c>
      <c r="M264" s="5" t="str">
        <f t="shared" si="23"/>
        <v>Slovenský lukostrelecký zväzdBBošanský Jozef</v>
      </c>
      <c r="N264" s="3" t="str">
        <f t="shared" si="24"/>
        <v>30793009dB</v>
      </c>
    </row>
    <row r="265" spans="1:14">
      <c r="A265" s="202" t="s">
        <v>721</v>
      </c>
      <c r="B265" s="204" t="str">
        <f>VLOOKUP(A265,Adr!A:B,2,FALSE)</f>
        <v>Slovenský národný aeroklub generála Milana Rastislava Štefánika</v>
      </c>
      <c r="C265" s="185" t="s">
        <v>1117</v>
      </c>
      <c r="D265" s="287">
        <v>90011</v>
      </c>
      <c r="E265" s="230">
        <v>0</v>
      </c>
      <c r="F265" s="166" t="s">
        <v>339</v>
      </c>
      <c r="G265" s="169" t="s">
        <v>319</v>
      </c>
      <c r="H265" s="169" t="s">
        <v>1031</v>
      </c>
      <c r="I265" s="192" t="str">
        <f t="shared" si="20"/>
        <v>00677604a</v>
      </c>
      <c r="J265" s="167" t="str">
        <f t="shared" si="21"/>
        <v>00677604026 02</v>
      </c>
      <c r="K265" s="5" t="s">
        <v>1118</v>
      </c>
      <c r="L265" s="167" t="str">
        <f t="shared" si="22"/>
        <v>00677604026 02B</v>
      </c>
      <c r="M265" s="5" t="str">
        <f t="shared" si="23"/>
        <v>Slovenský národný aeroklub generála Milana Rastislava ŠtefánikaaBletecké športy - bežné transfery</v>
      </c>
      <c r="N265" s="3" t="str">
        <f t="shared" si="24"/>
        <v>00677604aB</v>
      </c>
    </row>
    <row r="266" spans="1:14" ht="12">
      <c r="A266" s="166" t="s">
        <v>730</v>
      </c>
      <c r="B266" s="204" t="str">
        <f>VLOOKUP(A266,Adr!A:B,2,FALSE)</f>
        <v>Slovenský olympijský a športový výbor</v>
      </c>
      <c r="C266" s="196" t="s">
        <v>1119</v>
      </c>
      <c r="D266" s="289">
        <v>2408259</v>
      </c>
      <c r="E266" s="173">
        <v>0</v>
      </c>
      <c r="F266" s="166" t="s">
        <v>341</v>
      </c>
      <c r="G266" s="169" t="s">
        <v>321</v>
      </c>
      <c r="H266" s="169" t="s">
        <v>1031</v>
      </c>
      <c r="I266" s="192" t="str">
        <f t="shared" si="20"/>
        <v>30811082b</v>
      </c>
      <c r="J266" s="167" t="str">
        <f t="shared" si="21"/>
        <v>30811082026 03</v>
      </c>
      <c r="K266" s="5"/>
      <c r="L266" s="167" t="str">
        <f t="shared" si="22"/>
        <v>30811082026 03B</v>
      </c>
      <c r="M266" s="5" t="str">
        <f t="shared" si="23"/>
        <v>Slovenský olympijský a športový výborbBčinnosť Slovenského olympijského a športového výboru</v>
      </c>
      <c r="N266" s="3" t="str">
        <f t="shared" si="24"/>
        <v>30811082bB</v>
      </c>
    </row>
    <row r="267" spans="1:14" ht="24">
      <c r="A267" s="166" t="s">
        <v>730</v>
      </c>
      <c r="B267" s="204" t="str">
        <f>VLOOKUP(A267,Adr!A:B,2,FALSE)</f>
        <v>Slovenský olympijský a športový výbor</v>
      </c>
      <c r="C267" s="197" t="s">
        <v>2231</v>
      </c>
      <c r="D267" s="290">
        <v>517000</v>
      </c>
      <c r="E267" s="230">
        <v>0</v>
      </c>
      <c r="F267" s="166" t="s">
        <v>347</v>
      </c>
      <c r="G267" s="169" t="s">
        <v>321</v>
      </c>
      <c r="H267" s="169" t="s">
        <v>1031</v>
      </c>
      <c r="I267" s="192" t="str">
        <f t="shared" si="20"/>
        <v>30811082e</v>
      </c>
      <c r="J267" s="167" t="str">
        <f t="shared" si="21"/>
        <v>30811082026 03</v>
      </c>
      <c r="K267" s="5"/>
      <c r="L267" s="167" t="str">
        <f t="shared" si="22"/>
        <v>30811082026 03B</v>
      </c>
      <c r="M267" s="5" t="str">
        <f t="shared" si="23"/>
        <v>Slovenský olympijský a športový výboreBzabezpečenie účasti reprezentantov SR na XXV. Zimných olympijských hrách v Miláne a Cortine d´Ampezzo v roku 2026</v>
      </c>
      <c r="N267" s="3" t="str">
        <f t="shared" si="24"/>
        <v>30811082eB</v>
      </c>
    </row>
    <row r="268" spans="1:14" ht="24">
      <c r="A268" s="166" t="s">
        <v>730</v>
      </c>
      <c r="B268" s="204" t="str">
        <f>VLOOKUP(A268,Adr!A:B,2,FALSE)</f>
        <v>Slovenský olympijský a športový výbor</v>
      </c>
      <c r="C268" s="197" t="s">
        <v>2997</v>
      </c>
      <c r="D268" s="290">
        <v>217000</v>
      </c>
      <c r="E268" s="173">
        <v>0</v>
      </c>
      <c r="F268" s="166" t="s">
        <v>347</v>
      </c>
      <c r="G268" s="169" t="s">
        <v>321</v>
      </c>
      <c r="H268" s="169" t="s">
        <v>1031</v>
      </c>
      <c r="I268" s="192" t="str">
        <f t="shared" ref="I268:I270" si="25">A268&amp;F268</f>
        <v>30811082e</v>
      </c>
      <c r="J268" s="167" t="str">
        <f t="shared" ref="J268:J270" si="26">A268&amp;G268</f>
        <v>30811082026 03</v>
      </c>
      <c r="K268" s="5"/>
      <c r="L268" s="167" t="str">
        <f t="shared" ref="L268:L270" si="27">A268&amp;G268&amp;H268</f>
        <v>30811082026 03B</v>
      </c>
      <c r="M268" s="5" t="str">
        <f t="shared" ref="M268:M270" si="28">B268&amp;F268&amp;H268&amp;C268</f>
        <v>Slovenský olympijský a športový výboreBzabezpečenie účasti športovej reprezentácie SR na Zimnom Európskom olympijskom festivale mládeže (EYOF) v Bakuriani, Gruzínsko</v>
      </c>
      <c r="N268" s="3" t="str">
        <f t="shared" ref="N268:N270" si="29">+I268&amp;H268</f>
        <v>30811082eB</v>
      </c>
    </row>
    <row r="269" spans="1:14" ht="24">
      <c r="A269" s="166" t="s">
        <v>730</v>
      </c>
      <c r="B269" s="204" t="str">
        <f>VLOOKUP(A269,Adr!A:B,2,FALSE)</f>
        <v>Slovenský olympijský a športový výbor</v>
      </c>
      <c r="C269" s="197" t="s">
        <v>2998</v>
      </c>
      <c r="D269" s="290">
        <v>156100</v>
      </c>
      <c r="E269" s="230">
        <v>0</v>
      </c>
      <c r="F269" s="166" t="s">
        <v>347</v>
      </c>
      <c r="G269" s="169" t="s">
        <v>321</v>
      </c>
      <c r="H269" s="169" t="s">
        <v>1031</v>
      </c>
      <c r="I269" s="192" t="str">
        <f t="shared" si="25"/>
        <v>30811082e</v>
      </c>
      <c r="J269" s="167" t="str">
        <f t="shared" si="26"/>
        <v>30811082026 03</v>
      </c>
      <c r="K269" s="5"/>
      <c r="L269" s="167" t="str">
        <f t="shared" si="27"/>
        <v>30811082026 03B</v>
      </c>
      <c r="M269" s="5" t="str">
        <f t="shared" si="28"/>
        <v>Slovenský olympijský a športový výboreBzabezpečenie účasti športovej reprezentácie SR na Letnom Európskom olympijskom festivale mládeže (EYOF) v Skopje, Severné Macedónsko</v>
      </c>
      <c r="N269" s="3" t="str">
        <f t="shared" si="29"/>
        <v>30811082eB</v>
      </c>
    </row>
    <row r="270" spans="1:14" ht="24">
      <c r="A270" s="166" t="s">
        <v>730</v>
      </c>
      <c r="B270" s="204" t="str">
        <f>VLOOKUP(A270,Adr!A:B,2,FALSE)</f>
        <v>Slovenský olympijský a športový výbor</v>
      </c>
      <c r="C270" s="197" t="s">
        <v>2999</v>
      </c>
      <c r="D270" s="290">
        <v>193372</v>
      </c>
      <c r="E270" s="173">
        <v>0</v>
      </c>
      <c r="F270" s="166" t="s">
        <v>347</v>
      </c>
      <c r="G270" s="169" t="s">
        <v>321</v>
      </c>
      <c r="H270" s="169" t="s">
        <v>1031</v>
      </c>
      <c r="I270" s="192" t="str">
        <f t="shared" si="25"/>
        <v>30811082e</v>
      </c>
      <c r="J270" s="167" t="str">
        <f t="shared" si="26"/>
        <v>30811082026 03</v>
      </c>
      <c r="K270" s="5"/>
      <c r="L270" s="167" t="str">
        <f t="shared" si="27"/>
        <v>30811082026 03B</v>
      </c>
      <c r="M270" s="5" t="str">
        <f t="shared" si="28"/>
        <v>Slovenský olympijský a športový výboreBzabezpečenie účasti športovej reprezentácie SR na Svetových hrách 2025 v Čcheng-tu, Čína</v>
      </c>
      <c r="N270" s="3" t="str">
        <f t="shared" si="29"/>
        <v>30811082eB</v>
      </c>
    </row>
    <row r="271" spans="1:14">
      <c r="A271" s="202" t="s">
        <v>730</v>
      </c>
      <c r="B271" s="204" t="str">
        <f>VLOOKUP(A271,Adr!A:B,2,FALSE)</f>
        <v>Slovenský olympijský a športový výbor</v>
      </c>
      <c r="C271" s="185" t="s">
        <v>1480</v>
      </c>
      <c r="D271" s="287">
        <v>80000</v>
      </c>
      <c r="E271" s="230">
        <v>0</v>
      </c>
      <c r="F271" s="166" t="s">
        <v>349</v>
      </c>
      <c r="G271" s="169" t="s">
        <v>321</v>
      </c>
      <c r="H271" s="169" t="s">
        <v>1031</v>
      </c>
      <c r="I271" s="192" t="str">
        <f t="shared" si="20"/>
        <v>30811082f</v>
      </c>
      <c r="J271" s="167" t="str">
        <f t="shared" si="21"/>
        <v>30811082026 03</v>
      </c>
      <c r="K271" s="5"/>
      <c r="L271" s="167" t="str">
        <f t="shared" si="22"/>
        <v>30811082026 03B</v>
      </c>
      <c r="M271" s="5" t="str">
        <f t="shared" si="23"/>
        <v>Slovenský olympijský a športový výborfBSlovenské olympijské a športové múzeum</v>
      </c>
      <c r="N271" s="3" t="str">
        <f t="shared" si="24"/>
        <v>30811082fB</v>
      </c>
    </row>
    <row r="272" spans="1:14">
      <c r="A272" s="202" t="s">
        <v>730</v>
      </c>
      <c r="B272" s="204" t="str">
        <f>VLOOKUP(A272,Adr!A:B,2,FALSE)</f>
        <v>Slovenský olympijský a športový výbor</v>
      </c>
      <c r="C272" s="185" t="s">
        <v>2996</v>
      </c>
      <c r="D272" s="287">
        <v>200000</v>
      </c>
      <c r="E272" s="230">
        <v>0</v>
      </c>
      <c r="F272" s="166" t="s">
        <v>349</v>
      </c>
      <c r="G272" s="169" t="s">
        <v>321</v>
      </c>
      <c r="H272" s="169" t="s">
        <v>1031</v>
      </c>
      <c r="I272" s="192" t="str">
        <f t="shared" ref="I272" si="30">A272&amp;F272</f>
        <v>30811082f</v>
      </c>
      <c r="J272" s="167" t="str">
        <f t="shared" ref="J272" si="31">A272&amp;G272</f>
        <v>30811082026 03</v>
      </c>
      <c r="K272" s="5"/>
      <c r="L272" s="167" t="str">
        <f t="shared" ref="L272" si="32">A272&amp;G272&amp;H272</f>
        <v>30811082026 03B</v>
      </c>
      <c r="M272" s="5" t="str">
        <f t="shared" ref="M272" si="33">B272&amp;F272&amp;H272&amp;C272</f>
        <v>Slovenský olympijský a športový výborfBŠportovec roka 2024</v>
      </c>
      <c r="N272" s="3" t="str">
        <f t="shared" ref="N272" si="34">+I272&amp;H272</f>
        <v>30811082fB</v>
      </c>
    </row>
    <row r="273" spans="1:14" ht="12">
      <c r="A273" s="182" t="s">
        <v>1434</v>
      </c>
      <c r="B273" s="204" t="str">
        <f>VLOOKUP(A273,Adr!A:B,2,FALSE)</f>
        <v>Slovenský paralympijský výbor</v>
      </c>
      <c r="C273" s="196" t="s">
        <v>1466</v>
      </c>
      <c r="D273" s="287">
        <v>1196273</v>
      </c>
      <c r="E273" s="230">
        <v>0</v>
      </c>
      <c r="F273" s="166" t="s">
        <v>343</v>
      </c>
      <c r="G273" s="169" t="s">
        <v>321</v>
      </c>
      <c r="H273" s="169" t="s">
        <v>1031</v>
      </c>
      <c r="I273" s="192" t="str">
        <f t="shared" si="20"/>
        <v>31745661c</v>
      </c>
      <c r="J273" s="167" t="str">
        <f t="shared" si="21"/>
        <v>31745661026 03</v>
      </c>
      <c r="K273" s="5"/>
      <c r="L273" s="167" t="str">
        <f t="shared" si="22"/>
        <v>31745661026 03B</v>
      </c>
      <c r="M273" s="5" t="str">
        <f t="shared" si="23"/>
        <v>Slovenský paralympijský výborcBčinnosť Slovenského paralympijského výboru</v>
      </c>
      <c r="N273" s="3" t="str">
        <f t="shared" si="24"/>
        <v>31745661cB</v>
      </c>
    </row>
    <row r="274" spans="1:14" ht="12">
      <c r="A274" s="166" t="s">
        <v>1434</v>
      </c>
      <c r="B274" s="204" t="str">
        <f>VLOOKUP(A274,Adr!A:B,2,FALSE)</f>
        <v>Slovenský paralympijský výbor</v>
      </c>
      <c r="C274" s="196" t="s">
        <v>1573</v>
      </c>
      <c r="D274" s="289">
        <v>22500</v>
      </c>
      <c r="E274" s="173">
        <v>0</v>
      </c>
      <c r="F274" s="166" t="s">
        <v>345</v>
      </c>
      <c r="G274" s="169" t="s">
        <v>321</v>
      </c>
      <c r="H274" s="169" t="s">
        <v>1031</v>
      </c>
      <c r="I274" s="192" t="str">
        <f t="shared" si="20"/>
        <v>31745661d</v>
      </c>
      <c r="J274" s="167" t="str">
        <f t="shared" si="21"/>
        <v>31745661026 03</v>
      </c>
      <c r="K274" s="5"/>
      <c r="L274" s="167" t="str">
        <f t="shared" si="22"/>
        <v>31745661026 03B</v>
      </c>
      <c r="M274" s="5" t="str">
        <f t="shared" si="23"/>
        <v>Slovenský paralympijský výbordBČuchran Ladislav</v>
      </c>
      <c r="N274" s="3" t="str">
        <f t="shared" si="24"/>
        <v>31745661dB</v>
      </c>
    </row>
    <row r="275" spans="1:14" ht="12">
      <c r="A275" s="166" t="s">
        <v>1434</v>
      </c>
      <c r="B275" s="204" t="str">
        <f>VLOOKUP(A275,Adr!A:B,2,FALSE)</f>
        <v>Slovenský paralympijský výbor</v>
      </c>
      <c r="C275" s="196" t="s">
        <v>1574</v>
      </c>
      <c r="D275" s="289">
        <v>10000</v>
      </c>
      <c r="E275" s="230">
        <v>0</v>
      </c>
      <c r="F275" s="166" t="s">
        <v>345</v>
      </c>
      <c r="G275" s="169" t="s">
        <v>321</v>
      </c>
      <c r="H275" s="169" t="s">
        <v>1031</v>
      </c>
      <c r="I275" s="192" t="str">
        <f t="shared" si="20"/>
        <v>31745661d</v>
      </c>
      <c r="J275" s="167" t="str">
        <f t="shared" si="21"/>
        <v>31745661026 03</v>
      </c>
      <c r="K275" s="5"/>
      <c r="L275" s="167" t="str">
        <f t="shared" si="22"/>
        <v>31745661026 03B</v>
      </c>
      <c r="M275" s="5" t="str">
        <f t="shared" si="23"/>
        <v>Slovenský paralympijský výbordBFunková Kristína</v>
      </c>
      <c r="N275" s="3" t="str">
        <f t="shared" si="24"/>
        <v>31745661dB</v>
      </c>
    </row>
    <row r="276" spans="1:14">
      <c r="A276" s="182" t="s">
        <v>1434</v>
      </c>
      <c r="B276" s="204" t="str">
        <f>VLOOKUP(A276,Adr!A:B,2,FALSE)</f>
        <v>Slovenský paralympijský výbor</v>
      </c>
      <c r="C276" s="185" t="s">
        <v>2170</v>
      </c>
      <c r="D276" s="287">
        <v>5000</v>
      </c>
      <c r="E276" s="173">
        <v>0</v>
      </c>
      <c r="F276" s="166" t="s">
        <v>345</v>
      </c>
      <c r="G276" s="169" t="s">
        <v>321</v>
      </c>
      <c r="H276" s="169" t="s">
        <v>1031</v>
      </c>
      <c r="I276" s="192" t="str">
        <f t="shared" si="20"/>
        <v>31745661d</v>
      </c>
      <c r="J276" s="167" t="str">
        <f t="shared" si="21"/>
        <v>31745661026 03</v>
      </c>
      <c r="K276" s="5"/>
      <c r="L276" s="167" t="str">
        <f t="shared" si="22"/>
        <v>31745661026 03B</v>
      </c>
      <c r="M276" s="5" t="str">
        <f t="shared" si="23"/>
        <v>Slovenský paralympijský výbordBHolenda Viliam</v>
      </c>
      <c r="N276" s="3" t="str">
        <f t="shared" si="24"/>
        <v>31745661dB</v>
      </c>
    </row>
    <row r="277" spans="1:14">
      <c r="A277" s="182" t="s">
        <v>1434</v>
      </c>
      <c r="B277" s="204" t="str">
        <f>VLOOKUP(A277,Adr!A:B,2,FALSE)</f>
        <v>Slovenský paralympijský výbor</v>
      </c>
      <c r="C277" s="185" t="s">
        <v>1576</v>
      </c>
      <c r="D277" s="287">
        <v>10000</v>
      </c>
      <c r="E277" s="173">
        <v>0</v>
      </c>
      <c r="F277" s="166" t="s">
        <v>345</v>
      </c>
      <c r="G277" s="169" t="s">
        <v>321</v>
      </c>
      <c r="H277" s="169" t="s">
        <v>1031</v>
      </c>
      <c r="I277" s="192" t="str">
        <f t="shared" si="20"/>
        <v>31745661d</v>
      </c>
      <c r="J277" s="167" t="str">
        <f t="shared" si="21"/>
        <v>31745661026 03</v>
      </c>
      <c r="K277" s="5"/>
      <c r="L277" s="167" t="str">
        <f t="shared" si="22"/>
        <v>31745661026 03B</v>
      </c>
      <c r="M277" s="5" t="str">
        <f t="shared" si="23"/>
        <v>Slovenský paralympijský výbordBKubová Alžbeta</v>
      </c>
      <c r="N277" s="3" t="str">
        <f t="shared" si="24"/>
        <v>31745661dB</v>
      </c>
    </row>
    <row r="278" spans="1:14">
      <c r="A278" s="202" t="s">
        <v>1434</v>
      </c>
      <c r="B278" s="204" t="str">
        <f>VLOOKUP(A278,Adr!A:B,2,FALSE)</f>
        <v>Slovenský paralympijský výbor</v>
      </c>
      <c r="C278" s="169" t="s">
        <v>1575</v>
      </c>
      <c r="D278" s="289">
        <v>20000</v>
      </c>
      <c r="E278" s="230">
        <v>0</v>
      </c>
      <c r="F278" s="166" t="s">
        <v>345</v>
      </c>
      <c r="G278" s="169" t="s">
        <v>321</v>
      </c>
      <c r="H278" s="169" t="s">
        <v>1031</v>
      </c>
      <c r="I278" s="192" t="str">
        <f t="shared" si="20"/>
        <v>31745661d</v>
      </c>
      <c r="J278" s="167" t="str">
        <f t="shared" si="21"/>
        <v>31745661026 03</v>
      </c>
      <c r="K278" s="5"/>
      <c r="L278" s="167" t="str">
        <f t="shared" si="22"/>
        <v>31745661026 03B</v>
      </c>
      <c r="M278" s="5" t="str">
        <f t="shared" si="23"/>
        <v>Slovenský paralympijský výbordBKuřeja Marián</v>
      </c>
      <c r="N278" s="3" t="str">
        <f t="shared" si="24"/>
        <v>31745661dB</v>
      </c>
    </row>
    <row r="279" spans="1:14" ht="12">
      <c r="A279" s="166" t="s">
        <v>1434</v>
      </c>
      <c r="B279" s="204" t="str">
        <f>VLOOKUP(A279,Adr!A:B,2,FALSE)</f>
        <v>Slovenský paralympijský výbor</v>
      </c>
      <c r="C279" s="196" t="s">
        <v>1577</v>
      </c>
      <c r="D279" s="289">
        <v>45000</v>
      </c>
      <c r="E279" s="230">
        <v>0</v>
      </c>
      <c r="F279" s="166" t="s">
        <v>345</v>
      </c>
      <c r="G279" s="169" t="s">
        <v>321</v>
      </c>
      <c r="H279" s="169" t="s">
        <v>1031</v>
      </c>
      <c r="I279" s="192" t="str">
        <f t="shared" si="20"/>
        <v>31745661d</v>
      </c>
      <c r="J279" s="167" t="str">
        <f t="shared" si="21"/>
        <v>31745661026 03</v>
      </c>
      <c r="K279" s="5"/>
      <c r="L279" s="167" t="str">
        <f t="shared" si="22"/>
        <v>31745661026 03B</v>
      </c>
      <c r="M279" s="5" t="str">
        <f t="shared" si="23"/>
        <v>Slovenský paralympijský výbordBLaczkó Dušan</v>
      </c>
      <c r="N279" s="3" t="str">
        <f t="shared" si="24"/>
        <v>31745661dB</v>
      </c>
    </row>
    <row r="280" spans="1:14">
      <c r="A280" s="182" t="s">
        <v>1434</v>
      </c>
      <c r="B280" s="204" t="str">
        <f>VLOOKUP(A280,Adr!A:B,2,FALSE)</f>
        <v>Slovenský paralympijský výbor</v>
      </c>
      <c r="C280" s="185" t="s">
        <v>1578</v>
      </c>
      <c r="D280" s="287">
        <v>50000</v>
      </c>
      <c r="E280" s="173">
        <v>0</v>
      </c>
      <c r="F280" s="166" t="s">
        <v>345</v>
      </c>
      <c r="G280" s="169" t="s">
        <v>321</v>
      </c>
      <c r="H280" s="169" t="s">
        <v>1031</v>
      </c>
      <c r="I280" s="192" t="str">
        <f t="shared" si="20"/>
        <v>31745661d</v>
      </c>
      <c r="J280" s="167" t="str">
        <f t="shared" si="21"/>
        <v>31745661026 03</v>
      </c>
      <c r="K280" s="5"/>
      <c r="L280" s="167" t="str">
        <f t="shared" si="22"/>
        <v>31745661026 03B</v>
      </c>
      <c r="M280" s="5" t="str">
        <f t="shared" si="23"/>
        <v>Slovenský paralympijský výbordBMalenovský Radoslav</v>
      </c>
      <c r="N280" s="3" t="str">
        <f t="shared" si="24"/>
        <v>31745661dB</v>
      </c>
    </row>
    <row r="281" spans="1:14">
      <c r="A281" s="198" t="s">
        <v>1434</v>
      </c>
      <c r="B281" s="204" t="str">
        <f>VLOOKUP(A281,Adr!A:B,2,FALSE)</f>
        <v>Slovenský paralympijský výbor</v>
      </c>
      <c r="C281" s="169" t="s">
        <v>2171</v>
      </c>
      <c r="D281" s="288">
        <v>20000</v>
      </c>
      <c r="E281" s="173">
        <v>0</v>
      </c>
      <c r="F281" s="166" t="s">
        <v>345</v>
      </c>
      <c r="G281" s="169" t="s">
        <v>321</v>
      </c>
      <c r="H281" s="169" t="s">
        <v>1031</v>
      </c>
      <c r="I281" s="192" t="str">
        <f t="shared" si="20"/>
        <v>31745661d</v>
      </c>
      <c r="J281" s="167" t="str">
        <f t="shared" si="21"/>
        <v>31745661026 03</v>
      </c>
      <c r="K281" s="5"/>
      <c r="L281" s="167" t="str">
        <f t="shared" si="22"/>
        <v>31745661026 03B</v>
      </c>
      <c r="M281" s="5" t="str">
        <f t="shared" si="23"/>
        <v>Slovenský paralympijský výbordBMarinov Filip</v>
      </c>
      <c r="N281" s="3" t="str">
        <f t="shared" si="24"/>
        <v>31745661dB</v>
      </c>
    </row>
    <row r="282" spans="1:14">
      <c r="A282" s="166" t="s">
        <v>1434</v>
      </c>
      <c r="B282" s="204" t="str">
        <f>VLOOKUP(A282,Adr!A:B,2,FALSE)</f>
        <v>Slovenský paralympijský výbor</v>
      </c>
      <c r="C282" s="185" t="s">
        <v>1579</v>
      </c>
      <c r="D282" s="289">
        <v>20000</v>
      </c>
      <c r="E282" s="230">
        <v>0</v>
      </c>
      <c r="F282" s="166" t="s">
        <v>345</v>
      </c>
      <c r="G282" s="169" t="s">
        <v>321</v>
      </c>
      <c r="H282" s="169" t="s">
        <v>1031</v>
      </c>
      <c r="I282" s="192" t="str">
        <f t="shared" si="20"/>
        <v>31745661d</v>
      </c>
      <c r="J282" s="167" t="str">
        <f t="shared" si="21"/>
        <v>31745661026 03</v>
      </c>
      <c r="K282" s="5"/>
      <c r="L282" s="167" t="str">
        <f t="shared" si="22"/>
        <v>31745661026 03B</v>
      </c>
      <c r="M282" s="5" t="str">
        <f t="shared" si="23"/>
        <v>Slovenský paralympijský výbordBPetrikovičová Karin</v>
      </c>
      <c r="N282" s="3" t="str">
        <f t="shared" si="24"/>
        <v>31745661dB</v>
      </c>
    </row>
    <row r="283" spans="1:14" ht="12">
      <c r="A283" s="166" t="s">
        <v>1434</v>
      </c>
      <c r="B283" s="204" t="str">
        <f>VLOOKUP(A283,Adr!A:B,2,FALSE)</f>
        <v>Slovenský paralympijský výbor</v>
      </c>
      <c r="C283" s="196" t="s">
        <v>1580</v>
      </c>
      <c r="D283" s="289">
        <v>55000</v>
      </c>
      <c r="E283" s="173">
        <v>0</v>
      </c>
      <c r="F283" s="166" t="s">
        <v>345</v>
      </c>
      <c r="G283" s="169" t="s">
        <v>321</v>
      </c>
      <c r="H283" s="169" t="s">
        <v>1031</v>
      </c>
      <c r="I283" s="192" t="str">
        <f t="shared" si="20"/>
        <v>31745661d</v>
      </c>
      <c r="J283" s="167" t="str">
        <f t="shared" si="21"/>
        <v>31745661026 03</v>
      </c>
      <c r="K283" s="5"/>
      <c r="L283" s="167" t="str">
        <f t="shared" si="22"/>
        <v>31745661026 03B</v>
      </c>
      <c r="M283" s="5" t="str">
        <f t="shared" si="23"/>
        <v>Slovenský paralympijský výbordBVadovičová Veronika</v>
      </c>
      <c r="N283" s="3" t="str">
        <f t="shared" si="24"/>
        <v>31745661dB</v>
      </c>
    </row>
    <row r="284" spans="1:14">
      <c r="A284" s="202" t="s">
        <v>1434</v>
      </c>
      <c r="B284" s="204" t="str">
        <f>VLOOKUP(A284,Adr!A:B,2,FALSE)</f>
        <v>Slovenský paralympijský výbor</v>
      </c>
      <c r="C284" s="185" t="s">
        <v>2232</v>
      </c>
      <c r="D284" s="287">
        <v>457250</v>
      </c>
      <c r="E284" s="173">
        <v>0</v>
      </c>
      <c r="F284" s="166" t="s">
        <v>347</v>
      </c>
      <c r="G284" s="169" t="s">
        <v>321</v>
      </c>
      <c r="H284" s="169" t="s">
        <v>1031</v>
      </c>
      <c r="I284" s="192" t="str">
        <f t="shared" si="20"/>
        <v>31745661e</v>
      </c>
      <c r="J284" s="167" t="str">
        <f t="shared" si="21"/>
        <v>31745661026 03</v>
      </c>
      <c r="K284" s="5"/>
      <c r="L284" s="167" t="str">
        <f t="shared" si="22"/>
        <v>31745661026 03B</v>
      </c>
      <c r="M284" s="5" t="str">
        <f t="shared" si="23"/>
        <v>Slovenský paralympijský výboreBzabezpečenie účasti reprezentantov SR na XIV. Zimných paralympijských hrách v Miláne a Cortine d´Ampezzo v roku 2026</v>
      </c>
      <c r="N284" s="3" t="str">
        <f t="shared" si="24"/>
        <v>31745661eB</v>
      </c>
    </row>
    <row r="285" spans="1:14">
      <c r="A285" s="202" t="s">
        <v>1434</v>
      </c>
      <c r="B285" s="204" t="str">
        <f>VLOOKUP(A285,Adr!A:B,2,FALSE)</f>
        <v>Slovenský paralympijský výbor</v>
      </c>
      <c r="C285" s="185" t="s">
        <v>350</v>
      </c>
      <c r="D285" s="287">
        <v>10000</v>
      </c>
      <c r="E285" s="173">
        <v>0</v>
      </c>
      <c r="F285" s="166" t="s">
        <v>349</v>
      </c>
      <c r="G285" s="169" t="s">
        <v>317</v>
      </c>
      <c r="H285" s="169" t="s">
        <v>1031</v>
      </c>
      <c r="I285" s="192" t="str">
        <f t="shared" si="20"/>
        <v>31745661f</v>
      </c>
      <c r="J285" s="167" t="str">
        <f t="shared" si="21"/>
        <v>31745661026 01</v>
      </c>
      <c r="K285" s="5"/>
      <c r="L285" s="167" t="str">
        <f t="shared" si="22"/>
        <v>31745661026 01B</v>
      </c>
      <c r="M285" s="5" t="str">
        <f t="shared" si="23"/>
        <v>Slovenský paralympijský výborfBplnenie úloh verejného záujmu v športe</v>
      </c>
      <c r="N285" s="3" t="str">
        <f t="shared" si="24"/>
        <v>31745661fB</v>
      </c>
    </row>
    <row r="286" spans="1:14">
      <c r="A286" s="166" t="s">
        <v>2713</v>
      </c>
      <c r="B286" s="204" t="str">
        <f>VLOOKUP(A286,Adr!A:B,2,FALSE)</f>
        <v>Slovenský rybársky zväz</v>
      </c>
      <c r="C286" s="185" t="s">
        <v>2989</v>
      </c>
      <c r="D286" s="287">
        <v>5000</v>
      </c>
      <c r="E286" s="230">
        <v>0</v>
      </c>
      <c r="F286" s="166" t="s">
        <v>360</v>
      </c>
      <c r="G286" s="169" t="s">
        <v>317</v>
      </c>
      <c r="H286" s="169" t="s">
        <v>1031</v>
      </c>
      <c r="I286" s="192" t="str">
        <f t="shared" si="20"/>
        <v>00178209l</v>
      </c>
      <c r="J286" s="167" t="str">
        <f t="shared" si="21"/>
        <v>00178209026 01</v>
      </c>
      <c r="K286" s="5"/>
      <c r="L286" s="167" t="str">
        <f t="shared" si="22"/>
        <v>00178209026 01B</v>
      </c>
      <c r="M286" s="5" t="str">
        <f t="shared" si="23"/>
        <v>Slovenský rybársky zväzlBšportové pohybové tábory pre mládež</v>
      </c>
      <c r="N286" s="3" t="str">
        <f t="shared" si="24"/>
        <v>00178209lB</v>
      </c>
    </row>
    <row r="287" spans="1:14">
      <c r="A287" s="198" t="s">
        <v>738</v>
      </c>
      <c r="B287" s="204" t="str">
        <f>VLOOKUP(A287,Adr!A:B,2,FALSE)</f>
        <v>Slovenský rýchlokorčuliarsky zväz</v>
      </c>
      <c r="C287" s="185" t="s">
        <v>1120</v>
      </c>
      <c r="D287" s="287">
        <v>42157</v>
      </c>
      <c r="E287" s="230">
        <v>0</v>
      </c>
      <c r="F287" s="166" t="s">
        <v>339</v>
      </c>
      <c r="G287" s="169" t="s">
        <v>319</v>
      </c>
      <c r="H287" s="169" t="s">
        <v>1031</v>
      </c>
      <c r="I287" s="192" t="str">
        <f t="shared" si="20"/>
        <v>30688060a</v>
      </c>
      <c r="J287" s="167" t="str">
        <f t="shared" si="21"/>
        <v>30688060026 02</v>
      </c>
      <c r="K287" s="5" t="s">
        <v>1121</v>
      </c>
      <c r="L287" s="167" t="str">
        <f t="shared" si="22"/>
        <v>30688060026 02B</v>
      </c>
      <c r="M287" s="5" t="str">
        <f t="shared" si="23"/>
        <v>Slovenský rýchlokorčuliarsky zväzaBrýchlokorčuľovanie - bežné transfery</v>
      </c>
      <c r="N287" s="3" t="str">
        <f t="shared" si="24"/>
        <v>30688060aB</v>
      </c>
    </row>
    <row r="288" spans="1:14">
      <c r="A288" s="198" t="s">
        <v>738</v>
      </c>
      <c r="B288" s="204" t="str">
        <f>VLOOKUP(A288,Adr!A:B,2,FALSE)</f>
        <v>Slovenský rýchlokorčuliarsky zväz</v>
      </c>
      <c r="C288" s="169" t="s">
        <v>1581</v>
      </c>
      <c r="D288" s="289">
        <v>10000</v>
      </c>
      <c r="E288" s="173">
        <v>0</v>
      </c>
      <c r="F288" s="166" t="s">
        <v>345</v>
      </c>
      <c r="G288" s="169" t="s">
        <v>321</v>
      </c>
      <c r="H288" s="169" t="s">
        <v>1031</v>
      </c>
      <c r="I288" s="192" t="str">
        <f t="shared" si="20"/>
        <v>30688060d</v>
      </c>
      <c r="J288" s="167" t="str">
        <f t="shared" si="21"/>
        <v>30688060026 03</v>
      </c>
      <c r="K288" s="5"/>
      <c r="L288" s="167" t="str">
        <f t="shared" si="22"/>
        <v>30688060026 03B</v>
      </c>
      <c r="M288" s="5" t="str">
        <f t="shared" si="23"/>
        <v>Slovenský rýchlokorčuliarsky zväzdBTokárová Tamara</v>
      </c>
      <c r="N288" s="3" t="str">
        <f t="shared" si="24"/>
        <v>30688060dB</v>
      </c>
    </row>
    <row r="289" spans="1:14">
      <c r="A289" s="198" t="s">
        <v>745</v>
      </c>
      <c r="B289" s="204" t="str">
        <f>VLOOKUP(A289,Adr!A:B,2,FALSE)</f>
        <v>Slovenský stolnotenisový zväz</v>
      </c>
      <c r="C289" s="185" t="s">
        <v>1122</v>
      </c>
      <c r="D289" s="287">
        <v>939232</v>
      </c>
      <c r="E289" s="173">
        <v>0</v>
      </c>
      <c r="F289" s="166" t="s">
        <v>339</v>
      </c>
      <c r="G289" s="169" t="s">
        <v>319</v>
      </c>
      <c r="H289" s="169" t="s">
        <v>1031</v>
      </c>
      <c r="I289" s="192" t="str">
        <f t="shared" si="20"/>
        <v>30806836a</v>
      </c>
      <c r="J289" s="167" t="str">
        <f t="shared" si="21"/>
        <v>30806836026 02</v>
      </c>
      <c r="K289" s="5" t="s">
        <v>1123</v>
      </c>
      <c r="L289" s="167" t="str">
        <f t="shared" si="22"/>
        <v>30806836026 02B</v>
      </c>
      <c r="M289" s="5" t="str">
        <f t="shared" si="23"/>
        <v>Slovenský stolnotenisový zväzaBstolný tenis - bežné transfery</v>
      </c>
      <c r="N289" s="3" t="str">
        <f t="shared" si="24"/>
        <v>30806836aB</v>
      </c>
    </row>
    <row r="290" spans="1:14">
      <c r="A290" s="182" t="s">
        <v>745</v>
      </c>
      <c r="B290" s="204" t="str">
        <f>VLOOKUP(A290,Adr!A:B,2,FALSE)</f>
        <v>Slovenský stolnotenisový zväz</v>
      </c>
      <c r="C290" s="185" t="s">
        <v>2172</v>
      </c>
      <c r="D290" s="287">
        <v>7500</v>
      </c>
      <c r="E290" s="173">
        <v>0</v>
      </c>
      <c r="F290" s="166" t="s">
        <v>345</v>
      </c>
      <c r="G290" s="169" t="s">
        <v>321</v>
      </c>
      <c r="H290" s="169" t="s">
        <v>1031</v>
      </c>
      <c r="I290" s="192" t="str">
        <f t="shared" si="20"/>
        <v>30806836d</v>
      </c>
      <c r="J290" s="167" t="str">
        <f t="shared" si="21"/>
        <v>30806836026 03</v>
      </c>
      <c r="K290" s="5"/>
      <c r="L290" s="167" t="str">
        <f t="shared" si="22"/>
        <v>30806836026 03B</v>
      </c>
      <c r="M290" s="5" t="str">
        <f t="shared" si="23"/>
        <v>Slovenský stolnotenisový zväzdBArpáš Samuel + 1</v>
      </c>
      <c r="N290" s="3" t="str">
        <f t="shared" si="24"/>
        <v>30806836dB</v>
      </c>
    </row>
    <row r="291" spans="1:14">
      <c r="A291" s="182" t="s">
        <v>745</v>
      </c>
      <c r="B291" s="204" t="str">
        <f>VLOOKUP(A291,Adr!A:B,2,FALSE)</f>
        <v>Slovenský stolnotenisový zväz</v>
      </c>
      <c r="C291" s="169" t="s">
        <v>2173</v>
      </c>
      <c r="D291" s="288">
        <v>15000</v>
      </c>
      <c r="E291" s="230">
        <v>0</v>
      </c>
      <c r="F291" s="166" t="s">
        <v>345</v>
      </c>
      <c r="G291" s="169" t="s">
        <v>321</v>
      </c>
      <c r="H291" s="169" t="s">
        <v>1031</v>
      </c>
      <c r="I291" s="192" t="str">
        <f t="shared" si="20"/>
        <v>30806836d</v>
      </c>
      <c r="J291" s="167" t="str">
        <f t="shared" si="21"/>
        <v>30806836026 03</v>
      </c>
      <c r="K291" s="5"/>
      <c r="L291" s="167" t="str">
        <f t="shared" si="22"/>
        <v>30806836026 03B</v>
      </c>
      <c r="M291" s="5" t="str">
        <f t="shared" si="23"/>
        <v>Slovenský stolnotenisový zväzdBBalážová Barbora + 1</v>
      </c>
      <c r="N291" s="3" t="str">
        <f t="shared" si="24"/>
        <v>30806836dB</v>
      </c>
    </row>
    <row r="292" spans="1:14" ht="12">
      <c r="A292" s="202" t="s">
        <v>745</v>
      </c>
      <c r="B292" s="204" t="str">
        <f>VLOOKUP(A292,Adr!A:B,2,FALSE)</f>
        <v>Slovenský stolnotenisový zväz</v>
      </c>
      <c r="C292" s="196" t="s">
        <v>1582</v>
      </c>
      <c r="D292" s="289">
        <v>20000</v>
      </c>
      <c r="E292" s="230">
        <v>0</v>
      </c>
      <c r="F292" s="166" t="s">
        <v>345</v>
      </c>
      <c r="G292" s="169" t="s">
        <v>321</v>
      </c>
      <c r="H292" s="169" t="s">
        <v>1031</v>
      </c>
      <c r="I292" s="192" t="str">
        <f t="shared" si="20"/>
        <v>30806836d</v>
      </c>
      <c r="J292" s="167" t="str">
        <f t="shared" si="21"/>
        <v>30806836026 03</v>
      </c>
      <c r="K292" s="5"/>
      <c r="L292" s="167" t="str">
        <f t="shared" si="22"/>
        <v>30806836026 03B</v>
      </c>
      <c r="M292" s="5" t="str">
        <f t="shared" si="23"/>
        <v>Slovenský stolnotenisový zväzdBdružstvo - dospelí - ženy</v>
      </c>
      <c r="N292" s="3" t="str">
        <f t="shared" si="24"/>
        <v>30806836dB</v>
      </c>
    </row>
    <row r="293" spans="1:14">
      <c r="A293" s="166" t="s">
        <v>745</v>
      </c>
      <c r="B293" s="204" t="str">
        <f>VLOOKUP(A293,Adr!A:B,2,FALSE)</f>
        <v>Slovenský stolnotenisový zväz</v>
      </c>
      <c r="C293" s="185" t="s">
        <v>1583</v>
      </c>
      <c r="D293" s="287">
        <v>15000</v>
      </c>
      <c r="E293" s="173">
        <v>0</v>
      </c>
      <c r="F293" s="166" t="s">
        <v>345</v>
      </c>
      <c r="G293" s="169" t="s">
        <v>321</v>
      </c>
      <c r="H293" s="169" t="s">
        <v>1031</v>
      </c>
      <c r="I293" s="192" t="str">
        <f t="shared" si="20"/>
        <v>30806836d</v>
      </c>
      <c r="J293" s="167" t="str">
        <f t="shared" si="21"/>
        <v>30806836026 03</v>
      </c>
      <c r="K293" s="5"/>
      <c r="L293" s="167" t="str">
        <f t="shared" si="22"/>
        <v>30806836026 03B</v>
      </c>
      <c r="M293" s="5" t="str">
        <f t="shared" si="23"/>
        <v>Slovenský stolnotenisový zväzdBdružstvo - juniori - muži</v>
      </c>
      <c r="N293" s="3" t="str">
        <f t="shared" si="24"/>
        <v>30806836dB</v>
      </c>
    </row>
    <row r="294" spans="1:14">
      <c r="A294" s="198" t="s">
        <v>745</v>
      </c>
      <c r="B294" s="204" t="str">
        <f>VLOOKUP(A294,Adr!A:B,2,FALSE)</f>
        <v>Slovenský stolnotenisový zväz</v>
      </c>
      <c r="C294" s="185" t="s">
        <v>2174</v>
      </c>
      <c r="D294" s="287">
        <v>15000</v>
      </c>
      <c r="E294" s="230">
        <v>0</v>
      </c>
      <c r="F294" s="166" t="s">
        <v>345</v>
      </c>
      <c r="G294" s="169" t="s">
        <v>321</v>
      </c>
      <c r="H294" s="169" t="s">
        <v>1031</v>
      </c>
      <c r="I294" s="192" t="str">
        <f t="shared" si="20"/>
        <v>30806836d</v>
      </c>
      <c r="J294" s="167" t="str">
        <f t="shared" si="21"/>
        <v>30806836026 03</v>
      </c>
      <c r="K294" s="5"/>
      <c r="L294" s="167" t="str">
        <f t="shared" si="22"/>
        <v>30806836026 03B</v>
      </c>
      <c r="M294" s="5" t="str">
        <f t="shared" si="23"/>
        <v>Slovenský stolnotenisový zväzdBKukuľková Tatiana + 1</v>
      </c>
      <c r="N294" s="3" t="str">
        <f t="shared" si="24"/>
        <v>30806836dB</v>
      </c>
    </row>
    <row r="295" spans="1:14">
      <c r="A295" s="202" t="s">
        <v>745</v>
      </c>
      <c r="B295" s="204" t="str">
        <f>VLOOKUP(A295,Adr!A:B,2,FALSE)</f>
        <v>Slovenský stolnotenisový zväz</v>
      </c>
      <c r="C295" s="185" t="s">
        <v>1584</v>
      </c>
      <c r="D295" s="287">
        <v>20000</v>
      </c>
      <c r="E295" s="173">
        <v>0</v>
      </c>
      <c r="F295" s="166" t="s">
        <v>345</v>
      </c>
      <c r="G295" s="169" t="s">
        <v>321</v>
      </c>
      <c r="H295" s="169" t="s">
        <v>1031</v>
      </c>
      <c r="I295" s="192" t="str">
        <f t="shared" si="20"/>
        <v>30806836d</v>
      </c>
      <c r="J295" s="167" t="str">
        <f t="shared" si="21"/>
        <v>30806836026 03</v>
      </c>
      <c r="K295" s="5"/>
      <c r="L295" s="167" t="str">
        <f t="shared" si="22"/>
        <v>30806836026 03B</v>
      </c>
      <c r="M295" s="5" t="str">
        <f t="shared" si="23"/>
        <v>Slovenský stolnotenisový zväzdBWang Yang</v>
      </c>
      <c r="N295" s="3" t="str">
        <f t="shared" si="24"/>
        <v>30806836dB</v>
      </c>
    </row>
    <row r="296" spans="1:14" ht="12">
      <c r="A296" s="166" t="s">
        <v>745</v>
      </c>
      <c r="B296" s="204" t="str">
        <f>VLOOKUP(A296,Adr!A:B,2,FALSE)</f>
        <v>Slovenský stolnotenisový zväz</v>
      </c>
      <c r="C296" s="196" t="s">
        <v>2233</v>
      </c>
      <c r="D296" s="289">
        <v>50000</v>
      </c>
      <c r="E296" s="230">
        <v>0</v>
      </c>
      <c r="F296" s="166" t="s">
        <v>347</v>
      </c>
      <c r="G296" s="169" t="s">
        <v>321</v>
      </c>
      <c r="H296" s="169" t="s">
        <v>1031</v>
      </c>
      <c r="I296" s="192" t="str">
        <f t="shared" si="20"/>
        <v>30806836e</v>
      </c>
      <c r="J296" s="167" t="str">
        <f t="shared" si="21"/>
        <v>30806836026 03</v>
      </c>
      <c r="K296" s="5"/>
      <c r="L296" s="167" t="str">
        <f t="shared" si="22"/>
        <v>30806836026 03B</v>
      </c>
      <c r="M296" s="5" t="str">
        <f t="shared" si="23"/>
        <v>Slovenský stolnotenisový zväzeBMajstrovstvá Európy do 21 rokov</v>
      </c>
      <c r="N296" s="3" t="str">
        <f t="shared" si="24"/>
        <v>30806836eB</v>
      </c>
    </row>
    <row r="297" spans="1:14">
      <c r="A297" s="202" t="s">
        <v>754</v>
      </c>
      <c r="B297" s="204" t="str">
        <f>VLOOKUP(A297,Adr!A:B,2,FALSE)</f>
        <v>SLOVENSKÝ STRELECKÝ ZVÄZ</v>
      </c>
      <c r="C297" s="169" t="s">
        <v>1124</v>
      </c>
      <c r="D297" s="288">
        <v>579804</v>
      </c>
      <c r="E297" s="230">
        <v>0</v>
      </c>
      <c r="F297" s="166" t="s">
        <v>339</v>
      </c>
      <c r="G297" s="169" t="s">
        <v>319</v>
      </c>
      <c r="H297" s="169" t="s">
        <v>1031</v>
      </c>
      <c r="I297" s="192" t="str">
        <f t="shared" si="20"/>
        <v>00603341a</v>
      </c>
      <c r="J297" s="167" t="str">
        <f t="shared" si="21"/>
        <v>00603341026 02</v>
      </c>
      <c r="K297" s="5" t="s">
        <v>1125</v>
      </c>
      <c r="L297" s="167" t="str">
        <f t="shared" si="22"/>
        <v>00603341026 02B</v>
      </c>
      <c r="M297" s="5" t="str">
        <f t="shared" si="23"/>
        <v>SLOVENSKÝ STRELECKÝ ZVÄZaBstreľba - bežné transfery</v>
      </c>
      <c r="N297" s="3" t="str">
        <f t="shared" si="24"/>
        <v>00603341aB</v>
      </c>
    </row>
    <row r="298" spans="1:14">
      <c r="A298" s="198" t="s">
        <v>754</v>
      </c>
      <c r="B298" s="204" t="str">
        <f>VLOOKUP(A298,Adr!A:B,2,FALSE)</f>
        <v>SLOVENSKÝ STRELECKÝ ZVÄZ</v>
      </c>
      <c r="C298" s="169" t="s">
        <v>2983</v>
      </c>
      <c r="D298" s="288">
        <v>20000</v>
      </c>
      <c r="E298" s="230">
        <v>0</v>
      </c>
      <c r="F298" s="166" t="s">
        <v>345</v>
      </c>
      <c r="G298" s="169" t="s">
        <v>321</v>
      </c>
      <c r="H298" s="169" t="s">
        <v>1031</v>
      </c>
      <c r="I298" s="192" t="str">
        <f t="shared" si="20"/>
        <v>00603341d</v>
      </c>
      <c r="J298" s="167" t="str">
        <f t="shared" si="21"/>
        <v>00603341026 03</v>
      </c>
      <c r="K298" s="5"/>
      <c r="L298" s="167" t="str">
        <f t="shared" si="22"/>
        <v>00603341026 03B</v>
      </c>
      <c r="M298" s="5" t="str">
        <f t="shared" si="23"/>
        <v>SLOVENSKÝ STRELECKÝ ZVÄZdBBaláž peter</v>
      </c>
      <c r="N298" s="3" t="str">
        <f t="shared" si="24"/>
        <v>00603341dB</v>
      </c>
    </row>
    <row r="299" spans="1:14">
      <c r="A299" s="198" t="s">
        <v>754</v>
      </c>
      <c r="B299" s="204" t="str">
        <f>VLOOKUP(A299,Adr!A:B,2,FALSE)</f>
        <v>SLOVENSKÝ STRELECKÝ ZVÄZ</v>
      </c>
      <c r="C299" s="185" t="s">
        <v>1585</v>
      </c>
      <c r="D299" s="287">
        <v>80000</v>
      </c>
      <c r="E299" s="173">
        <v>0</v>
      </c>
      <c r="F299" s="166" t="s">
        <v>345</v>
      </c>
      <c r="G299" s="169" t="s">
        <v>321</v>
      </c>
      <c r="H299" s="169" t="s">
        <v>1031</v>
      </c>
      <c r="I299" s="192" t="str">
        <f t="shared" si="20"/>
        <v>00603341d</v>
      </c>
      <c r="J299" s="167" t="str">
        <f t="shared" si="21"/>
        <v>00603341026 03</v>
      </c>
      <c r="K299" s="5"/>
      <c r="L299" s="167" t="str">
        <f t="shared" si="22"/>
        <v>00603341026 03B</v>
      </c>
      <c r="M299" s="5" t="str">
        <f t="shared" si="23"/>
        <v>SLOVENSKÝ STRELECKÝ ZVÄZdBBarteková Danka</v>
      </c>
      <c r="N299" s="3" t="str">
        <f t="shared" si="24"/>
        <v>00603341dB</v>
      </c>
    </row>
    <row r="300" spans="1:14">
      <c r="A300" s="182" t="s">
        <v>754</v>
      </c>
      <c r="B300" s="204" t="str">
        <f>VLOOKUP(A300,Adr!A:B,2,FALSE)</f>
        <v>SLOVENSKÝ STRELECKÝ ZVÄZ</v>
      </c>
      <c r="C300" s="185" t="s">
        <v>1587</v>
      </c>
      <c r="D300" s="287">
        <v>50000</v>
      </c>
      <c r="E300" s="173">
        <v>0</v>
      </c>
      <c r="F300" s="166" t="s">
        <v>345</v>
      </c>
      <c r="G300" s="169" t="s">
        <v>321</v>
      </c>
      <c r="H300" s="169" t="s">
        <v>1031</v>
      </c>
      <c r="I300" s="192" t="str">
        <f t="shared" si="20"/>
        <v>00603341d</v>
      </c>
      <c r="J300" s="167" t="str">
        <f t="shared" si="21"/>
        <v>00603341026 03</v>
      </c>
      <c r="K300" s="5"/>
      <c r="L300" s="167" t="str">
        <f t="shared" si="22"/>
        <v>00603341026 03B</v>
      </c>
      <c r="M300" s="5" t="str">
        <f t="shared" si="23"/>
        <v>SLOVENSKÝ STRELECKÝ ZVÄZdBdvojica - trap mix (dospelí)</v>
      </c>
      <c r="N300" s="3" t="str">
        <f t="shared" si="24"/>
        <v>00603341dB</v>
      </c>
    </row>
    <row r="301" spans="1:14" ht="12">
      <c r="A301" s="166" t="s">
        <v>754</v>
      </c>
      <c r="B301" s="204" t="str">
        <f>VLOOKUP(A301,Adr!A:B,2,FALSE)</f>
        <v>SLOVENSKÝ STRELECKÝ ZVÄZ</v>
      </c>
      <c r="C301" s="196" t="s">
        <v>1586</v>
      </c>
      <c r="D301" s="289">
        <v>20000</v>
      </c>
      <c r="E301" s="230">
        <v>0</v>
      </c>
      <c r="F301" s="166" t="s">
        <v>345</v>
      </c>
      <c r="G301" s="169" t="s">
        <v>321</v>
      </c>
      <c r="H301" s="169" t="s">
        <v>1031</v>
      </c>
      <c r="I301" s="192" t="str">
        <f t="shared" si="20"/>
        <v>00603341d</v>
      </c>
      <c r="J301" s="167" t="str">
        <f t="shared" si="21"/>
        <v>00603341026 03</v>
      </c>
      <c r="K301" s="5"/>
      <c r="L301" s="167" t="str">
        <f t="shared" si="22"/>
        <v>00603341026 03B</v>
      </c>
      <c r="M301" s="5" t="str">
        <f t="shared" si="23"/>
        <v>SLOVENSKÝ STRELECKÝ ZVÄZdBdvojica - VzPu mix (dospelí)</v>
      </c>
      <c r="N301" s="3" t="str">
        <f t="shared" si="24"/>
        <v>00603341dB</v>
      </c>
    </row>
    <row r="302" spans="1:14">
      <c r="A302" s="202" t="s">
        <v>754</v>
      </c>
      <c r="B302" s="204" t="str">
        <f>VLOOKUP(A302,Adr!A:B,2,FALSE)</f>
        <v>SLOVENSKÝ STRELECKÝ ZVÄZ</v>
      </c>
      <c r="C302" s="185" t="s">
        <v>1588</v>
      </c>
      <c r="D302" s="287">
        <v>25000</v>
      </c>
      <c r="E302" s="230">
        <v>0</v>
      </c>
      <c r="F302" s="166" t="s">
        <v>345</v>
      </c>
      <c r="G302" s="169" t="s">
        <v>321</v>
      </c>
      <c r="H302" s="169" t="s">
        <v>1031</v>
      </c>
      <c r="I302" s="192" t="str">
        <f t="shared" si="20"/>
        <v>00603341d</v>
      </c>
      <c r="J302" s="167" t="str">
        <f t="shared" si="21"/>
        <v>00603341026 03</v>
      </c>
      <c r="K302" s="5"/>
      <c r="L302" s="167" t="str">
        <f t="shared" si="22"/>
        <v>00603341026 03B</v>
      </c>
      <c r="M302" s="5" t="str">
        <f t="shared" si="23"/>
        <v>SLOVENSKÝ STRELECKÝ ZVÄZdBHocková Miroslava</v>
      </c>
      <c r="N302" s="3" t="str">
        <f t="shared" si="24"/>
        <v>00603341dB</v>
      </c>
    </row>
    <row r="303" spans="1:14">
      <c r="A303" s="198" t="s">
        <v>754</v>
      </c>
      <c r="B303" s="204" t="str">
        <f>VLOOKUP(A303,Adr!A:B,2,FALSE)</f>
        <v>SLOVENSKÝ STRELECKÝ ZVÄZ</v>
      </c>
      <c r="C303" s="169" t="s">
        <v>1589</v>
      </c>
      <c r="D303" s="288">
        <v>58000</v>
      </c>
      <c r="E303" s="173">
        <v>0</v>
      </c>
      <c r="F303" s="166" t="s">
        <v>345</v>
      </c>
      <c r="G303" s="169" t="s">
        <v>321</v>
      </c>
      <c r="H303" s="169" t="s">
        <v>1031</v>
      </c>
      <c r="I303" s="192" t="str">
        <f t="shared" si="20"/>
        <v>00603341d</v>
      </c>
      <c r="J303" s="167" t="str">
        <f t="shared" si="21"/>
        <v>00603341026 03</v>
      </c>
      <c r="K303" s="5"/>
      <c r="L303" s="167" t="str">
        <f t="shared" si="22"/>
        <v>00603341026 03B</v>
      </c>
      <c r="M303" s="5" t="str">
        <f t="shared" si="23"/>
        <v>SLOVENSKÝ STRELECKÝ ZVÄZdBHocková Vanesa</v>
      </c>
      <c r="N303" s="3" t="str">
        <f t="shared" si="24"/>
        <v>00603341dB</v>
      </c>
    </row>
    <row r="304" spans="1:14">
      <c r="A304" s="202" t="s">
        <v>754</v>
      </c>
      <c r="B304" s="204" t="str">
        <f>VLOOKUP(A304,Adr!A:B,2,FALSE)</f>
        <v>SLOVENSKÝ STRELECKÝ ZVÄZ</v>
      </c>
      <c r="C304" s="185" t="s">
        <v>2984</v>
      </c>
      <c r="D304" s="287">
        <v>2000</v>
      </c>
      <c r="E304" s="230">
        <v>0</v>
      </c>
      <c r="F304" s="166" t="s">
        <v>345</v>
      </c>
      <c r="G304" s="169" t="s">
        <v>321</v>
      </c>
      <c r="H304" s="169" t="s">
        <v>1031</v>
      </c>
      <c r="I304" s="192" t="str">
        <f t="shared" si="20"/>
        <v>00603341d</v>
      </c>
      <c r="J304" s="167" t="str">
        <f t="shared" si="21"/>
        <v>00603341026 03</v>
      </c>
      <c r="K304" s="5"/>
      <c r="L304" s="167" t="str">
        <f t="shared" si="22"/>
        <v>00603341026 03B</v>
      </c>
      <c r="M304" s="5" t="str">
        <f t="shared" si="23"/>
        <v>SLOVENSKÝ STRELECKÝ ZVÄZdBHocková Vanesa - broková pažba</v>
      </c>
      <c r="N304" s="3" t="str">
        <f t="shared" si="24"/>
        <v>00603341dB</v>
      </c>
    </row>
    <row r="305" spans="1:14">
      <c r="A305" s="202" t="s">
        <v>754</v>
      </c>
      <c r="B305" s="204" t="str">
        <f>VLOOKUP(A305,Adr!A:B,2,FALSE)</f>
        <v>SLOVENSKÝ STRELECKÝ ZVÄZ</v>
      </c>
      <c r="C305" s="185" t="s">
        <v>2985</v>
      </c>
      <c r="D305" s="287">
        <v>20000</v>
      </c>
      <c r="E305" s="173">
        <v>0</v>
      </c>
      <c r="F305" s="166" t="s">
        <v>345</v>
      </c>
      <c r="G305" s="169" t="s">
        <v>321</v>
      </c>
      <c r="H305" s="169" t="s">
        <v>1031</v>
      </c>
      <c r="I305" s="192" t="str">
        <f t="shared" si="20"/>
        <v>00603341d</v>
      </c>
      <c r="J305" s="167" t="str">
        <f t="shared" si="21"/>
        <v>00603341026 03</v>
      </c>
      <c r="K305" s="5"/>
      <c r="L305" s="167" t="str">
        <f t="shared" si="22"/>
        <v>00603341026 03B</v>
      </c>
      <c r="M305" s="5" t="str">
        <f t="shared" si="23"/>
        <v>SLOVENSKÝ STRELECKÝ ZVÄZdBHolko Ondrej</v>
      </c>
      <c r="N305" s="3" t="str">
        <f t="shared" si="24"/>
        <v>00603341dB</v>
      </c>
    </row>
    <row r="306" spans="1:14">
      <c r="A306" s="202" t="s">
        <v>754</v>
      </c>
      <c r="B306" s="204" t="str">
        <f>VLOOKUP(A306,Adr!A:B,2,FALSE)</f>
        <v>SLOVENSKÝ STRELECKÝ ZVÄZ</v>
      </c>
      <c r="C306" s="185" t="s">
        <v>1590</v>
      </c>
      <c r="D306" s="287">
        <v>56000</v>
      </c>
      <c r="E306" s="230">
        <v>0</v>
      </c>
      <c r="F306" s="166" t="s">
        <v>345</v>
      </c>
      <c r="G306" s="169" t="s">
        <v>321</v>
      </c>
      <c r="H306" s="169" t="s">
        <v>1031</v>
      </c>
      <c r="I306" s="192" t="str">
        <f t="shared" si="20"/>
        <v>00603341d</v>
      </c>
      <c r="J306" s="167" t="str">
        <f t="shared" si="21"/>
        <v>00603341026 03</v>
      </c>
      <c r="K306" s="5"/>
      <c r="L306" s="167" t="str">
        <f t="shared" si="22"/>
        <v>00603341026 03B</v>
      </c>
      <c r="M306" s="5" t="str">
        <f t="shared" si="23"/>
        <v>SLOVENSKÝ STRELECKÝ ZVÄZdBJány Patrik</v>
      </c>
      <c r="N306" s="3" t="str">
        <f t="shared" si="24"/>
        <v>00603341dB</v>
      </c>
    </row>
    <row r="307" spans="1:14" ht="12">
      <c r="A307" s="166" t="s">
        <v>754</v>
      </c>
      <c r="B307" s="204" t="str">
        <f>VLOOKUP(A307,Adr!A:B,2,FALSE)</f>
        <v>SLOVENSKÝ STRELECKÝ ZVÄZ</v>
      </c>
      <c r="C307" s="196" t="s">
        <v>2986</v>
      </c>
      <c r="D307" s="289">
        <v>4000</v>
      </c>
      <c r="E307" s="173">
        <v>0</v>
      </c>
      <c r="F307" s="166" t="s">
        <v>345</v>
      </c>
      <c r="G307" s="169" t="s">
        <v>321</v>
      </c>
      <c r="H307" s="169" t="s">
        <v>1031</v>
      </c>
      <c r="I307" s="192" t="str">
        <f t="shared" si="20"/>
        <v>00603341d</v>
      </c>
      <c r="J307" s="167" t="str">
        <f t="shared" si="21"/>
        <v>00603341026 03</v>
      </c>
      <c r="K307" s="5"/>
      <c r="L307" s="167" t="str">
        <f t="shared" si="22"/>
        <v>00603341026 03B</v>
      </c>
      <c r="M307" s="5" t="str">
        <f t="shared" si="23"/>
        <v>SLOVENSKÝ STRELECKÝ ZVÄZdBJány Patrik - vzduchová puška</v>
      </c>
      <c r="N307" s="3" t="str">
        <f t="shared" si="24"/>
        <v>00603341dB</v>
      </c>
    </row>
    <row r="308" spans="1:14">
      <c r="A308" s="202" t="s">
        <v>754</v>
      </c>
      <c r="B308" s="204" t="str">
        <f>VLOOKUP(A308,Adr!A:B,2,FALSE)</f>
        <v>SLOVENSKÝ STRELECKÝ ZVÄZ</v>
      </c>
      <c r="C308" s="185" t="s">
        <v>1591</v>
      </c>
      <c r="D308" s="287">
        <v>10000</v>
      </c>
      <c r="E308" s="230">
        <v>0</v>
      </c>
      <c r="F308" s="166" t="s">
        <v>345</v>
      </c>
      <c r="G308" s="169" t="s">
        <v>321</v>
      </c>
      <c r="H308" s="169" t="s">
        <v>1031</v>
      </c>
      <c r="I308" s="192" t="str">
        <f t="shared" si="20"/>
        <v>00603341d</v>
      </c>
      <c r="J308" s="167" t="str">
        <f t="shared" si="21"/>
        <v>00603341026 03</v>
      </c>
      <c r="K308" s="5"/>
      <c r="L308" s="167" t="str">
        <f t="shared" si="22"/>
        <v>00603341026 03B</v>
      </c>
      <c r="M308" s="5" t="str">
        <f t="shared" si="23"/>
        <v>SLOVENSKÝ STRELECKÝ ZVÄZdBKortišová Emma</v>
      </c>
      <c r="N308" s="3" t="str">
        <f t="shared" si="24"/>
        <v>00603341dB</v>
      </c>
    </row>
    <row r="309" spans="1:14" ht="12">
      <c r="A309" s="166" t="s">
        <v>754</v>
      </c>
      <c r="B309" s="204" t="str">
        <f>VLOOKUP(A309,Adr!A:B,2,FALSE)</f>
        <v>SLOVENSKÝ STRELECKÝ ZVÄZ</v>
      </c>
      <c r="C309" s="196" t="s">
        <v>2987</v>
      </c>
      <c r="D309" s="289">
        <v>20000</v>
      </c>
      <c r="E309" s="173">
        <v>0</v>
      </c>
      <c r="F309" s="166" t="s">
        <v>345</v>
      </c>
      <c r="G309" s="169" t="s">
        <v>321</v>
      </c>
      <c r="H309" s="169" t="s">
        <v>1031</v>
      </c>
      <c r="I309" s="192" t="str">
        <f t="shared" si="20"/>
        <v>00603341d</v>
      </c>
      <c r="J309" s="167" t="str">
        <f t="shared" si="21"/>
        <v>00603341026 03</v>
      </c>
      <c r="K309" s="5"/>
      <c r="L309" s="167" t="str">
        <f t="shared" si="22"/>
        <v>00603341026 03B</v>
      </c>
      <c r="M309" s="5" t="str">
        <f t="shared" si="23"/>
        <v>SLOVENSKÝ STRELECKÝ ZVÄZdBKostúr Marek</v>
      </c>
      <c r="N309" s="3" t="str">
        <f t="shared" si="24"/>
        <v>00603341dB</v>
      </c>
    </row>
    <row r="310" spans="1:14">
      <c r="A310" s="202" t="s">
        <v>754</v>
      </c>
      <c r="B310" s="204" t="str">
        <f>VLOOKUP(A310,Adr!A:B,2,FALSE)</f>
        <v>SLOVENSKÝ STRELECKÝ ZVÄZ</v>
      </c>
      <c r="C310" s="185" t="s">
        <v>1592</v>
      </c>
      <c r="D310" s="287">
        <v>70000</v>
      </c>
      <c r="E310" s="230">
        <v>0</v>
      </c>
      <c r="F310" s="166" t="s">
        <v>345</v>
      </c>
      <c r="G310" s="169" t="s">
        <v>321</v>
      </c>
      <c r="H310" s="169" t="s">
        <v>1031</v>
      </c>
      <c r="I310" s="192" t="str">
        <f t="shared" si="20"/>
        <v>00603341d</v>
      </c>
      <c r="J310" s="167" t="str">
        <f t="shared" si="21"/>
        <v>00603341026 03</v>
      </c>
      <c r="K310" s="5"/>
      <c r="L310" s="167" t="str">
        <f t="shared" si="22"/>
        <v>00603341026 03B</v>
      </c>
      <c r="M310" s="5" t="str">
        <f t="shared" si="23"/>
        <v>SLOVENSKÝ STRELECKÝ ZVÄZdBKovačócy Marián</v>
      </c>
      <c r="N310" s="3" t="str">
        <f t="shared" si="24"/>
        <v>00603341dB</v>
      </c>
    </row>
    <row r="311" spans="1:14">
      <c r="A311" s="202" t="s">
        <v>754</v>
      </c>
      <c r="B311" s="204" t="str">
        <f>VLOOKUP(A311,Adr!A:B,2,FALSE)</f>
        <v>SLOVENSKÝ STRELECKÝ ZVÄZ</v>
      </c>
      <c r="C311" s="185" t="s">
        <v>1593</v>
      </c>
      <c r="D311" s="287">
        <v>10000</v>
      </c>
      <c r="E311" s="173">
        <v>0</v>
      </c>
      <c r="F311" s="166" t="s">
        <v>345</v>
      </c>
      <c r="G311" s="169" t="s">
        <v>321</v>
      </c>
      <c r="H311" s="169" t="s">
        <v>1031</v>
      </c>
      <c r="I311" s="192" t="str">
        <f t="shared" si="20"/>
        <v>00603341d</v>
      </c>
      <c r="J311" s="167" t="str">
        <f t="shared" si="21"/>
        <v>00603341026 03</v>
      </c>
      <c r="K311" s="5"/>
      <c r="L311" s="167" t="str">
        <f t="shared" si="22"/>
        <v>00603341026 03B</v>
      </c>
      <c r="M311" s="5" t="str">
        <f t="shared" si="23"/>
        <v>SLOVENSKÝ STRELECKÝ ZVÄZdBMohyla Marco</v>
      </c>
      <c r="N311" s="3" t="str">
        <f t="shared" si="24"/>
        <v>00603341dB</v>
      </c>
    </row>
    <row r="312" spans="1:14">
      <c r="A312" s="202" t="s">
        <v>754</v>
      </c>
      <c r="B312" s="204" t="str">
        <f>VLOOKUP(A312,Adr!A:B,2,FALSE)</f>
        <v>SLOVENSKÝ STRELECKÝ ZVÄZ</v>
      </c>
      <c r="C312" s="185" t="s">
        <v>2175</v>
      </c>
      <c r="D312" s="287">
        <v>20000</v>
      </c>
      <c r="E312" s="230">
        <v>0</v>
      </c>
      <c r="F312" s="166" t="s">
        <v>345</v>
      </c>
      <c r="G312" s="169" t="s">
        <v>321</v>
      </c>
      <c r="H312" s="169" t="s">
        <v>1031</v>
      </c>
      <c r="I312" s="192" t="str">
        <f t="shared" si="20"/>
        <v>00603341d</v>
      </c>
      <c r="J312" s="167" t="str">
        <f t="shared" si="21"/>
        <v>00603341026 03</v>
      </c>
      <c r="K312" s="5"/>
      <c r="L312" s="167" t="str">
        <f t="shared" si="22"/>
        <v>00603341026 03B</v>
      </c>
      <c r="M312" s="5" t="str">
        <f t="shared" si="23"/>
        <v>SLOVENSKÝ STRELECKÝ ZVÄZdBNovotná Kamila</v>
      </c>
      <c r="N312" s="3" t="str">
        <f t="shared" si="24"/>
        <v>00603341dB</v>
      </c>
    </row>
    <row r="313" spans="1:14">
      <c r="A313" s="182" t="s">
        <v>754</v>
      </c>
      <c r="B313" s="204" t="str">
        <f>VLOOKUP(A313,Adr!A:B,2,FALSE)</f>
        <v>SLOVENSKÝ STRELECKÝ ZVÄZ</v>
      </c>
      <c r="C313" s="185" t="s">
        <v>2176</v>
      </c>
      <c r="D313" s="287">
        <v>20000</v>
      </c>
      <c r="E313" s="230">
        <v>0</v>
      </c>
      <c r="F313" s="166" t="s">
        <v>345</v>
      </c>
      <c r="G313" s="169" t="s">
        <v>321</v>
      </c>
      <c r="H313" s="169" t="s">
        <v>1031</v>
      </c>
      <c r="I313" s="192" t="str">
        <f t="shared" si="20"/>
        <v>00603341d</v>
      </c>
      <c r="J313" s="167" t="str">
        <f t="shared" si="21"/>
        <v>00603341026 03</v>
      </c>
      <c r="K313" s="5"/>
      <c r="L313" s="167" t="str">
        <f t="shared" si="22"/>
        <v>00603341026 03B</v>
      </c>
      <c r="M313" s="5" t="str">
        <f t="shared" si="23"/>
        <v>SLOVENSKÝ STRELECKÝ ZVÄZdBŠpotáková Jana</v>
      </c>
      <c r="N313" s="3" t="str">
        <f t="shared" si="24"/>
        <v>00603341dB</v>
      </c>
    </row>
    <row r="314" spans="1:14">
      <c r="A314" s="198" t="s">
        <v>754</v>
      </c>
      <c r="B314" s="204" t="str">
        <f>VLOOKUP(A314,Adr!A:B,2,FALSE)</f>
        <v>SLOVENSKÝ STRELECKÝ ZVÄZ</v>
      </c>
      <c r="C314" s="169" t="s">
        <v>1594</v>
      </c>
      <c r="D314" s="288">
        <v>20000</v>
      </c>
      <c r="E314" s="173">
        <v>0</v>
      </c>
      <c r="F314" s="166" t="s">
        <v>345</v>
      </c>
      <c r="G314" s="169" t="s">
        <v>321</v>
      </c>
      <c r="H314" s="169" t="s">
        <v>1031</v>
      </c>
      <c r="I314" s="192" t="str">
        <f t="shared" si="20"/>
        <v>00603341d</v>
      </c>
      <c r="J314" s="167" t="str">
        <f t="shared" si="21"/>
        <v>00603341026 03</v>
      </c>
      <c r="K314" s="5"/>
      <c r="L314" s="167" t="str">
        <f t="shared" si="22"/>
        <v>00603341026 03B</v>
      </c>
      <c r="M314" s="5" t="str">
        <f t="shared" si="23"/>
        <v>SLOVENSKÝ STRELECKÝ ZVÄZdBŠtefečeková Rehák Zuzana</v>
      </c>
      <c r="N314" s="3" t="str">
        <f t="shared" si="24"/>
        <v>00603341dB</v>
      </c>
    </row>
    <row r="315" spans="1:14" ht="12">
      <c r="A315" s="166" t="s">
        <v>754</v>
      </c>
      <c r="B315" s="204" t="str">
        <f>VLOOKUP(A315,Adr!A:B,2,FALSE)</f>
        <v>SLOVENSKÝ STRELECKÝ ZVÄZ</v>
      </c>
      <c r="C315" s="196" t="s">
        <v>1595</v>
      </c>
      <c r="D315" s="289">
        <v>20000</v>
      </c>
      <c r="E315" s="230">
        <v>0</v>
      </c>
      <c r="F315" s="166" t="s">
        <v>345</v>
      </c>
      <c r="G315" s="169" t="s">
        <v>321</v>
      </c>
      <c r="H315" s="169" t="s">
        <v>1031</v>
      </c>
      <c r="I315" s="192" t="str">
        <f t="shared" si="20"/>
        <v>00603341d</v>
      </c>
      <c r="J315" s="167" t="str">
        <f t="shared" si="21"/>
        <v>00603341026 03</v>
      </c>
      <c r="K315" s="5"/>
      <c r="L315" s="167" t="str">
        <f t="shared" si="22"/>
        <v>00603341026 03B</v>
      </c>
      <c r="M315" s="5" t="str">
        <f t="shared" si="23"/>
        <v>SLOVENSKÝ STRELECKÝ ZVÄZdBŠtibravá Monika</v>
      </c>
      <c r="N315" s="3" t="str">
        <f t="shared" si="24"/>
        <v>00603341dB</v>
      </c>
    </row>
    <row r="316" spans="1:14">
      <c r="A316" s="202" t="s">
        <v>754</v>
      </c>
      <c r="B316" s="204" t="str">
        <f>VLOOKUP(A316,Adr!A:B,2,FALSE)</f>
        <v>SLOVENSKÝ STRELECKÝ ZVÄZ</v>
      </c>
      <c r="C316" s="185" t="s">
        <v>1596</v>
      </c>
      <c r="D316" s="287">
        <v>50000</v>
      </c>
      <c r="E316" s="173">
        <v>0</v>
      </c>
      <c r="F316" s="166" t="s">
        <v>345</v>
      </c>
      <c r="G316" s="169" t="s">
        <v>321</v>
      </c>
      <c r="H316" s="169" t="s">
        <v>1031</v>
      </c>
      <c r="I316" s="192" t="str">
        <f t="shared" si="20"/>
        <v>00603341d</v>
      </c>
      <c r="J316" s="167" t="str">
        <f t="shared" si="21"/>
        <v>00603341026 03</v>
      </c>
      <c r="K316" s="5"/>
      <c r="L316" s="167" t="str">
        <f t="shared" si="22"/>
        <v>00603341026 03B</v>
      </c>
      <c r="M316" s="5" t="str">
        <f t="shared" si="23"/>
        <v>SLOVENSKÝ STRELECKÝ ZVÄZdBTužinský Juraj</v>
      </c>
      <c r="N316" s="3" t="str">
        <f t="shared" si="24"/>
        <v>00603341dB</v>
      </c>
    </row>
    <row r="317" spans="1:14" ht="12">
      <c r="A317" s="166" t="s">
        <v>754</v>
      </c>
      <c r="B317" s="204" t="str">
        <f>VLOOKUP(A317,Adr!A:B,2,FALSE)</f>
        <v>SLOVENSKÝ STRELECKÝ ZVÄZ</v>
      </c>
      <c r="C317" s="196" t="s">
        <v>2212</v>
      </c>
      <c r="D317" s="289">
        <v>4500</v>
      </c>
      <c r="E317" s="173">
        <v>0</v>
      </c>
      <c r="F317" s="166" t="s">
        <v>362</v>
      </c>
      <c r="G317" s="169" t="s">
        <v>321</v>
      </c>
      <c r="H317" s="169" t="s">
        <v>1031</v>
      </c>
      <c r="I317" s="192" t="str">
        <f t="shared" si="20"/>
        <v>00603341m</v>
      </c>
      <c r="J317" s="167" t="str">
        <f t="shared" si="21"/>
        <v>00603341026 03</v>
      </c>
      <c r="K317" s="5"/>
      <c r="L317" s="167" t="str">
        <f t="shared" si="22"/>
        <v>00603341026 03B</v>
      </c>
      <c r="M317" s="5" t="str">
        <f t="shared" si="23"/>
        <v>SLOVENSKÝ STRELECKÝ ZVÄZmB29th International Competation of Olympic Hopes Šamorín</v>
      </c>
      <c r="N317" s="3" t="str">
        <f t="shared" si="24"/>
        <v>00603341mB</v>
      </c>
    </row>
    <row r="318" spans="1:14" ht="12">
      <c r="A318" s="166" t="s">
        <v>763</v>
      </c>
      <c r="B318" s="204" t="str">
        <f>VLOOKUP(A318,Adr!A:B,2,FALSE)</f>
        <v>Slovenský šachový zväz</v>
      </c>
      <c r="C318" s="196" t="s">
        <v>1126</v>
      </c>
      <c r="D318" s="289">
        <v>347439</v>
      </c>
      <c r="E318" s="173">
        <v>0</v>
      </c>
      <c r="F318" s="166" t="s">
        <v>339</v>
      </c>
      <c r="G318" s="169" t="s">
        <v>319</v>
      </c>
      <c r="H318" s="169" t="s">
        <v>1031</v>
      </c>
      <c r="I318" s="192" t="str">
        <f t="shared" si="20"/>
        <v>17310571a</v>
      </c>
      <c r="J318" s="167" t="str">
        <f t="shared" si="21"/>
        <v>17310571026 02</v>
      </c>
      <c r="K318" s="5" t="s">
        <v>1127</v>
      </c>
      <c r="L318" s="167" t="str">
        <f t="shared" si="22"/>
        <v>17310571026 02B</v>
      </c>
      <c r="M318" s="5" t="str">
        <f t="shared" si="23"/>
        <v>Slovenský šachový zväzaBšach - bežné transfery</v>
      </c>
      <c r="N318" s="3" t="str">
        <f t="shared" si="24"/>
        <v>17310571aB</v>
      </c>
    </row>
    <row r="319" spans="1:14">
      <c r="A319" s="202" t="s">
        <v>763</v>
      </c>
      <c r="B319" s="204" t="str">
        <f>VLOOKUP(A319,Adr!A:B,2,FALSE)</f>
        <v>Slovenský šachový zväz</v>
      </c>
      <c r="C319" s="185" t="s">
        <v>1473</v>
      </c>
      <c r="D319" s="287">
        <v>6314</v>
      </c>
      <c r="E319" s="230">
        <v>0</v>
      </c>
      <c r="F319" s="166" t="s">
        <v>343</v>
      </c>
      <c r="G319" s="169" t="s">
        <v>321</v>
      </c>
      <c r="H319" s="169" t="s">
        <v>1031</v>
      </c>
      <c r="I319" s="192" t="str">
        <f t="shared" si="20"/>
        <v>17310571c</v>
      </c>
      <c r="J319" s="167" t="str">
        <f t="shared" si="21"/>
        <v>17310571026 03</v>
      </c>
      <c r="K319" s="5"/>
      <c r="L319" s="167" t="str">
        <f t="shared" si="22"/>
        <v>17310571026 03B</v>
      </c>
      <c r="M319" s="5" t="str">
        <f t="shared" si="23"/>
        <v>Slovenský šachový zväzcBzabezpečenie a rozvoj športu šach zdravotne postihnutých športovcov</v>
      </c>
      <c r="N319" s="3" t="str">
        <f t="shared" si="24"/>
        <v>17310571cB</v>
      </c>
    </row>
    <row r="320" spans="1:14" ht="12">
      <c r="A320" s="166" t="s">
        <v>763</v>
      </c>
      <c r="B320" s="204" t="str">
        <f>VLOOKUP(A320,Adr!A:B,2,FALSE)</f>
        <v>Slovenský šachový zväz</v>
      </c>
      <c r="C320" s="196" t="s">
        <v>2213</v>
      </c>
      <c r="D320" s="289">
        <v>6160</v>
      </c>
      <c r="E320" s="230">
        <v>0</v>
      </c>
      <c r="F320" s="166" t="s">
        <v>362</v>
      </c>
      <c r="G320" s="169" t="s">
        <v>321</v>
      </c>
      <c r="H320" s="169" t="s">
        <v>1031</v>
      </c>
      <c r="I320" s="192" t="str">
        <f t="shared" si="20"/>
        <v>17310571m</v>
      </c>
      <c r="J320" s="167" t="str">
        <f t="shared" si="21"/>
        <v>17310571026 03</v>
      </c>
      <c r="K320" s="5"/>
      <c r="L320" s="167" t="str">
        <f t="shared" si="22"/>
        <v>17310571026 03B</v>
      </c>
      <c r="M320" s="5" t="str">
        <f t="shared" si="23"/>
        <v>Slovenský šachový zväzmBMedzinárodné majstrovstvá Slovenska v zrýchlenom šachu 2025</v>
      </c>
      <c r="N320" s="3" t="str">
        <f t="shared" si="24"/>
        <v>17310571mB</v>
      </c>
    </row>
    <row r="321" spans="1:14">
      <c r="A321" s="202" t="s">
        <v>773</v>
      </c>
      <c r="B321" s="204" t="str">
        <f>VLOOKUP(A321,Adr!A:B,2,FALSE)</f>
        <v>Slovenský šermiarsky zväz</v>
      </c>
      <c r="C321" s="169" t="s">
        <v>1128</v>
      </c>
      <c r="D321" s="288">
        <v>89428</v>
      </c>
      <c r="E321" s="173">
        <v>0</v>
      </c>
      <c r="F321" s="166" t="s">
        <v>339</v>
      </c>
      <c r="G321" s="169" t="s">
        <v>319</v>
      </c>
      <c r="H321" s="169" t="s">
        <v>1031</v>
      </c>
      <c r="I321" s="192" t="str">
        <f t="shared" si="20"/>
        <v>30806437a</v>
      </c>
      <c r="J321" s="167" t="str">
        <f t="shared" si="21"/>
        <v>30806437026 02</v>
      </c>
      <c r="K321" s="5" t="s">
        <v>1129</v>
      </c>
      <c r="L321" s="167" t="str">
        <f t="shared" si="22"/>
        <v>30806437026 02B</v>
      </c>
      <c r="M321" s="5" t="str">
        <f t="shared" si="23"/>
        <v>Slovenský šermiarsky zväzaBšerm - bežné transfery</v>
      </c>
      <c r="N321" s="3" t="str">
        <f t="shared" si="24"/>
        <v>30806437aB</v>
      </c>
    </row>
    <row r="322" spans="1:14">
      <c r="A322" s="198" t="s">
        <v>773</v>
      </c>
      <c r="B322" s="204" t="str">
        <f>VLOOKUP(A322,Adr!A:B,2,FALSE)</f>
        <v>Slovenský šermiarsky zväz</v>
      </c>
      <c r="C322" s="185" t="s">
        <v>1597</v>
      </c>
      <c r="D322" s="287">
        <v>10000</v>
      </c>
      <c r="E322" s="230">
        <v>0</v>
      </c>
      <c r="F322" s="166" t="s">
        <v>345</v>
      </c>
      <c r="G322" s="169" t="s">
        <v>321</v>
      </c>
      <c r="H322" s="169" t="s">
        <v>1031</v>
      </c>
      <c r="I322" s="192" t="str">
        <f t="shared" si="20"/>
        <v>30806437d</v>
      </c>
      <c r="J322" s="167" t="str">
        <f t="shared" si="21"/>
        <v>30806437026 03</v>
      </c>
      <c r="K322" s="5"/>
      <c r="L322" s="167" t="str">
        <f t="shared" si="22"/>
        <v>30806437026 03B</v>
      </c>
      <c r="M322" s="5" t="str">
        <f t="shared" si="23"/>
        <v>Slovenský šermiarsky zväzdBdružstvo - fleuret (juniori - muži)</v>
      </c>
      <c r="N322" s="3" t="str">
        <f t="shared" si="24"/>
        <v>30806437dB</v>
      </c>
    </row>
    <row r="323" spans="1:14">
      <c r="A323" s="202" t="s">
        <v>781</v>
      </c>
      <c r="B323" s="204" t="str">
        <f>VLOOKUP(A323,Adr!A:B,2,FALSE)</f>
        <v>Slovenský tenisový zväz</v>
      </c>
      <c r="C323" s="185" t="s">
        <v>1130</v>
      </c>
      <c r="D323" s="287">
        <v>2916070</v>
      </c>
      <c r="E323" s="173">
        <v>0</v>
      </c>
      <c r="F323" s="166" t="s">
        <v>339</v>
      </c>
      <c r="G323" s="169" t="s">
        <v>319</v>
      </c>
      <c r="H323" s="169" t="s">
        <v>1031</v>
      </c>
      <c r="I323" s="192" t="str">
        <f t="shared" si="20"/>
        <v>30811384a</v>
      </c>
      <c r="J323" s="167" t="str">
        <f t="shared" si="21"/>
        <v>30811384026 02</v>
      </c>
      <c r="K323" s="5" t="s">
        <v>1131</v>
      </c>
      <c r="L323" s="167" t="str">
        <f t="shared" si="22"/>
        <v>30811384026 02B</v>
      </c>
      <c r="M323" s="5" t="str">
        <f t="shared" si="23"/>
        <v>Slovenský tenisový zväzaBtenis - bežné transfery</v>
      </c>
      <c r="N323" s="3" t="str">
        <f t="shared" si="24"/>
        <v>30811384aB</v>
      </c>
    </row>
    <row r="324" spans="1:14">
      <c r="A324" s="202" t="s">
        <v>781</v>
      </c>
      <c r="B324" s="204" t="str">
        <f>VLOOKUP(A324,Adr!A:B,2,FALSE)</f>
        <v>Slovenský tenisový zväz</v>
      </c>
      <c r="C324" s="185" t="s">
        <v>2177</v>
      </c>
      <c r="D324" s="287">
        <v>10000</v>
      </c>
      <c r="E324" s="173">
        <v>0</v>
      </c>
      <c r="F324" s="166" t="s">
        <v>345</v>
      </c>
      <c r="G324" s="169" t="s">
        <v>321</v>
      </c>
      <c r="H324" s="169" t="s">
        <v>1031</v>
      </c>
      <c r="I324" s="192" t="str">
        <f t="shared" si="20"/>
        <v>30811384d</v>
      </c>
      <c r="J324" s="167" t="str">
        <f t="shared" si="21"/>
        <v>30811384026 03</v>
      </c>
      <c r="K324" s="5"/>
      <c r="L324" s="167" t="str">
        <f t="shared" si="22"/>
        <v>30811384026 03B</v>
      </c>
      <c r="M324" s="5" t="str">
        <f t="shared" si="23"/>
        <v>Slovenský tenisový zväzdBDepešová Soňa</v>
      </c>
      <c r="N324" s="3" t="str">
        <f t="shared" si="24"/>
        <v>30811384dB</v>
      </c>
    </row>
    <row r="325" spans="1:14">
      <c r="A325" s="202" t="s">
        <v>781</v>
      </c>
      <c r="B325" s="204" t="str">
        <f>VLOOKUP(A325,Adr!A:B,2,FALSE)</f>
        <v>Slovenský tenisový zväz</v>
      </c>
      <c r="C325" s="185" t="s">
        <v>1598</v>
      </c>
      <c r="D325" s="287">
        <v>25000</v>
      </c>
      <c r="E325" s="230">
        <v>0</v>
      </c>
      <c r="F325" s="166" t="s">
        <v>345</v>
      </c>
      <c r="G325" s="169" t="s">
        <v>321</v>
      </c>
      <c r="H325" s="169" t="s">
        <v>1031</v>
      </c>
      <c r="I325" s="192" t="str">
        <f t="shared" si="20"/>
        <v>30811384d</v>
      </c>
      <c r="J325" s="167" t="str">
        <f t="shared" si="21"/>
        <v>30811384026 03</v>
      </c>
      <c r="K325" s="5"/>
      <c r="L325" s="167" t="str">
        <f t="shared" si="22"/>
        <v>30811384026 03B</v>
      </c>
      <c r="M325" s="5" t="str">
        <f t="shared" si="23"/>
        <v>Slovenský tenisový zväzdBJamrichová Renáta</v>
      </c>
      <c r="N325" s="3" t="str">
        <f t="shared" si="24"/>
        <v>30811384dB</v>
      </c>
    </row>
    <row r="326" spans="1:14">
      <c r="A326" s="202" t="s">
        <v>781</v>
      </c>
      <c r="B326" s="204" t="str">
        <f>VLOOKUP(A326,Adr!A:B,2,FALSE)</f>
        <v>Slovenský tenisový zväz</v>
      </c>
      <c r="C326" s="185" t="s">
        <v>1599</v>
      </c>
      <c r="D326" s="287">
        <v>10000</v>
      </c>
      <c r="E326" s="230">
        <v>0</v>
      </c>
      <c r="F326" s="166" t="s">
        <v>345</v>
      </c>
      <c r="G326" s="169" t="s">
        <v>321</v>
      </c>
      <c r="H326" s="169" t="s">
        <v>1031</v>
      </c>
      <c r="I326" s="192" t="str">
        <f t="shared" ref="I326:I389" si="35">A326&amp;F326</f>
        <v>30811384d</v>
      </c>
      <c r="J326" s="167" t="str">
        <f t="shared" ref="J326:J389" si="36">A326&amp;G326</f>
        <v>30811384026 03</v>
      </c>
      <c r="K326" s="5"/>
      <c r="L326" s="167" t="str">
        <f t="shared" ref="L326:L389" si="37">A326&amp;G326&amp;H326</f>
        <v>30811384026 03B</v>
      </c>
      <c r="M326" s="5" t="str">
        <f t="shared" ref="M326:M389" si="38">B326&amp;F326&amp;H326&amp;C326</f>
        <v>Slovenský tenisový zväzdBKrajčí Michal</v>
      </c>
      <c r="N326" s="3" t="str">
        <f t="shared" ref="N326:N389" si="39">+I326&amp;H326</f>
        <v>30811384dB</v>
      </c>
    </row>
    <row r="327" spans="1:14">
      <c r="A327" s="202" t="s">
        <v>781</v>
      </c>
      <c r="B327" s="204" t="str">
        <f>VLOOKUP(A327,Adr!A:B,2,FALSE)</f>
        <v>Slovenský tenisový zväz</v>
      </c>
      <c r="C327" s="185" t="s">
        <v>1600</v>
      </c>
      <c r="D327" s="287">
        <v>10000</v>
      </c>
      <c r="E327" s="230">
        <v>0</v>
      </c>
      <c r="F327" s="166" t="s">
        <v>345</v>
      </c>
      <c r="G327" s="169" t="s">
        <v>321</v>
      </c>
      <c r="H327" s="169" t="s">
        <v>1031</v>
      </c>
      <c r="I327" s="192" t="str">
        <f t="shared" si="35"/>
        <v>30811384d</v>
      </c>
      <c r="J327" s="167" t="str">
        <f t="shared" si="36"/>
        <v>30811384026 03</v>
      </c>
      <c r="K327" s="5"/>
      <c r="L327" s="167" t="str">
        <f t="shared" si="37"/>
        <v>30811384026 03B</v>
      </c>
      <c r="M327" s="5" t="str">
        <f t="shared" si="38"/>
        <v>Slovenský tenisový zväzdBPohánková Mia</v>
      </c>
      <c r="N327" s="3" t="str">
        <f t="shared" si="39"/>
        <v>30811384dB</v>
      </c>
    </row>
    <row r="328" spans="1:14">
      <c r="A328" s="202" t="s">
        <v>781</v>
      </c>
      <c r="B328" s="204" t="str">
        <f>VLOOKUP(A328,Adr!A:B,2,FALSE)</f>
        <v>Slovenský tenisový zväz</v>
      </c>
      <c r="C328" s="185" t="s">
        <v>1601</v>
      </c>
      <c r="D328" s="287">
        <v>60000</v>
      </c>
      <c r="E328" s="173">
        <v>0</v>
      </c>
      <c r="F328" s="166" t="s">
        <v>345</v>
      </c>
      <c r="G328" s="169" t="s">
        <v>321</v>
      </c>
      <c r="H328" s="169" t="s">
        <v>1031</v>
      </c>
      <c r="I328" s="192" t="str">
        <f t="shared" si="35"/>
        <v>30811384d</v>
      </c>
      <c r="J328" s="167" t="str">
        <f t="shared" si="36"/>
        <v>30811384026 03</v>
      </c>
      <c r="K328" s="5"/>
      <c r="L328" s="167" t="str">
        <f t="shared" si="37"/>
        <v>30811384026 03B</v>
      </c>
      <c r="M328" s="5" t="str">
        <f t="shared" si="38"/>
        <v>Slovenský tenisový zväzdBSchmiedlová Karolína Anna</v>
      </c>
      <c r="N328" s="3" t="str">
        <f t="shared" si="39"/>
        <v>30811384dB</v>
      </c>
    </row>
    <row r="329" spans="1:14">
      <c r="A329" s="202" t="s">
        <v>781</v>
      </c>
      <c r="B329" s="204" t="str">
        <f>VLOOKUP(A329,Adr!A:B,2,FALSE)</f>
        <v>Slovenský tenisový zväz</v>
      </c>
      <c r="C329" s="185" t="s">
        <v>1602</v>
      </c>
      <c r="D329" s="287">
        <v>11200</v>
      </c>
      <c r="E329" s="173">
        <v>0</v>
      </c>
      <c r="F329" s="166" t="s">
        <v>345</v>
      </c>
      <c r="G329" s="169" t="s">
        <v>321</v>
      </c>
      <c r="H329" s="169" t="s">
        <v>1031</v>
      </c>
      <c r="I329" s="192" t="str">
        <f t="shared" si="35"/>
        <v>30811384d</v>
      </c>
      <c r="J329" s="167" t="str">
        <f t="shared" si="36"/>
        <v>30811384026 03</v>
      </c>
      <c r="K329" s="5"/>
      <c r="L329" s="167" t="str">
        <f t="shared" si="37"/>
        <v>30811384026 03B</v>
      </c>
      <c r="M329" s="5" t="str">
        <f t="shared" si="38"/>
        <v>Slovenský tenisový zväzdBŠramková Tamara</v>
      </c>
      <c r="N329" s="3" t="str">
        <f t="shared" si="39"/>
        <v>30811384dB</v>
      </c>
    </row>
    <row r="330" spans="1:14">
      <c r="A330" s="202" t="s">
        <v>781</v>
      </c>
      <c r="B330" s="204" t="str">
        <f>VLOOKUP(A330,Adr!A:B,2,FALSE)</f>
        <v>Slovenský tenisový zväz</v>
      </c>
      <c r="C330" s="185" t="s">
        <v>1603</v>
      </c>
      <c r="D330" s="287">
        <v>15000</v>
      </c>
      <c r="E330" s="230">
        <v>0</v>
      </c>
      <c r="F330" s="166" t="s">
        <v>345</v>
      </c>
      <c r="G330" s="169" t="s">
        <v>321</v>
      </c>
      <c r="H330" s="169" t="s">
        <v>1031</v>
      </c>
      <c r="I330" s="192" t="str">
        <f t="shared" si="35"/>
        <v>30811384d</v>
      </c>
      <c r="J330" s="167" t="str">
        <f t="shared" si="36"/>
        <v>30811384026 03</v>
      </c>
      <c r="K330" s="5"/>
      <c r="L330" s="167" t="str">
        <f t="shared" si="37"/>
        <v>30811384026 03B</v>
      </c>
      <c r="M330" s="5" t="str">
        <f t="shared" si="38"/>
        <v>Slovenský tenisový zväzdBVargová Nina</v>
      </c>
      <c r="N330" s="3" t="str">
        <f t="shared" si="39"/>
        <v>30811384dB</v>
      </c>
    </row>
    <row r="331" spans="1:14" ht="12">
      <c r="A331" s="202" t="s">
        <v>781</v>
      </c>
      <c r="B331" s="204" t="str">
        <f>VLOOKUP(A331,Adr!A:B,2,FALSE)</f>
        <v>Slovenský tenisový zväz</v>
      </c>
      <c r="C331" s="196" t="s">
        <v>1604</v>
      </c>
      <c r="D331" s="287">
        <v>7500</v>
      </c>
      <c r="E331" s="173">
        <v>0</v>
      </c>
      <c r="F331" s="166" t="s">
        <v>345</v>
      </c>
      <c r="G331" s="169" t="s">
        <v>321</v>
      </c>
      <c r="H331" s="169" t="s">
        <v>1031</v>
      </c>
      <c r="I331" s="192" t="str">
        <f t="shared" si="35"/>
        <v>30811384d</v>
      </c>
      <c r="J331" s="167" t="str">
        <f t="shared" si="36"/>
        <v>30811384026 03</v>
      </c>
      <c r="K331" s="5"/>
      <c r="L331" s="167" t="str">
        <f t="shared" si="37"/>
        <v>30811384026 03B</v>
      </c>
      <c r="M331" s="5" t="str">
        <f t="shared" si="38"/>
        <v>Slovenský tenisový zväzdBŽabková Kiara</v>
      </c>
      <c r="N331" s="3" t="str">
        <f t="shared" si="39"/>
        <v>30811384dB</v>
      </c>
    </row>
    <row r="332" spans="1:14">
      <c r="A332" s="198" t="s">
        <v>789</v>
      </c>
      <c r="B332" s="204" t="str">
        <f>VLOOKUP(A332,Adr!A:B,2,FALSE)</f>
        <v>Slovenský veslársky zväz</v>
      </c>
      <c r="C332" s="169" t="s">
        <v>1132</v>
      </c>
      <c r="D332" s="288">
        <v>109864</v>
      </c>
      <c r="E332" s="230">
        <v>0</v>
      </c>
      <c r="F332" s="166" t="s">
        <v>339</v>
      </c>
      <c r="G332" s="169" t="s">
        <v>319</v>
      </c>
      <c r="H332" s="169" t="s">
        <v>1031</v>
      </c>
      <c r="I332" s="192" t="str">
        <f t="shared" si="35"/>
        <v>00688304a</v>
      </c>
      <c r="J332" s="167" t="str">
        <f t="shared" si="36"/>
        <v>00688304026 02</v>
      </c>
      <c r="K332" s="5" t="s">
        <v>1133</v>
      </c>
      <c r="L332" s="167" t="str">
        <f t="shared" si="37"/>
        <v>00688304026 02B</v>
      </c>
      <c r="M332" s="5" t="str">
        <f t="shared" si="38"/>
        <v>Slovenský veslársky zväzaBveslovanie - bežné transfery</v>
      </c>
      <c r="N332" s="3" t="str">
        <f t="shared" si="39"/>
        <v>00688304aB</v>
      </c>
    </row>
    <row r="333" spans="1:14" ht="12">
      <c r="A333" s="202" t="s">
        <v>789</v>
      </c>
      <c r="B333" s="204" t="str">
        <f>VLOOKUP(A333,Adr!A:B,2,FALSE)</f>
        <v>Slovenský veslársky zväz</v>
      </c>
      <c r="C333" s="190" t="s">
        <v>1474</v>
      </c>
      <c r="D333" s="288">
        <v>7474</v>
      </c>
      <c r="E333" s="173">
        <v>0</v>
      </c>
      <c r="F333" s="166" t="s">
        <v>343</v>
      </c>
      <c r="G333" s="169" t="s">
        <v>321</v>
      </c>
      <c r="H333" s="169" t="s">
        <v>1031</v>
      </c>
      <c r="I333" s="192" t="str">
        <f t="shared" si="35"/>
        <v>00688304c</v>
      </c>
      <c r="J333" s="167" t="str">
        <f t="shared" si="36"/>
        <v>00688304026 03</v>
      </c>
      <c r="K333" s="5"/>
      <c r="L333" s="167" t="str">
        <f t="shared" si="37"/>
        <v>00688304026 03B</v>
      </c>
      <c r="M333" s="5" t="str">
        <f t="shared" si="38"/>
        <v>Slovenský veslársky zväzcBzabezpečenie a rozvoj športu veslovanie zdravotne postihnutých športovcov</v>
      </c>
      <c r="N333" s="3" t="str">
        <f t="shared" si="39"/>
        <v>00688304cB</v>
      </c>
    </row>
    <row r="334" spans="1:14">
      <c r="A334" s="198" t="s">
        <v>789</v>
      </c>
      <c r="B334" s="204" t="str">
        <f>VLOOKUP(A334,Adr!A:B,2,FALSE)</f>
        <v>Slovenský veslársky zväz</v>
      </c>
      <c r="C334" s="169" t="s">
        <v>1605</v>
      </c>
      <c r="D334" s="288">
        <v>20000</v>
      </c>
      <c r="E334" s="230">
        <v>0</v>
      </c>
      <c r="F334" s="166" t="s">
        <v>345</v>
      </c>
      <c r="G334" s="169" t="s">
        <v>321</v>
      </c>
      <c r="H334" s="169" t="s">
        <v>1031</v>
      </c>
      <c r="I334" s="192" t="str">
        <f t="shared" si="35"/>
        <v>00688304d</v>
      </c>
      <c r="J334" s="167" t="str">
        <f t="shared" si="36"/>
        <v>00688304026 03</v>
      </c>
      <c r="K334" s="5"/>
      <c r="L334" s="167" t="str">
        <f t="shared" si="37"/>
        <v>00688304026 03B</v>
      </c>
      <c r="M334" s="5" t="str">
        <f t="shared" si="38"/>
        <v>Slovenský veslársky zväzdBStrečanský Peter</v>
      </c>
      <c r="N334" s="3" t="str">
        <f t="shared" si="39"/>
        <v>00688304dB</v>
      </c>
    </row>
    <row r="335" spans="1:14">
      <c r="A335" s="202" t="s">
        <v>789</v>
      </c>
      <c r="B335" s="204" t="str">
        <f>VLOOKUP(A335,Adr!A:B,2,FALSE)</f>
        <v>Slovenský veslársky zväz</v>
      </c>
      <c r="C335" s="185" t="s">
        <v>1606</v>
      </c>
      <c r="D335" s="287">
        <v>11200</v>
      </c>
      <c r="E335" s="173">
        <v>0</v>
      </c>
      <c r="F335" s="166" t="s">
        <v>345</v>
      </c>
      <c r="G335" s="169" t="s">
        <v>321</v>
      </c>
      <c r="H335" s="169" t="s">
        <v>1031</v>
      </c>
      <c r="I335" s="192" t="str">
        <f t="shared" si="35"/>
        <v>00688304d</v>
      </c>
      <c r="J335" s="167" t="str">
        <f t="shared" si="36"/>
        <v>00688304026 03</v>
      </c>
      <c r="K335" s="5"/>
      <c r="L335" s="167" t="str">
        <f t="shared" si="37"/>
        <v>00688304026 03B</v>
      </c>
      <c r="M335" s="5" t="str">
        <f t="shared" si="38"/>
        <v>Slovenský veslársky zväzdBŠimek Oliver</v>
      </c>
      <c r="N335" s="3" t="str">
        <f t="shared" si="39"/>
        <v>00688304dB</v>
      </c>
    </row>
    <row r="336" spans="1:14">
      <c r="A336" s="202" t="s">
        <v>789</v>
      </c>
      <c r="B336" s="204" t="str">
        <f>VLOOKUP(A336,Adr!A:B,2,FALSE)</f>
        <v>Slovenský veslársky zväz</v>
      </c>
      <c r="C336" s="185" t="s">
        <v>1607</v>
      </c>
      <c r="D336" s="287">
        <v>11200</v>
      </c>
      <c r="E336" s="230">
        <v>0</v>
      </c>
      <c r="F336" s="166" t="s">
        <v>345</v>
      </c>
      <c r="G336" s="169" t="s">
        <v>321</v>
      </c>
      <c r="H336" s="169" t="s">
        <v>1031</v>
      </c>
      <c r="I336" s="192" t="str">
        <f t="shared" si="35"/>
        <v>00688304d</v>
      </c>
      <c r="J336" s="167" t="str">
        <f t="shared" si="36"/>
        <v>00688304026 03</v>
      </c>
      <c r="K336" s="5"/>
      <c r="L336" s="167" t="str">
        <f t="shared" si="37"/>
        <v>00688304026 03B</v>
      </c>
      <c r="M336" s="5" t="str">
        <f t="shared" si="38"/>
        <v>Slovenský veslársky zväzdBŽemla Michal</v>
      </c>
      <c r="N336" s="3" t="str">
        <f t="shared" si="39"/>
        <v>00688304dB</v>
      </c>
    </row>
    <row r="337" spans="1:14">
      <c r="A337" s="202" t="s">
        <v>797</v>
      </c>
      <c r="B337" s="204" t="str">
        <f>VLOOKUP(A337,Adr!A:B,2,FALSE)</f>
        <v>SLOVENSKÝ ZÁPASNÍCKY ZVÄZ</v>
      </c>
      <c r="C337" s="169" t="s">
        <v>1134</v>
      </c>
      <c r="D337" s="288">
        <v>211104</v>
      </c>
      <c r="E337" s="230">
        <v>0</v>
      </c>
      <c r="F337" s="166" t="s">
        <v>339</v>
      </c>
      <c r="G337" s="169" t="s">
        <v>319</v>
      </c>
      <c r="H337" s="169" t="s">
        <v>1031</v>
      </c>
      <c r="I337" s="192" t="str">
        <f t="shared" si="35"/>
        <v>31791981a</v>
      </c>
      <c r="J337" s="167" t="str">
        <f t="shared" si="36"/>
        <v>31791981026 02</v>
      </c>
      <c r="K337" s="5" t="s">
        <v>1135</v>
      </c>
      <c r="L337" s="167" t="str">
        <f t="shared" si="37"/>
        <v>31791981026 02B</v>
      </c>
      <c r="M337" s="5" t="str">
        <f t="shared" si="38"/>
        <v>SLOVENSKÝ ZÁPASNÍCKY ZVÄZaBzápasenie - bežné transfery</v>
      </c>
      <c r="N337" s="3" t="str">
        <f t="shared" si="39"/>
        <v>31791981aB</v>
      </c>
    </row>
    <row r="338" spans="1:14">
      <c r="A338" s="198" t="s">
        <v>797</v>
      </c>
      <c r="B338" s="204" t="str">
        <f>VLOOKUP(A338,Adr!A:B,2,FALSE)</f>
        <v>SLOVENSKÝ ZÁPASNÍCKY ZVÄZ</v>
      </c>
      <c r="C338" s="185" t="s">
        <v>1608</v>
      </c>
      <c r="D338" s="287">
        <v>10000</v>
      </c>
      <c r="E338" s="173">
        <v>0</v>
      </c>
      <c r="F338" s="166" t="s">
        <v>345</v>
      </c>
      <c r="G338" s="169" t="s">
        <v>321</v>
      </c>
      <c r="H338" s="169" t="s">
        <v>1031</v>
      </c>
      <c r="I338" s="192" t="str">
        <f t="shared" si="35"/>
        <v>31791981d</v>
      </c>
      <c r="J338" s="167" t="str">
        <f t="shared" si="36"/>
        <v>31791981026 03</v>
      </c>
      <c r="K338" s="5"/>
      <c r="L338" s="167" t="str">
        <f t="shared" si="37"/>
        <v>31791981026 03B</v>
      </c>
      <c r="M338" s="5" t="str">
        <f t="shared" si="38"/>
        <v>SLOVENSKÝ ZÁPASNÍCKY ZVÄZdBGörcs Lara</v>
      </c>
      <c r="N338" s="3" t="str">
        <f t="shared" si="39"/>
        <v>31791981dB</v>
      </c>
    </row>
    <row r="339" spans="1:14">
      <c r="A339" s="202" t="s">
        <v>797</v>
      </c>
      <c r="B339" s="204" t="str">
        <f>VLOOKUP(A339,Adr!A:B,2,FALSE)</f>
        <v>SLOVENSKÝ ZÁPASNÍCKY ZVÄZ</v>
      </c>
      <c r="C339" s="185" t="s">
        <v>2178</v>
      </c>
      <c r="D339" s="287">
        <v>20000</v>
      </c>
      <c r="E339" s="230">
        <v>0</v>
      </c>
      <c r="F339" s="166" t="s">
        <v>345</v>
      </c>
      <c r="G339" s="169" t="s">
        <v>321</v>
      </c>
      <c r="H339" s="169" t="s">
        <v>1031</v>
      </c>
      <c r="I339" s="192" t="str">
        <f t="shared" si="35"/>
        <v>31791981d</v>
      </c>
      <c r="J339" s="167" t="str">
        <f t="shared" si="36"/>
        <v>31791981026 03</v>
      </c>
      <c r="K339" s="5"/>
      <c r="L339" s="167" t="str">
        <f t="shared" si="37"/>
        <v>31791981026 03B</v>
      </c>
      <c r="M339" s="5" t="str">
        <f t="shared" si="38"/>
        <v>SLOVENSKÝ ZÁPASNÍCKY ZVÄZdBGulaev Akhsarbek</v>
      </c>
      <c r="N339" s="3" t="str">
        <f t="shared" si="39"/>
        <v>31791981dB</v>
      </c>
    </row>
    <row r="340" spans="1:14">
      <c r="A340" s="202" t="s">
        <v>797</v>
      </c>
      <c r="B340" s="204" t="str">
        <f>VLOOKUP(A340,Adr!A:B,2,FALSE)</f>
        <v>SLOVENSKÝ ZÁPASNÍCKY ZVÄZ</v>
      </c>
      <c r="C340" s="185" t="s">
        <v>1609</v>
      </c>
      <c r="D340" s="287">
        <v>10000</v>
      </c>
      <c r="E340" s="173">
        <v>0</v>
      </c>
      <c r="F340" s="166" t="s">
        <v>345</v>
      </c>
      <c r="G340" s="169" t="s">
        <v>321</v>
      </c>
      <c r="H340" s="169" t="s">
        <v>1031</v>
      </c>
      <c r="I340" s="192" t="str">
        <f t="shared" si="35"/>
        <v>31791981d</v>
      </c>
      <c r="J340" s="167" t="str">
        <f t="shared" si="36"/>
        <v>31791981026 03</v>
      </c>
      <c r="K340" s="5"/>
      <c r="L340" s="167" t="str">
        <f t="shared" si="37"/>
        <v>31791981026 03B</v>
      </c>
      <c r="M340" s="5" t="str">
        <f t="shared" si="38"/>
        <v>SLOVENSKÝ ZÁPASNÍCKY ZVÄZdBHegedus Réka</v>
      </c>
      <c r="N340" s="3" t="str">
        <f t="shared" si="39"/>
        <v>31791981dB</v>
      </c>
    </row>
    <row r="341" spans="1:14" ht="12">
      <c r="A341" s="182" t="s">
        <v>797</v>
      </c>
      <c r="B341" s="204" t="str">
        <f>VLOOKUP(A341,Adr!A:B,2,FALSE)</f>
        <v>SLOVENSKÝ ZÁPASNÍCKY ZVÄZ</v>
      </c>
      <c r="C341" s="196" t="s">
        <v>1610</v>
      </c>
      <c r="D341" s="289">
        <v>20000</v>
      </c>
      <c r="E341" s="230">
        <v>0</v>
      </c>
      <c r="F341" s="166" t="s">
        <v>345</v>
      </c>
      <c r="G341" s="169" t="s">
        <v>321</v>
      </c>
      <c r="H341" s="169" t="s">
        <v>1031</v>
      </c>
      <c r="I341" s="192" t="str">
        <f t="shared" si="35"/>
        <v>31791981d</v>
      </c>
      <c r="J341" s="167" t="str">
        <f t="shared" si="36"/>
        <v>31791981026 03</v>
      </c>
      <c r="K341" s="5"/>
      <c r="L341" s="167" t="str">
        <f t="shared" si="37"/>
        <v>31791981026 03B</v>
      </c>
      <c r="M341" s="5" t="str">
        <f t="shared" si="38"/>
        <v>SLOVENSKÝ ZÁPASNÍCKY ZVÄZdBJakšík Adam</v>
      </c>
      <c r="N341" s="3" t="str">
        <f t="shared" si="39"/>
        <v>31791981dB</v>
      </c>
    </row>
    <row r="342" spans="1:14">
      <c r="A342" s="166" t="s">
        <v>797</v>
      </c>
      <c r="B342" s="204" t="str">
        <f>VLOOKUP(A342,Adr!A:B,2,FALSE)</f>
        <v>SLOVENSKÝ ZÁPASNÍCKY ZVÄZ</v>
      </c>
      <c r="C342" s="185" t="s">
        <v>1611</v>
      </c>
      <c r="D342" s="287">
        <v>20000</v>
      </c>
      <c r="E342" s="173">
        <v>0</v>
      </c>
      <c r="F342" s="166" t="s">
        <v>345</v>
      </c>
      <c r="G342" s="169" t="s">
        <v>321</v>
      </c>
      <c r="H342" s="169" t="s">
        <v>1031</v>
      </c>
      <c r="I342" s="192" t="str">
        <f t="shared" si="35"/>
        <v>31791981d</v>
      </c>
      <c r="J342" s="167" t="str">
        <f t="shared" si="36"/>
        <v>31791981026 03</v>
      </c>
      <c r="K342" s="5"/>
      <c r="L342" s="167" t="str">
        <f t="shared" si="37"/>
        <v>31791981026 03B</v>
      </c>
      <c r="M342" s="5" t="str">
        <f t="shared" si="38"/>
        <v>SLOVENSKÝ ZÁPASNÍCKY ZVÄZdBMakoev Boris</v>
      </c>
      <c r="N342" s="3" t="str">
        <f t="shared" si="39"/>
        <v>31791981dB</v>
      </c>
    </row>
    <row r="343" spans="1:14" ht="12">
      <c r="A343" s="202" t="s">
        <v>797</v>
      </c>
      <c r="B343" s="204" t="str">
        <f>VLOOKUP(A343,Adr!A:B,2,FALSE)</f>
        <v>SLOVENSKÝ ZÁPASNÍCKY ZVÄZ</v>
      </c>
      <c r="C343" s="196" t="s">
        <v>2179</v>
      </c>
      <c r="D343" s="289">
        <v>10000</v>
      </c>
      <c r="E343" s="230">
        <v>0</v>
      </c>
      <c r="F343" s="166" t="s">
        <v>345</v>
      </c>
      <c r="G343" s="169" t="s">
        <v>321</v>
      </c>
      <c r="H343" s="169" t="s">
        <v>1031</v>
      </c>
      <c r="I343" s="192" t="str">
        <f t="shared" si="35"/>
        <v>31791981d</v>
      </c>
      <c r="J343" s="167" t="str">
        <f t="shared" si="36"/>
        <v>31791981026 03</v>
      </c>
      <c r="K343" s="5"/>
      <c r="L343" s="167" t="str">
        <f t="shared" si="37"/>
        <v>31791981026 03B</v>
      </c>
      <c r="M343" s="5" t="str">
        <f t="shared" si="38"/>
        <v>SLOVENSKÝ ZÁPASNÍCKY ZVÄZdBMeszároš Martin Róbert</v>
      </c>
      <c r="N343" s="3" t="str">
        <f t="shared" si="39"/>
        <v>31791981dB</v>
      </c>
    </row>
    <row r="344" spans="1:14">
      <c r="A344" s="182" t="s">
        <v>797</v>
      </c>
      <c r="B344" s="204" t="str">
        <f>VLOOKUP(A344,Adr!A:B,2,FALSE)</f>
        <v>SLOVENSKÝ ZÁPASNÍCKY ZVÄZ</v>
      </c>
      <c r="C344" s="185" t="s">
        <v>1612</v>
      </c>
      <c r="D344" s="287">
        <v>15000</v>
      </c>
      <c r="E344" s="173">
        <v>0</v>
      </c>
      <c r="F344" s="166" t="s">
        <v>345</v>
      </c>
      <c r="G344" s="169" t="s">
        <v>321</v>
      </c>
      <c r="H344" s="169" t="s">
        <v>1031</v>
      </c>
      <c r="I344" s="192" t="str">
        <f t="shared" si="35"/>
        <v>31791981d</v>
      </c>
      <c r="J344" s="167" t="str">
        <f t="shared" si="36"/>
        <v>31791981026 03</v>
      </c>
      <c r="K344" s="5"/>
      <c r="L344" s="167" t="str">
        <f t="shared" si="37"/>
        <v>31791981026 03B</v>
      </c>
      <c r="M344" s="5" t="str">
        <f t="shared" si="38"/>
        <v>SLOVENSKÝ ZÁPASNÍCKY ZVÄZdBMolnár Zsuzsanna</v>
      </c>
      <c r="N344" s="3" t="str">
        <f t="shared" si="39"/>
        <v>31791981dB</v>
      </c>
    </row>
    <row r="345" spans="1:14">
      <c r="A345" s="182" t="s">
        <v>797</v>
      </c>
      <c r="B345" s="204" t="str">
        <f>VLOOKUP(A345,Adr!A:B,2,FALSE)</f>
        <v>SLOVENSKÝ ZÁPASNÍCKY ZVÄZ</v>
      </c>
      <c r="C345" s="185" t="s">
        <v>1613</v>
      </c>
      <c r="D345" s="287">
        <v>60000</v>
      </c>
      <c r="E345" s="230">
        <v>0</v>
      </c>
      <c r="F345" s="166" t="s">
        <v>345</v>
      </c>
      <c r="G345" s="169" t="s">
        <v>321</v>
      </c>
      <c r="H345" s="169" t="s">
        <v>1031</v>
      </c>
      <c r="I345" s="192" t="str">
        <f t="shared" si="35"/>
        <v>31791981d</v>
      </c>
      <c r="J345" s="167" t="str">
        <f t="shared" si="36"/>
        <v>31791981026 03</v>
      </c>
      <c r="K345" s="5"/>
      <c r="L345" s="167" t="str">
        <f t="shared" si="37"/>
        <v>31791981026 03B</v>
      </c>
      <c r="M345" s="5" t="str">
        <f t="shared" si="38"/>
        <v>SLOVENSKÝ ZÁPASNÍCKY ZVÄZdBSalkazanov Tajmuraz</v>
      </c>
      <c r="N345" s="3" t="str">
        <f t="shared" si="39"/>
        <v>31791981dB</v>
      </c>
    </row>
    <row r="346" spans="1:14">
      <c r="A346" s="166" t="s">
        <v>797</v>
      </c>
      <c r="B346" s="204" t="str">
        <f>VLOOKUP(A346,Adr!A:B,2,FALSE)</f>
        <v>SLOVENSKÝ ZÁPASNÍCKY ZVÄZ</v>
      </c>
      <c r="C346" s="185" t="s">
        <v>1614</v>
      </c>
      <c r="D346" s="287">
        <v>20000</v>
      </c>
      <c r="E346" s="173">
        <v>0</v>
      </c>
      <c r="F346" s="166" t="s">
        <v>345</v>
      </c>
      <c r="G346" s="169" t="s">
        <v>321</v>
      </c>
      <c r="H346" s="169" t="s">
        <v>1031</v>
      </c>
      <c r="I346" s="192" t="str">
        <f t="shared" si="35"/>
        <v>31791981d</v>
      </c>
      <c r="J346" s="167" t="str">
        <f t="shared" si="36"/>
        <v>31791981026 03</v>
      </c>
      <c r="K346" s="5"/>
      <c r="L346" s="167" t="str">
        <f t="shared" si="37"/>
        <v>31791981026 03B</v>
      </c>
      <c r="M346" s="5" t="str">
        <f t="shared" si="38"/>
        <v>SLOVENSKÝ ZÁPASNÍCKY ZVÄZdBTsakulov Batyrbek</v>
      </c>
      <c r="N346" s="3" t="str">
        <f t="shared" si="39"/>
        <v>31791981dB</v>
      </c>
    </row>
    <row r="347" spans="1:14">
      <c r="A347" s="198" t="s">
        <v>804</v>
      </c>
      <c r="B347" s="204" t="str">
        <f>VLOOKUP(A347,Adr!A:B,2,FALSE)</f>
        <v>Slovenský zväz bedmintonu</v>
      </c>
      <c r="C347" s="185" t="s">
        <v>1136</v>
      </c>
      <c r="D347" s="287">
        <v>292039</v>
      </c>
      <c r="E347" s="173">
        <v>0</v>
      </c>
      <c r="F347" s="166" t="s">
        <v>339</v>
      </c>
      <c r="G347" s="169" t="s">
        <v>319</v>
      </c>
      <c r="H347" s="169" t="s">
        <v>1031</v>
      </c>
      <c r="I347" s="192" t="str">
        <f t="shared" si="35"/>
        <v>30811546a</v>
      </c>
      <c r="J347" s="167" t="str">
        <f t="shared" si="36"/>
        <v>30811546026 02</v>
      </c>
      <c r="K347" s="5" t="s">
        <v>1137</v>
      </c>
      <c r="L347" s="167" t="str">
        <f t="shared" si="37"/>
        <v>30811546026 02B</v>
      </c>
      <c r="M347" s="5" t="str">
        <f t="shared" si="38"/>
        <v>Slovenský zväz bedmintonuaBbedminton - bežné transfery</v>
      </c>
      <c r="N347" s="3" t="str">
        <f t="shared" si="39"/>
        <v>30811546aB</v>
      </c>
    </row>
    <row r="348" spans="1:14">
      <c r="A348" s="166" t="s">
        <v>804</v>
      </c>
      <c r="B348" s="204" t="str">
        <f>VLOOKUP(A348,Adr!A:B,2,FALSE)</f>
        <v>Slovenský zväz bedmintonu</v>
      </c>
      <c r="C348" s="185" t="s">
        <v>1475</v>
      </c>
      <c r="D348" s="287">
        <v>10616</v>
      </c>
      <c r="E348" s="230">
        <v>0</v>
      </c>
      <c r="F348" s="166" t="s">
        <v>343</v>
      </c>
      <c r="G348" s="169" t="s">
        <v>321</v>
      </c>
      <c r="H348" s="169" t="s">
        <v>1031</v>
      </c>
      <c r="I348" s="192" t="str">
        <f t="shared" si="35"/>
        <v>30811546c</v>
      </c>
      <c r="J348" s="167" t="str">
        <f t="shared" si="36"/>
        <v>30811546026 03</v>
      </c>
      <c r="K348" s="5"/>
      <c r="L348" s="167" t="str">
        <f t="shared" si="37"/>
        <v>30811546026 03B</v>
      </c>
      <c r="M348" s="5" t="str">
        <f t="shared" si="38"/>
        <v>Slovenský zväz bedmintonucBzabezpečenie a rozvoj športu bedminton zdravotne postihnutých športovcov</v>
      </c>
      <c r="N348" s="3" t="str">
        <f t="shared" si="39"/>
        <v>30811546cB</v>
      </c>
    </row>
    <row r="349" spans="1:14">
      <c r="A349" s="198" t="s">
        <v>813</v>
      </c>
      <c r="B349" s="204" t="str">
        <f>VLOOKUP(A349,Adr!A:B,2,FALSE)</f>
        <v>Slovenský zväz biatlonu</v>
      </c>
      <c r="C349" s="169" t="s">
        <v>1138</v>
      </c>
      <c r="D349" s="288">
        <v>393086</v>
      </c>
      <c r="E349" s="230">
        <v>0</v>
      </c>
      <c r="F349" s="166" t="s">
        <v>339</v>
      </c>
      <c r="G349" s="169" t="s">
        <v>319</v>
      </c>
      <c r="H349" s="169" t="s">
        <v>1031</v>
      </c>
      <c r="I349" s="192" t="str">
        <f t="shared" si="35"/>
        <v>35656743a</v>
      </c>
      <c r="J349" s="167" t="str">
        <f t="shared" si="36"/>
        <v>35656743026 02</v>
      </c>
      <c r="K349" s="5" t="s">
        <v>1139</v>
      </c>
      <c r="L349" s="167" t="str">
        <f t="shared" si="37"/>
        <v>35656743026 02B</v>
      </c>
      <c r="M349" s="5" t="str">
        <f t="shared" si="38"/>
        <v>Slovenský zväz biatlonuaBbiatlon - bežné transfery</v>
      </c>
      <c r="N349" s="3" t="str">
        <f t="shared" si="39"/>
        <v>35656743aB</v>
      </c>
    </row>
    <row r="350" spans="1:14">
      <c r="A350" s="182" t="s">
        <v>813</v>
      </c>
      <c r="B350" s="204" t="str">
        <f>VLOOKUP(A350,Adr!A:B,2,FALSE)</f>
        <v>Slovenský zväz biatlonu</v>
      </c>
      <c r="C350" s="185" t="s">
        <v>1619</v>
      </c>
      <c r="D350" s="287">
        <v>40000</v>
      </c>
      <c r="E350" s="230">
        <v>0</v>
      </c>
      <c r="F350" s="166" t="s">
        <v>345</v>
      </c>
      <c r="G350" s="169" t="s">
        <v>321</v>
      </c>
      <c r="H350" s="169" t="s">
        <v>1031</v>
      </c>
      <c r="I350" s="192" t="str">
        <f t="shared" si="35"/>
        <v>35656743d</v>
      </c>
      <c r="J350" s="167" t="str">
        <f t="shared" si="36"/>
        <v>35656743026 03</v>
      </c>
      <c r="K350" s="5"/>
      <c r="L350" s="167" t="str">
        <f t="shared" si="37"/>
        <v>35656743026 03B</v>
      </c>
      <c r="M350" s="5" t="str">
        <f t="shared" si="38"/>
        <v>Slovenský zväz biatlonudBBátovská Fialková Paulína</v>
      </c>
      <c r="N350" s="3" t="str">
        <f t="shared" si="39"/>
        <v>35656743dB</v>
      </c>
    </row>
    <row r="351" spans="1:14" ht="12">
      <c r="A351" s="166" t="s">
        <v>813</v>
      </c>
      <c r="B351" s="204" t="str">
        <f>VLOOKUP(A351,Adr!A:B,2,FALSE)</f>
        <v>Slovenský zväz biatlonu</v>
      </c>
      <c r="C351" s="196" t="s">
        <v>1615</v>
      </c>
      <c r="D351" s="289">
        <v>25000</v>
      </c>
      <c r="E351" s="173">
        <v>0</v>
      </c>
      <c r="F351" s="166" t="s">
        <v>345</v>
      </c>
      <c r="G351" s="169" t="s">
        <v>321</v>
      </c>
      <c r="H351" s="169" t="s">
        <v>1031</v>
      </c>
      <c r="I351" s="192" t="str">
        <f t="shared" si="35"/>
        <v>35656743d</v>
      </c>
      <c r="J351" s="167" t="str">
        <f t="shared" si="36"/>
        <v>35656743026 03</v>
      </c>
      <c r="K351" s="5"/>
      <c r="L351" s="167" t="str">
        <f t="shared" si="37"/>
        <v>35656743026 03B</v>
      </c>
      <c r="M351" s="5" t="str">
        <f t="shared" si="38"/>
        <v>Slovenský zväz biatlonudBBorguľa Jakub</v>
      </c>
      <c r="N351" s="3" t="str">
        <f t="shared" si="39"/>
        <v>35656743dB</v>
      </c>
    </row>
    <row r="352" spans="1:14" ht="12">
      <c r="A352" s="166" t="s">
        <v>813</v>
      </c>
      <c r="B352" s="204" t="str">
        <f>VLOOKUP(A352,Adr!A:B,2,FALSE)</f>
        <v>Slovenský zväz biatlonu</v>
      </c>
      <c r="C352" s="196" t="s">
        <v>2180</v>
      </c>
      <c r="D352" s="289">
        <v>10000</v>
      </c>
      <c r="E352" s="230">
        <v>0</v>
      </c>
      <c r="F352" s="166" t="s">
        <v>345</v>
      </c>
      <c r="G352" s="169" t="s">
        <v>321</v>
      </c>
      <c r="H352" s="169" t="s">
        <v>1031</v>
      </c>
      <c r="I352" s="192" t="str">
        <f t="shared" si="35"/>
        <v>35656743d</v>
      </c>
      <c r="J352" s="167" t="str">
        <f t="shared" si="36"/>
        <v>35656743026 03</v>
      </c>
      <c r="K352" s="5"/>
      <c r="L352" s="167" t="str">
        <f t="shared" si="37"/>
        <v>35656743026 03B</v>
      </c>
      <c r="M352" s="5" t="str">
        <f t="shared" si="38"/>
        <v>Slovenský zväz biatlonudBIskhakov Arthur</v>
      </c>
      <c r="N352" s="3" t="str">
        <f t="shared" si="39"/>
        <v>35656743dB</v>
      </c>
    </row>
    <row r="353" spans="1:14">
      <c r="A353" s="202" t="s">
        <v>813</v>
      </c>
      <c r="B353" s="204" t="str">
        <f>VLOOKUP(A353,Adr!A:B,2,FALSE)</f>
        <v>Slovenský zväz biatlonu</v>
      </c>
      <c r="C353" s="185" t="s">
        <v>1616</v>
      </c>
      <c r="D353" s="289">
        <v>50000</v>
      </c>
      <c r="E353" s="173">
        <v>0</v>
      </c>
      <c r="F353" s="166" t="s">
        <v>345</v>
      </c>
      <c r="G353" s="169" t="s">
        <v>321</v>
      </c>
      <c r="H353" s="169" t="s">
        <v>1031</v>
      </c>
      <c r="I353" s="192" t="str">
        <f t="shared" si="35"/>
        <v>35656743d</v>
      </c>
      <c r="J353" s="167" t="str">
        <f t="shared" si="36"/>
        <v>35656743026 03</v>
      </c>
      <c r="K353" s="5"/>
      <c r="L353" s="167" t="str">
        <f t="shared" si="37"/>
        <v>35656743026 03B</v>
      </c>
      <c r="M353" s="5" t="str">
        <f t="shared" si="38"/>
        <v>Slovenský zväz biatlonudBKapustová Ema</v>
      </c>
      <c r="N353" s="3" t="str">
        <f t="shared" si="39"/>
        <v>35656743dB</v>
      </c>
    </row>
    <row r="354" spans="1:14">
      <c r="A354" s="202" t="s">
        <v>813</v>
      </c>
      <c r="B354" s="204" t="str">
        <f>VLOOKUP(A354,Adr!A:B,2,FALSE)</f>
        <v>Slovenský zväz biatlonu</v>
      </c>
      <c r="C354" s="185" t="s">
        <v>2181</v>
      </c>
      <c r="D354" s="287">
        <v>20000</v>
      </c>
      <c r="E354" s="230">
        <v>0</v>
      </c>
      <c r="F354" s="166" t="s">
        <v>345</v>
      </c>
      <c r="G354" s="169" t="s">
        <v>321</v>
      </c>
      <c r="H354" s="169" t="s">
        <v>1031</v>
      </c>
      <c r="I354" s="192" t="str">
        <f t="shared" si="35"/>
        <v>35656743d</v>
      </c>
      <c r="J354" s="167" t="str">
        <f t="shared" si="36"/>
        <v>35656743026 03</v>
      </c>
      <c r="K354" s="5"/>
      <c r="L354" s="167" t="str">
        <f t="shared" si="37"/>
        <v>35656743026 03B</v>
      </c>
      <c r="M354" s="5" t="str">
        <f t="shared" si="38"/>
        <v>Slovenský zväz biatlonudBKuzminová Anastasiya</v>
      </c>
      <c r="N354" s="3" t="str">
        <f t="shared" si="39"/>
        <v>35656743dB</v>
      </c>
    </row>
    <row r="355" spans="1:14" ht="12">
      <c r="A355" s="166" t="s">
        <v>813</v>
      </c>
      <c r="B355" s="204" t="str">
        <f>VLOOKUP(A355,Adr!A:B,2,FALSE)</f>
        <v>Slovenský zväz biatlonu</v>
      </c>
      <c r="C355" s="197" t="s">
        <v>2182</v>
      </c>
      <c r="D355" s="290">
        <v>10000</v>
      </c>
      <c r="E355" s="230">
        <v>0</v>
      </c>
      <c r="F355" s="166" t="s">
        <v>345</v>
      </c>
      <c r="G355" s="169" t="s">
        <v>321</v>
      </c>
      <c r="H355" s="169" t="s">
        <v>1031</v>
      </c>
      <c r="I355" s="192" t="str">
        <f t="shared" si="35"/>
        <v>35656743d</v>
      </c>
      <c r="J355" s="167" t="str">
        <f t="shared" si="36"/>
        <v>35656743026 03</v>
      </c>
      <c r="K355" s="5"/>
      <c r="L355" s="167" t="str">
        <f t="shared" si="37"/>
        <v>35656743026 03B</v>
      </c>
      <c r="M355" s="5" t="str">
        <f t="shared" si="38"/>
        <v>Slovenský zväz biatlonudBStraková Michaela</v>
      </c>
      <c r="N355" s="3" t="str">
        <f t="shared" si="39"/>
        <v>35656743dB</v>
      </c>
    </row>
    <row r="356" spans="1:14">
      <c r="A356" s="166" t="s">
        <v>813</v>
      </c>
      <c r="B356" s="204" t="str">
        <f>VLOOKUP(A356,Adr!A:B,2,FALSE)</f>
        <v>Slovenský zväz biatlonu</v>
      </c>
      <c r="C356" s="185" t="s">
        <v>1617</v>
      </c>
      <c r="D356" s="287">
        <v>10000</v>
      </c>
      <c r="E356" s="230">
        <v>0</v>
      </c>
      <c r="F356" s="166" t="s">
        <v>345</v>
      </c>
      <c r="G356" s="169" t="s">
        <v>321</v>
      </c>
      <c r="H356" s="169" t="s">
        <v>1031</v>
      </c>
      <c r="I356" s="192" t="str">
        <f t="shared" si="35"/>
        <v>35656743d</v>
      </c>
      <c r="J356" s="167" t="str">
        <f t="shared" si="36"/>
        <v>35656743026 03</v>
      </c>
      <c r="K356" s="5"/>
      <c r="L356" s="167" t="str">
        <f t="shared" si="37"/>
        <v>35656743026 03B</v>
      </c>
      <c r="M356" s="5" t="str">
        <f t="shared" si="38"/>
        <v>Slovenský zväz biatlonudBštafeta - biatlon - juniori</v>
      </c>
      <c r="N356" s="3" t="str">
        <f t="shared" si="39"/>
        <v>35656743dB</v>
      </c>
    </row>
    <row r="357" spans="1:14">
      <c r="A357" s="202" t="s">
        <v>813</v>
      </c>
      <c r="B357" s="204" t="str">
        <f>VLOOKUP(A357,Adr!A:B,2,FALSE)</f>
        <v>Slovenský zväz biatlonu</v>
      </c>
      <c r="C357" s="185" t="s">
        <v>1618</v>
      </c>
      <c r="D357" s="287">
        <v>10000</v>
      </c>
      <c r="E357" s="230">
        <v>0</v>
      </c>
      <c r="F357" s="166" t="s">
        <v>345</v>
      </c>
      <c r="G357" s="169" t="s">
        <v>321</v>
      </c>
      <c r="H357" s="169" t="s">
        <v>1031</v>
      </c>
      <c r="I357" s="192" t="str">
        <f t="shared" si="35"/>
        <v>35656743d</v>
      </c>
      <c r="J357" s="167" t="str">
        <f t="shared" si="36"/>
        <v>35656743026 03</v>
      </c>
      <c r="K357" s="5"/>
      <c r="L357" s="167" t="str">
        <f t="shared" si="37"/>
        <v>35656743026 03B</v>
      </c>
      <c r="M357" s="5" t="str">
        <f t="shared" si="38"/>
        <v>Slovenský zväz biatlonudBštafeta - biatlon - juniorky</v>
      </c>
      <c r="N357" s="3" t="str">
        <f t="shared" si="39"/>
        <v>35656743dB</v>
      </c>
    </row>
    <row r="358" spans="1:14">
      <c r="A358" s="202" t="s">
        <v>813</v>
      </c>
      <c r="B358" s="204" t="str">
        <f>VLOOKUP(A358,Adr!A:B,2,FALSE)</f>
        <v>Slovenský zväz biatlonu</v>
      </c>
      <c r="C358" s="185" t="s">
        <v>2183</v>
      </c>
      <c r="D358" s="287">
        <v>30000</v>
      </c>
      <c r="E358" s="173">
        <v>0</v>
      </c>
      <c r="F358" s="166" t="s">
        <v>345</v>
      </c>
      <c r="G358" s="169" t="s">
        <v>321</v>
      </c>
      <c r="H358" s="169" t="s">
        <v>1031</v>
      </c>
      <c r="I358" s="192" t="str">
        <f t="shared" si="35"/>
        <v>35656743d</v>
      </c>
      <c r="J358" s="167" t="str">
        <f t="shared" si="36"/>
        <v>35656743026 03</v>
      </c>
      <c r="K358" s="5"/>
      <c r="L358" s="167" t="str">
        <f t="shared" si="37"/>
        <v>35656743026 03B</v>
      </c>
      <c r="M358" s="5" t="str">
        <f t="shared" si="38"/>
        <v>Slovenský zväz biatlonudBštafeta - biatlon - ženy</v>
      </c>
      <c r="N358" s="3" t="str">
        <f t="shared" si="39"/>
        <v>35656743dB</v>
      </c>
    </row>
    <row r="359" spans="1:14">
      <c r="A359" s="202" t="s">
        <v>822</v>
      </c>
      <c r="B359" s="204" t="str">
        <f>VLOOKUP(A359,Adr!A:B,2,FALSE)</f>
        <v>Slovenský zväz bobistov</v>
      </c>
      <c r="C359" s="185" t="s">
        <v>1140</v>
      </c>
      <c r="D359" s="289">
        <v>62770</v>
      </c>
      <c r="E359" s="230">
        <v>0</v>
      </c>
      <c r="F359" s="166" t="s">
        <v>339</v>
      </c>
      <c r="G359" s="169" t="s">
        <v>319</v>
      </c>
      <c r="H359" s="169" t="s">
        <v>1031</v>
      </c>
      <c r="I359" s="192" t="str">
        <f t="shared" si="35"/>
        <v>36067580a</v>
      </c>
      <c r="J359" s="167" t="str">
        <f t="shared" si="36"/>
        <v>36067580026 02</v>
      </c>
      <c r="K359" s="5" t="s">
        <v>1141</v>
      </c>
      <c r="L359" s="167" t="str">
        <f t="shared" si="37"/>
        <v>36067580026 02B</v>
      </c>
      <c r="M359" s="5" t="str">
        <f t="shared" si="38"/>
        <v>Slovenský zväz bobistovaBboby a skeleton - bežné transfery</v>
      </c>
      <c r="N359" s="3" t="str">
        <f t="shared" si="39"/>
        <v>36067580aB</v>
      </c>
    </row>
    <row r="360" spans="1:14" ht="12">
      <c r="A360" s="166" t="s">
        <v>831</v>
      </c>
      <c r="B360" s="204" t="str">
        <f>VLOOKUP(A360,Adr!A:B,2,FALSE)</f>
        <v>Slovenský zväz cyklistiky</v>
      </c>
      <c r="C360" s="196" t="s">
        <v>1142</v>
      </c>
      <c r="D360" s="289">
        <v>1534198</v>
      </c>
      <c r="E360" s="173">
        <v>0</v>
      </c>
      <c r="F360" s="166" t="s">
        <v>339</v>
      </c>
      <c r="G360" s="169" t="s">
        <v>319</v>
      </c>
      <c r="H360" s="169" t="s">
        <v>1031</v>
      </c>
      <c r="I360" s="192" t="str">
        <f t="shared" si="35"/>
        <v>00684112a</v>
      </c>
      <c r="J360" s="167" t="str">
        <f t="shared" si="36"/>
        <v>00684112026 02</v>
      </c>
      <c r="K360" s="5" t="s">
        <v>1143</v>
      </c>
      <c r="L360" s="167" t="str">
        <f t="shared" si="37"/>
        <v>00684112026 02B</v>
      </c>
      <c r="M360" s="5" t="str">
        <f t="shared" si="38"/>
        <v>Slovenský zväz cyklistikyaBcyklistika - bežné transfery</v>
      </c>
      <c r="N360" s="3" t="str">
        <f t="shared" si="39"/>
        <v>00684112aB</v>
      </c>
    </row>
    <row r="361" spans="1:14">
      <c r="A361" s="166" t="s">
        <v>831</v>
      </c>
      <c r="B361" s="204" t="str">
        <f>VLOOKUP(A361,Adr!A:B,2,FALSE)</f>
        <v>Slovenský zväz cyklistiky</v>
      </c>
      <c r="C361" s="169" t="s">
        <v>1476</v>
      </c>
      <c r="D361" s="288">
        <v>64184</v>
      </c>
      <c r="E361" s="173">
        <v>0</v>
      </c>
      <c r="F361" s="166" t="s">
        <v>343</v>
      </c>
      <c r="G361" s="169" t="s">
        <v>321</v>
      </c>
      <c r="H361" s="169" t="s">
        <v>1031</v>
      </c>
      <c r="I361" s="192" t="str">
        <f t="shared" si="35"/>
        <v>00684112c</v>
      </c>
      <c r="J361" s="167" t="str">
        <f t="shared" si="36"/>
        <v>00684112026 03</v>
      </c>
      <c r="K361" s="5"/>
      <c r="L361" s="167" t="str">
        <f t="shared" si="37"/>
        <v>00684112026 03B</v>
      </c>
      <c r="M361" s="5" t="str">
        <f t="shared" si="38"/>
        <v>Slovenský zväz cyklistikycBzabezpečenie a rozvoj športu cyklistika zdravotne postihnutých športovcov</v>
      </c>
      <c r="N361" s="3" t="str">
        <f t="shared" si="39"/>
        <v>00684112cB</v>
      </c>
    </row>
    <row r="362" spans="1:14">
      <c r="A362" s="202" t="s">
        <v>831</v>
      </c>
      <c r="B362" s="204" t="str">
        <f>VLOOKUP(A362,Adr!A:B,2,FALSE)</f>
        <v>Slovenský zväz cyklistiky</v>
      </c>
      <c r="C362" s="185" t="s">
        <v>1620</v>
      </c>
      <c r="D362" s="287">
        <v>25000</v>
      </c>
      <c r="E362" s="230">
        <v>0</v>
      </c>
      <c r="F362" s="166" t="s">
        <v>345</v>
      </c>
      <c r="G362" s="169" t="s">
        <v>321</v>
      </c>
      <c r="H362" s="169" t="s">
        <v>1031</v>
      </c>
      <c r="I362" s="192" t="str">
        <f t="shared" si="35"/>
        <v>00684112d</v>
      </c>
      <c r="J362" s="167" t="str">
        <f t="shared" si="36"/>
        <v>00684112026 03</v>
      </c>
      <c r="K362" s="5"/>
      <c r="L362" s="167" t="str">
        <f t="shared" si="37"/>
        <v>00684112026 03B</v>
      </c>
      <c r="M362" s="5" t="str">
        <f t="shared" si="38"/>
        <v>Slovenský zväz cyklistikydBČorej Jozef</v>
      </c>
      <c r="N362" s="3" t="str">
        <f t="shared" si="39"/>
        <v>00684112dB</v>
      </c>
    </row>
    <row r="363" spans="1:14">
      <c r="A363" s="166" t="s">
        <v>831</v>
      </c>
      <c r="B363" s="204" t="str">
        <f>VLOOKUP(A363,Adr!A:B,2,FALSE)</f>
        <v>Slovenský zväz cyklistiky</v>
      </c>
      <c r="C363" s="185" t="s">
        <v>1621</v>
      </c>
      <c r="D363" s="287">
        <v>25000</v>
      </c>
      <c r="E363" s="173">
        <v>0</v>
      </c>
      <c r="F363" s="166" t="s">
        <v>345</v>
      </c>
      <c r="G363" s="169" t="s">
        <v>321</v>
      </c>
      <c r="H363" s="169" t="s">
        <v>1031</v>
      </c>
      <c r="I363" s="192" t="str">
        <f t="shared" si="35"/>
        <v>00684112d</v>
      </c>
      <c r="J363" s="167" t="str">
        <f t="shared" si="36"/>
        <v>00684112026 03</v>
      </c>
      <c r="K363" s="5"/>
      <c r="L363" s="167" t="str">
        <f t="shared" si="37"/>
        <v>00684112026 03B</v>
      </c>
      <c r="M363" s="5" t="str">
        <f t="shared" si="38"/>
        <v>Slovenský zväz cyklistikydBChladoňová Viktória</v>
      </c>
      <c r="N363" s="3" t="str">
        <f t="shared" si="39"/>
        <v>00684112dB</v>
      </c>
    </row>
    <row r="364" spans="1:14" ht="12">
      <c r="A364" s="202" t="s">
        <v>831</v>
      </c>
      <c r="B364" s="204" t="str">
        <f>VLOOKUP(A364,Adr!A:B,2,FALSE)</f>
        <v>Slovenský zväz cyklistiky</v>
      </c>
      <c r="C364" s="196" t="s">
        <v>1622</v>
      </c>
      <c r="D364" s="287">
        <v>20000</v>
      </c>
      <c r="E364" s="230">
        <v>0</v>
      </c>
      <c r="F364" s="166" t="s">
        <v>345</v>
      </c>
      <c r="G364" s="169" t="s">
        <v>321</v>
      </c>
      <c r="H364" s="169" t="s">
        <v>1031</v>
      </c>
      <c r="I364" s="192" t="str">
        <f t="shared" si="35"/>
        <v>00684112d</v>
      </c>
      <c r="J364" s="167" t="str">
        <f t="shared" si="36"/>
        <v>00684112026 03</v>
      </c>
      <c r="K364" s="5"/>
      <c r="L364" s="167" t="str">
        <f t="shared" si="37"/>
        <v>00684112026 03B</v>
      </c>
      <c r="M364" s="5" t="str">
        <f t="shared" si="38"/>
        <v>Slovenský zväz cyklistikydBJenčušová Nora</v>
      </c>
      <c r="N364" s="3" t="str">
        <f t="shared" si="39"/>
        <v>00684112dB</v>
      </c>
    </row>
    <row r="365" spans="1:14">
      <c r="A365" s="166" t="s">
        <v>831</v>
      </c>
      <c r="B365" s="204" t="str">
        <f>VLOOKUP(A365,Adr!A:B,2,FALSE)</f>
        <v>Slovenský zväz cyklistiky</v>
      </c>
      <c r="C365" s="185" t="s">
        <v>1623</v>
      </c>
      <c r="D365" s="287">
        <v>20000</v>
      </c>
      <c r="E365" s="173">
        <v>0</v>
      </c>
      <c r="F365" s="166" t="s">
        <v>345</v>
      </c>
      <c r="G365" s="169" t="s">
        <v>321</v>
      </c>
      <c r="H365" s="169" t="s">
        <v>1031</v>
      </c>
      <c r="I365" s="192" t="str">
        <f t="shared" si="35"/>
        <v>00684112d</v>
      </c>
      <c r="J365" s="167" t="str">
        <f t="shared" si="36"/>
        <v>00684112026 03</v>
      </c>
      <c r="K365" s="5"/>
      <c r="L365" s="167" t="str">
        <f t="shared" si="37"/>
        <v>00684112026 03B</v>
      </c>
      <c r="M365" s="5" t="str">
        <f t="shared" si="38"/>
        <v>Slovenský zväz cyklistikydBKubiš Lukáš</v>
      </c>
      <c r="N365" s="3" t="str">
        <f t="shared" si="39"/>
        <v>00684112dB</v>
      </c>
    </row>
    <row r="366" spans="1:14" ht="12">
      <c r="A366" s="166" t="s">
        <v>831</v>
      </c>
      <c r="B366" s="204" t="str">
        <f>VLOOKUP(A366,Adr!A:B,2,FALSE)</f>
        <v>Slovenský zväz cyklistiky</v>
      </c>
      <c r="C366" s="196" t="s">
        <v>1624</v>
      </c>
      <c r="D366" s="289">
        <v>25000</v>
      </c>
      <c r="E366" s="173">
        <v>0</v>
      </c>
      <c r="F366" s="166" t="s">
        <v>345</v>
      </c>
      <c r="G366" s="169" t="s">
        <v>321</v>
      </c>
      <c r="H366" s="169" t="s">
        <v>1031</v>
      </c>
      <c r="I366" s="192" t="str">
        <f t="shared" si="35"/>
        <v>00684112d</v>
      </c>
      <c r="J366" s="167" t="str">
        <f t="shared" si="36"/>
        <v>00684112026 03</v>
      </c>
      <c r="K366" s="5"/>
      <c r="L366" s="167" t="str">
        <f t="shared" si="37"/>
        <v>00684112026 03B</v>
      </c>
      <c r="M366" s="5" t="str">
        <f t="shared" si="38"/>
        <v>Slovenský zväz cyklistikydBManiková Dominika</v>
      </c>
      <c r="N366" s="3" t="str">
        <f t="shared" si="39"/>
        <v>00684112dB</v>
      </c>
    </row>
    <row r="367" spans="1:14">
      <c r="A367" s="166" t="s">
        <v>831</v>
      </c>
      <c r="B367" s="204" t="str">
        <f>VLOOKUP(A367,Adr!A:B,2,FALSE)</f>
        <v>Slovenský zväz cyklistiky</v>
      </c>
      <c r="C367" s="185" t="s">
        <v>1625</v>
      </c>
      <c r="D367" s="287">
        <v>55000</v>
      </c>
      <c r="E367" s="230">
        <v>0</v>
      </c>
      <c r="F367" s="166" t="s">
        <v>345</v>
      </c>
      <c r="G367" s="169" t="s">
        <v>321</v>
      </c>
      <c r="H367" s="169" t="s">
        <v>1031</v>
      </c>
      <c r="I367" s="192" t="str">
        <f t="shared" si="35"/>
        <v>00684112d</v>
      </c>
      <c r="J367" s="167" t="str">
        <f t="shared" si="36"/>
        <v>00684112026 03</v>
      </c>
      <c r="K367" s="5"/>
      <c r="L367" s="167" t="str">
        <f t="shared" si="37"/>
        <v>00684112026 03B</v>
      </c>
      <c r="M367" s="5" t="str">
        <f t="shared" si="38"/>
        <v>Slovenský zväz cyklistikydBMetelka Jozef</v>
      </c>
      <c r="N367" s="3" t="str">
        <f t="shared" si="39"/>
        <v>00684112dB</v>
      </c>
    </row>
    <row r="368" spans="1:14" ht="12">
      <c r="A368" s="178" t="s">
        <v>831</v>
      </c>
      <c r="B368" s="204" t="str">
        <f>VLOOKUP(A368,Adr!A:B,2,FALSE)</f>
        <v>Slovenský zväz cyklistiky</v>
      </c>
      <c r="C368" s="196" t="s">
        <v>1626</v>
      </c>
      <c r="D368" s="287">
        <v>10000</v>
      </c>
      <c r="E368" s="173">
        <v>0</v>
      </c>
      <c r="F368" s="166" t="s">
        <v>345</v>
      </c>
      <c r="G368" s="169" t="s">
        <v>321</v>
      </c>
      <c r="H368" s="169" t="s">
        <v>1031</v>
      </c>
      <c r="I368" s="192" t="str">
        <f t="shared" si="35"/>
        <v>00684112d</v>
      </c>
      <c r="J368" s="167" t="str">
        <f t="shared" si="36"/>
        <v>00684112026 03</v>
      </c>
      <c r="K368" s="5"/>
      <c r="L368" s="167" t="str">
        <f t="shared" si="37"/>
        <v>00684112026 03B</v>
      </c>
      <c r="M368" s="5" t="str">
        <f t="shared" si="38"/>
        <v>Slovenský zväz cyklistikydBStrečko Ondrej</v>
      </c>
      <c r="N368" s="3" t="str">
        <f t="shared" si="39"/>
        <v>00684112dB</v>
      </c>
    </row>
    <row r="369" spans="1:14" ht="12">
      <c r="A369" s="202" t="s">
        <v>831</v>
      </c>
      <c r="B369" s="204" t="str">
        <f>VLOOKUP(A369,Adr!A:B,2,FALSE)</f>
        <v>Slovenský zväz cyklistiky</v>
      </c>
      <c r="C369" s="196" t="s">
        <v>1627</v>
      </c>
      <c r="D369" s="289">
        <v>20000</v>
      </c>
      <c r="E369" s="230">
        <v>0</v>
      </c>
      <c r="F369" s="166" t="s">
        <v>345</v>
      </c>
      <c r="G369" s="169" t="s">
        <v>321</v>
      </c>
      <c r="H369" s="169" t="s">
        <v>1031</v>
      </c>
      <c r="I369" s="192" t="str">
        <f t="shared" si="35"/>
        <v>00684112d</v>
      </c>
      <c r="J369" s="167" t="str">
        <f t="shared" si="36"/>
        <v>00684112026 03</v>
      </c>
      <c r="K369" s="5"/>
      <c r="L369" s="167" t="str">
        <f t="shared" si="37"/>
        <v>00684112026 03B</v>
      </c>
      <c r="M369" s="5" t="str">
        <f t="shared" si="38"/>
        <v>Slovenský zväz cyklistikydBSvrček Martin</v>
      </c>
      <c r="N369" s="3" t="str">
        <f t="shared" si="39"/>
        <v>00684112dB</v>
      </c>
    </row>
    <row r="370" spans="1:14" ht="12">
      <c r="A370" s="166" t="s">
        <v>831</v>
      </c>
      <c r="B370" s="204" t="str">
        <f>VLOOKUP(A370,Adr!A:B,2,FALSE)</f>
        <v>Slovenský zväz cyklistiky</v>
      </c>
      <c r="C370" s="196" t="s">
        <v>2990</v>
      </c>
      <c r="D370" s="187">
        <v>58000</v>
      </c>
      <c r="E370" s="173">
        <v>0</v>
      </c>
      <c r="F370" s="166" t="s">
        <v>349</v>
      </c>
      <c r="G370" s="169" t="s">
        <v>321</v>
      </c>
      <c r="H370" s="169" t="s">
        <v>1031</v>
      </c>
      <c r="I370" s="192" t="str">
        <f t="shared" si="35"/>
        <v>00684112f</v>
      </c>
      <c r="J370" s="167" t="str">
        <f t="shared" si="36"/>
        <v>00684112026 03</v>
      </c>
      <c r="K370" s="5"/>
      <c r="L370" s="167" t="str">
        <f t="shared" si="37"/>
        <v>00684112026 03B</v>
      </c>
      <c r="M370" s="5" t="str">
        <f t="shared" si="38"/>
        <v>Slovenský zväz cyklistikyfBPodpora činnosti centier talentovanej mládeže</v>
      </c>
      <c r="N370" s="3" t="str">
        <f t="shared" si="39"/>
        <v>00684112fB</v>
      </c>
    </row>
    <row r="371" spans="1:14" ht="12">
      <c r="A371" s="166" t="s">
        <v>831</v>
      </c>
      <c r="B371" s="204" t="str">
        <f>VLOOKUP(A371,Adr!A:B,2,FALSE)</f>
        <v>Slovenský zväz cyklistiky</v>
      </c>
      <c r="C371" s="190" t="s">
        <v>2990</v>
      </c>
      <c r="D371" s="172">
        <v>70000</v>
      </c>
      <c r="E371" s="173">
        <v>0</v>
      </c>
      <c r="F371" s="166" t="s">
        <v>349</v>
      </c>
      <c r="G371" s="169" t="s">
        <v>321</v>
      </c>
      <c r="H371" s="169" t="s">
        <v>1054</v>
      </c>
      <c r="I371" s="192" t="str">
        <f t="shared" si="35"/>
        <v>00684112f</v>
      </c>
      <c r="J371" s="167" t="str">
        <f t="shared" si="36"/>
        <v>00684112026 03</v>
      </c>
      <c r="K371" s="5"/>
      <c r="L371" s="167" t="str">
        <f t="shared" si="37"/>
        <v>00684112026 03K</v>
      </c>
      <c r="M371" s="5" t="str">
        <f t="shared" si="38"/>
        <v>Slovenský zväz cyklistikyfKPodpora činnosti centier talentovanej mládeže</v>
      </c>
      <c r="N371" s="3" t="str">
        <f t="shared" si="39"/>
        <v>00684112fK</v>
      </c>
    </row>
    <row r="372" spans="1:14">
      <c r="A372" s="182" t="s">
        <v>831</v>
      </c>
      <c r="B372" s="204" t="str">
        <f>VLOOKUP(A372,Adr!A:B,2,FALSE)</f>
        <v>Slovenský zväz cyklistiky</v>
      </c>
      <c r="C372" s="185" t="s">
        <v>1666</v>
      </c>
      <c r="D372" s="287">
        <v>80000</v>
      </c>
      <c r="E372" s="230">
        <v>0</v>
      </c>
      <c r="F372" s="166" t="s">
        <v>349</v>
      </c>
      <c r="G372" s="169" t="s">
        <v>321</v>
      </c>
      <c r="H372" s="169" t="s">
        <v>1031</v>
      </c>
      <c r="I372" s="192" t="str">
        <f t="shared" si="35"/>
        <v>00684112f</v>
      </c>
      <c r="J372" s="167" t="str">
        <f t="shared" si="36"/>
        <v>00684112026 03</v>
      </c>
      <c r="K372" s="5"/>
      <c r="L372" s="167" t="str">
        <f t="shared" si="37"/>
        <v>00684112026 03B</v>
      </c>
      <c r="M372" s="5" t="str">
        <f t="shared" si="38"/>
        <v>Slovenský zväz cyklistikyfBZorganizovanie kongresu európskej cyklistickej únie na Slovensku</v>
      </c>
      <c r="N372" s="3" t="str">
        <f t="shared" si="39"/>
        <v>00684112fB</v>
      </c>
    </row>
    <row r="373" spans="1:14" ht="12">
      <c r="A373" s="202" t="s">
        <v>840</v>
      </c>
      <c r="B373" s="204" t="str">
        <f>VLOOKUP(A373,Adr!A:B,2,FALSE)</f>
        <v>Slovenský zväz dráhového golfu</v>
      </c>
      <c r="C373" s="196" t="s">
        <v>1144</v>
      </c>
      <c r="D373" s="289">
        <v>20983</v>
      </c>
      <c r="E373" s="230">
        <v>0</v>
      </c>
      <c r="F373" s="166" t="s">
        <v>339</v>
      </c>
      <c r="G373" s="169" t="s">
        <v>319</v>
      </c>
      <c r="H373" s="169" t="s">
        <v>1031</v>
      </c>
      <c r="I373" s="192" t="str">
        <f t="shared" si="35"/>
        <v>31806431a</v>
      </c>
      <c r="J373" s="167" t="str">
        <f t="shared" si="36"/>
        <v>31806431026 02</v>
      </c>
      <c r="K373" s="5" t="s">
        <v>1145</v>
      </c>
      <c r="L373" s="167" t="str">
        <f t="shared" si="37"/>
        <v>31806431026 02B</v>
      </c>
      <c r="M373" s="5" t="str">
        <f t="shared" si="38"/>
        <v>Slovenský zväz dráhového golfuaBdráhový golf - bežné transfery</v>
      </c>
      <c r="N373" s="3" t="str">
        <f t="shared" si="39"/>
        <v>31806431aB</v>
      </c>
    </row>
    <row r="374" spans="1:14" ht="12">
      <c r="A374" s="198" t="s">
        <v>847</v>
      </c>
      <c r="B374" s="204" t="str">
        <f>VLOOKUP(A374,Adr!A:B,2,FALSE)</f>
        <v>Slovenský zväz florbalu</v>
      </c>
      <c r="C374" s="196" t="s">
        <v>1146</v>
      </c>
      <c r="D374" s="289">
        <v>565005</v>
      </c>
      <c r="E374" s="173">
        <v>0</v>
      </c>
      <c r="F374" s="166" t="s">
        <v>339</v>
      </c>
      <c r="G374" s="169" t="s">
        <v>319</v>
      </c>
      <c r="H374" s="169" t="s">
        <v>1031</v>
      </c>
      <c r="I374" s="192" t="str">
        <f t="shared" si="35"/>
        <v>31795421a</v>
      </c>
      <c r="J374" s="167" t="str">
        <f t="shared" si="36"/>
        <v>31795421026 02</v>
      </c>
      <c r="K374" s="5" t="s">
        <v>1147</v>
      </c>
      <c r="L374" s="167" t="str">
        <f t="shared" si="37"/>
        <v>31795421026 02B</v>
      </c>
      <c r="M374" s="5" t="str">
        <f t="shared" si="38"/>
        <v>Slovenský zväz florbaluaBflorbal - bežné transfery</v>
      </c>
      <c r="N374" s="3" t="str">
        <f t="shared" si="39"/>
        <v>31795421aB</v>
      </c>
    </row>
    <row r="375" spans="1:14">
      <c r="A375" s="198" t="s">
        <v>853</v>
      </c>
      <c r="B375" s="204" t="str">
        <f>VLOOKUP(A375,Adr!A:B,2,FALSE)</f>
        <v>Slovenský zväz hádzanej</v>
      </c>
      <c r="C375" s="185" t="s">
        <v>1148</v>
      </c>
      <c r="D375" s="287">
        <v>1374010</v>
      </c>
      <c r="E375" s="230">
        <v>0</v>
      </c>
      <c r="F375" s="166" t="s">
        <v>339</v>
      </c>
      <c r="G375" s="169" t="s">
        <v>319</v>
      </c>
      <c r="H375" s="169" t="s">
        <v>1031</v>
      </c>
      <c r="I375" s="192" t="str">
        <f t="shared" si="35"/>
        <v>30774772a</v>
      </c>
      <c r="J375" s="167" t="str">
        <f t="shared" si="36"/>
        <v>30774772026 02</v>
      </c>
      <c r="K375" s="5" t="s">
        <v>1149</v>
      </c>
      <c r="L375" s="167" t="str">
        <f t="shared" si="37"/>
        <v>30774772026 02B</v>
      </c>
      <c r="M375" s="5" t="str">
        <f t="shared" si="38"/>
        <v>Slovenský zväz hádzanejaBhádzaná - bežné transfery</v>
      </c>
      <c r="N375" s="3" t="str">
        <f t="shared" si="39"/>
        <v>30774772aB</v>
      </c>
    </row>
    <row r="376" spans="1:14">
      <c r="A376" s="202" t="s">
        <v>1974</v>
      </c>
      <c r="B376" s="204" t="str">
        <f>VLOOKUP(A376,Adr!A:B,2,FALSE)</f>
        <v>Slovenský zväz hasičského športu</v>
      </c>
      <c r="C376" s="185" t="s">
        <v>2234</v>
      </c>
      <c r="D376" s="287">
        <v>15000</v>
      </c>
      <c r="E376" s="173">
        <v>0</v>
      </c>
      <c r="F376" s="166" t="s">
        <v>349</v>
      </c>
      <c r="G376" s="169" t="s">
        <v>321</v>
      </c>
      <c r="H376" s="169" t="s">
        <v>1031</v>
      </c>
      <c r="I376" s="192" t="str">
        <f t="shared" si="35"/>
        <v>42390800f</v>
      </c>
      <c r="J376" s="167" t="str">
        <f t="shared" si="36"/>
        <v>42390800026 03</v>
      </c>
      <c r="K376" s="5"/>
      <c r="L376" s="167" t="str">
        <f t="shared" si="37"/>
        <v>42390800026 03B</v>
      </c>
      <c r="M376" s="5" t="str">
        <f t="shared" si="38"/>
        <v>Slovenský zväz hasičského športufBpodpora a rozvoj športu</v>
      </c>
      <c r="N376" s="3" t="str">
        <f t="shared" si="39"/>
        <v>42390800fB</v>
      </c>
    </row>
    <row r="377" spans="1:14" ht="12">
      <c r="A377" s="166" t="s">
        <v>1981</v>
      </c>
      <c r="B377" s="204" t="str">
        <f>VLOOKUP(A377,Adr!A:B,2,FALSE)</f>
        <v>Slovenský zväz integrovaného tanca a tanečného športu</v>
      </c>
      <c r="C377" s="197" t="s">
        <v>350</v>
      </c>
      <c r="D377" s="191">
        <v>10000</v>
      </c>
      <c r="E377" s="173">
        <v>0</v>
      </c>
      <c r="F377" s="166" t="s">
        <v>349</v>
      </c>
      <c r="G377" s="169" t="s">
        <v>321</v>
      </c>
      <c r="H377" s="169" t="s">
        <v>1031</v>
      </c>
      <c r="I377" s="192" t="str">
        <f t="shared" si="35"/>
        <v>36070351f</v>
      </c>
      <c r="J377" s="167" t="str">
        <f t="shared" si="36"/>
        <v>36070351026 03</v>
      </c>
      <c r="K377" s="5"/>
      <c r="L377" s="167" t="str">
        <f t="shared" si="37"/>
        <v>36070351026 03B</v>
      </c>
      <c r="M377" s="5" t="str">
        <f t="shared" si="38"/>
        <v>Slovenský zväz integrovaného tanca a tanečného športufBplnenie úloh verejného záujmu v športe</v>
      </c>
      <c r="N377" s="3" t="str">
        <f t="shared" si="39"/>
        <v>36070351fB</v>
      </c>
    </row>
    <row r="378" spans="1:14" ht="12">
      <c r="A378" s="198" t="s">
        <v>1981</v>
      </c>
      <c r="B378" s="204" t="str">
        <f>VLOOKUP(A378,Adr!A:B,2,FALSE)</f>
        <v>Slovenský zväz integrovaného tanca a tanečného športu</v>
      </c>
      <c r="C378" s="196" t="s">
        <v>352</v>
      </c>
      <c r="D378" s="287">
        <v>25000</v>
      </c>
      <c r="E378" s="173">
        <v>0</v>
      </c>
      <c r="F378" s="166" t="s">
        <v>351</v>
      </c>
      <c r="G378" s="169" t="s">
        <v>321</v>
      </c>
      <c r="H378" s="169" t="s">
        <v>1031</v>
      </c>
      <c r="I378" s="192" t="str">
        <f t="shared" si="35"/>
        <v>36070351g</v>
      </c>
      <c r="J378" s="167" t="str">
        <f t="shared" si="36"/>
        <v>36070351026 03</v>
      </c>
      <c r="K378" s="5"/>
      <c r="L378" s="167" t="str">
        <f t="shared" si="37"/>
        <v>36070351026 03B</v>
      </c>
      <c r="M378" s="5" t="str">
        <f t="shared" si="38"/>
        <v>Slovenský zväz integrovaného tanca a tanečného športugBrozvoj športov, ktoré nie sú uznanými podľa zákona č. 440/2015 Z. z.</v>
      </c>
      <c r="N378" s="3" t="str">
        <f t="shared" si="39"/>
        <v>36070351gB</v>
      </c>
    </row>
    <row r="379" spans="1:14" ht="12">
      <c r="A379" s="166" t="s">
        <v>860</v>
      </c>
      <c r="B379" s="204" t="str">
        <f>VLOOKUP(A379,Adr!A:B,2,FALSE)</f>
        <v>Slovenský zväz jachtingu</v>
      </c>
      <c r="C379" s="196" t="s">
        <v>1150</v>
      </c>
      <c r="D379" s="289">
        <v>55948</v>
      </c>
      <c r="E379" s="173">
        <v>0</v>
      </c>
      <c r="F379" s="166" t="s">
        <v>339</v>
      </c>
      <c r="G379" s="169" t="s">
        <v>319</v>
      </c>
      <c r="H379" s="169" t="s">
        <v>1031</v>
      </c>
      <c r="I379" s="192" t="str">
        <f t="shared" si="35"/>
        <v>30793211a</v>
      </c>
      <c r="J379" s="167" t="str">
        <f t="shared" si="36"/>
        <v>30793211026 02</v>
      </c>
      <c r="K379" s="5" t="s">
        <v>1151</v>
      </c>
      <c r="L379" s="167" t="str">
        <f t="shared" si="37"/>
        <v>30793211026 02B</v>
      </c>
      <c r="M379" s="5" t="str">
        <f t="shared" si="38"/>
        <v>Slovenský zväz jachtinguaBjachting - bežné transfery</v>
      </c>
      <c r="N379" s="3" t="str">
        <f t="shared" si="39"/>
        <v>30793211aB</v>
      </c>
    </row>
    <row r="380" spans="1:14" ht="12">
      <c r="A380" s="166" t="s">
        <v>860</v>
      </c>
      <c r="B380" s="204" t="str">
        <f>VLOOKUP(A380,Adr!A:B,2,FALSE)</f>
        <v>Slovenský zväz jachtingu</v>
      </c>
      <c r="C380" s="196" t="s">
        <v>1628</v>
      </c>
      <c r="D380" s="289">
        <v>20000</v>
      </c>
      <c r="E380" s="173">
        <v>0</v>
      </c>
      <c r="F380" s="166" t="s">
        <v>345</v>
      </c>
      <c r="G380" s="169" t="s">
        <v>321</v>
      </c>
      <c r="H380" s="169" t="s">
        <v>1031</v>
      </c>
      <c r="I380" s="192" t="str">
        <f t="shared" si="35"/>
        <v>30793211d</v>
      </c>
      <c r="J380" s="167" t="str">
        <f t="shared" si="36"/>
        <v>30793211026 03</v>
      </c>
      <c r="K380" s="5"/>
      <c r="L380" s="167" t="str">
        <f t="shared" si="37"/>
        <v>30793211026 03B</v>
      </c>
      <c r="M380" s="5" t="str">
        <f t="shared" si="38"/>
        <v>Slovenský zväz jachtingudBKubín Róbert</v>
      </c>
      <c r="N380" s="3" t="str">
        <f t="shared" si="39"/>
        <v>30793211dB</v>
      </c>
    </row>
    <row r="381" spans="1:14">
      <c r="A381" s="182" t="s">
        <v>867</v>
      </c>
      <c r="B381" s="204" t="str">
        <f>VLOOKUP(A381,Adr!A:B,2,FALSE)</f>
        <v>Slovenský zväz Judo</v>
      </c>
      <c r="C381" s="185" t="s">
        <v>1152</v>
      </c>
      <c r="D381" s="287">
        <v>157989</v>
      </c>
      <c r="E381" s="230">
        <v>0</v>
      </c>
      <c r="F381" s="166" t="s">
        <v>339</v>
      </c>
      <c r="G381" s="169" t="s">
        <v>319</v>
      </c>
      <c r="H381" s="169" t="s">
        <v>1031</v>
      </c>
      <c r="I381" s="192" t="str">
        <f t="shared" si="35"/>
        <v>17308518a</v>
      </c>
      <c r="J381" s="167" t="str">
        <f t="shared" si="36"/>
        <v>17308518026 02</v>
      </c>
      <c r="K381" s="5" t="s">
        <v>1153</v>
      </c>
      <c r="L381" s="167" t="str">
        <f t="shared" si="37"/>
        <v>17308518026 02B</v>
      </c>
      <c r="M381" s="5" t="str">
        <f t="shared" si="38"/>
        <v>Slovenský zväz JudoaBjudo - bežné transfery</v>
      </c>
      <c r="N381" s="3" t="str">
        <f t="shared" si="39"/>
        <v>17308518aB</v>
      </c>
    </row>
    <row r="382" spans="1:14">
      <c r="A382" s="202" t="s">
        <v>867</v>
      </c>
      <c r="B382" s="204" t="str">
        <f>VLOOKUP(A382,Adr!A:B,2,FALSE)</f>
        <v>Slovenský zväz Judo</v>
      </c>
      <c r="C382" s="185" t="s">
        <v>1629</v>
      </c>
      <c r="D382" s="287">
        <v>15000</v>
      </c>
      <c r="E382" s="230">
        <v>0</v>
      </c>
      <c r="F382" s="166" t="s">
        <v>345</v>
      </c>
      <c r="G382" s="169" t="s">
        <v>321</v>
      </c>
      <c r="H382" s="169" t="s">
        <v>1031</v>
      </c>
      <c r="I382" s="192" t="str">
        <f t="shared" si="35"/>
        <v>17308518d</v>
      </c>
      <c r="J382" s="167" t="str">
        <f t="shared" si="36"/>
        <v>17308518026 03</v>
      </c>
      <c r="K382" s="5"/>
      <c r="L382" s="167" t="str">
        <f t="shared" si="37"/>
        <v>17308518026 03B</v>
      </c>
      <c r="M382" s="5" t="str">
        <f t="shared" si="38"/>
        <v>Slovenský zväz JudodBÁdam Viktor</v>
      </c>
      <c r="N382" s="3" t="str">
        <f t="shared" si="39"/>
        <v>17308518dB</v>
      </c>
    </row>
    <row r="383" spans="1:14" ht="12">
      <c r="A383" s="198" t="s">
        <v>867</v>
      </c>
      <c r="B383" s="204" t="str">
        <f>VLOOKUP(A383,Adr!A:B,2,FALSE)</f>
        <v>Slovenský zväz Judo</v>
      </c>
      <c r="C383" s="196" t="s">
        <v>1630</v>
      </c>
      <c r="D383" s="289">
        <v>50000</v>
      </c>
      <c r="E383" s="230">
        <v>0</v>
      </c>
      <c r="F383" s="166" t="s">
        <v>345</v>
      </c>
      <c r="G383" s="169" t="s">
        <v>321</v>
      </c>
      <c r="H383" s="169" t="s">
        <v>1031</v>
      </c>
      <c r="I383" s="192" t="str">
        <f t="shared" si="35"/>
        <v>17308518d</v>
      </c>
      <c r="J383" s="167" t="str">
        <f t="shared" si="36"/>
        <v>17308518026 03</v>
      </c>
      <c r="K383" s="5"/>
      <c r="L383" s="167" t="str">
        <f t="shared" si="37"/>
        <v>17308518026 03B</v>
      </c>
      <c r="M383" s="5" t="str">
        <f t="shared" si="38"/>
        <v>Slovenský zväz JudodBFízeľ Márius</v>
      </c>
      <c r="N383" s="3" t="str">
        <f t="shared" si="39"/>
        <v>17308518dB</v>
      </c>
    </row>
    <row r="384" spans="1:14">
      <c r="A384" s="198" t="s">
        <v>867</v>
      </c>
      <c r="B384" s="204" t="str">
        <f>VLOOKUP(A384,Adr!A:B,2,FALSE)</f>
        <v>Slovenský zväz Judo</v>
      </c>
      <c r="C384" s="169" t="s">
        <v>1631</v>
      </c>
      <c r="D384" s="288">
        <v>10000</v>
      </c>
      <c r="E384" s="230">
        <v>0</v>
      </c>
      <c r="F384" s="166" t="s">
        <v>345</v>
      </c>
      <c r="G384" s="169" t="s">
        <v>321</v>
      </c>
      <c r="H384" s="169" t="s">
        <v>1031</v>
      </c>
      <c r="I384" s="192" t="str">
        <f t="shared" si="35"/>
        <v>17308518d</v>
      </c>
      <c r="J384" s="167" t="str">
        <f t="shared" si="36"/>
        <v>17308518026 03</v>
      </c>
      <c r="K384" s="5"/>
      <c r="L384" s="167" t="str">
        <f t="shared" si="37"/>
        <v>17308518026 03B</v>
      </c>
      <c r="M384" s="5" t="str">
        <f t="shared" si="38"/>
        <v>Slovenský zväz JudodBFízeľová Ema</v>
      </c>
      <c r="N384" s="3" t="str">
        <f t="shared" si="39"/>
        <v>17308518dB</v>
      </c>
    </row>
    <row r="385" spans="1:14">
      <c r="A385" s="182" t="s">
        <v>867</v>
      </c>
      <c r="B385" s="204" t="str">
        <f>VLOOKUP(A385,Adr!A:B,2,FALSE)</f>
        <v>Slovenský zväz Judo</v>
      </c>
      <c r="C385" s="185" t="s">
        <v>1632</v>
      </c>
      <c r="D385" s="287">
        <v>15000</v>
      </c>
      <c r="E385" s="230">
        <v>0</v>
      </c>
      <c r="F385" s="166" t="s">
        <v>345</v>
      </c>
      <c r="G385" s="169" t="s">
        <v>321</v>
      </c>
      <c r="H385" s="169" t="s">
        <v>1031</v>
      </c>
      <c r="I385" s="192" t="str">
        <f t="shared" si="35"/>
        <v>17308518d</v>
      </c>
      <c r="J385" s="167" t="str">
        <f t="shared" si="36"/>
        <v>17308518026 03</v>
      </c>
      <c r="K385" s="5"/>
      <c r="L385" s="167" t="str">
        <f t="shared" si="37"/>
        <v>17308518026 03B</v>
      </c>
      <c r="M385" s="5" t="str">
        <f t="shared" si="38"/>
        <v>Slovenský zväz JudodBMaťašeje Benjamín</v>
      </c>
      <c r="N385" s="3" t="str">
        <f t="shared" si="39"/>
        <v>17308518dB</v>
      </c>
    </row>
    <row r="386" spans="1:14" ht="12">
      <c r="A386" s="178" t="s">
        <v>867</v>
      </c>
      <c r="B386" s="204" t="str">
        <f>VLOOKUP(A386,Adr!A:B,2,FALSE)</f>
        <v>Slovenský zväz Judo</v>
      </c>
      <c r="C386" s="196" t="s">
        <v>1633</v>
      </c>
      <c r="D386" s="289">
        <v>10000</v>
      </c>
      <c r="E386" s="230">
        <v>0</v>
      </c>
      <c r="F386" s="166" t="s">
        <v>345</v>
      </c>
      <c r="G386" s="169" t="s">
        <v>321</v>
      </c>
      <c r="H386" s="169" t="s">
        <v>1031</v>
      </c>
      <c r="I386" s="192" t="str">
        <f t="shared" si="35"/>
        <v>17308518d</v>
      </c>
      <c r="J386" s="167" t="str">
        <f t="shared" si="36"/>
        <v>17308518026 03</v>
      </c>
      <c r="K386" s="5"/>
      <c r="L386" s="167" t="str">
        <f t="shared" si="37"/>
        <v>17308518026 03B</v>
      </c>
      <c r="M386" s="5" t="str">
        <f t="shared" si="38"/>
        <v>Slovenský zväz JudodBScheffel Oliver</v>
      </c>
      <c r="N386" s="3" t="str">
        <f t="shared" si="39"/>
        <v>17308518dB</v>
      </c>
    </row>
    <row r="387" spans="1:14">
      <c r="A387" s="198" t="s">
        <v>867</v>
      </c>
      <c r="B387" s="204" t="str">
        <f>VLOOKUP(A387,Adr!A:B,2,FALSE)</f>
        <v>Slovenský zväz Judo</v>
      </c>
      <c r="C387" s="185" t="s">
        <v>1634</v>
      </c>
      <c r="D387" s="287">
        <v>20000</v>
      </c>
      <c r="E387" s="173">
        <v>0</v>
      </c>
      <c r="F387" s="166" t="s">
        <v>345</v>
      </c>
      <c r="G387" s="169" t="s">
        <v>321</v>
      </c>
      <c r="H387" s="169" t="s">
        <v>1031</v>
      </c>
      <c r="I387" s="192" t="str">
        <f t="shared" si="35"/>
        <v>17308518d</v>
      </c>
      <c r="J387" s="167" t="str">
        <f t="shared" si="36"/>
        <v>17308518026 03</v>
      </c>
      <c r="K387" s="5"/>
      <c r="L387" s="167" t="str">
        <f t="shared" si="37"/>
        <v>17308518026 03B</v>
      </c>
      <c r="M387" s="5" t="str">
        <f t="shared" si="38"/>
        <v>Slovenský zväz JudodBTománková Patrícia</v>
      </c>
      <c r="N387" s="3" t="str">
        <f t="shared" si="39"/>
        <v>17308518dB</v>
      </c>
    </row>
    <row r="388" spans="1:14" ht="12">
      <c r="A388" s="166" t="s">
        <v>867</v>
      </c>
      <c r="B388" s="204" t="str">
        <f>VLOOKUP(A388,Adr!A:B,2,FALSE)</f>
        <v>Slovenský zväz Judo</v>
      </c>
      <c r="C388" s="197" t="s">
        <v>350</v>
      </c>
      <c r="D388" s="187">
        <v>50000</v>
      </c>
      <c r="E388" s="173">
        <v>0</v>
      </c>
      <c r="F388" s="166" t="s">
        <v>349</v>
      </c>
      <c r="G388" s="169" t="s">
        <v>321</v>
      </c>
      <c r="H388" s="169" t="s">
        <v>1031</v>
      </c>
      <c r="I388" s="192" t="str">
        <f t="shared" si="35"/>
        <v>17308518f</v>
      </c>
      <c r="J388" s="167" t="str">
        <f t="shared" si="36"/>
        <v>17308518026 03</v>
      </c>
      <c r="K388" s="5"/>
      <c r="L388" s="167" t="str">
        <f t="shared" si="37"/>
        <v>17308518026 03B</v>
      </c>
      <c r="M388" s="5" t="str">
        <f t="shared" si="38"/>
        <v>Slovenský zväz JudofBplnenie úloh verejného záujmu v športe</v>
      </c>
      <c r="N388" s="3" t="str">
        <f t="shared" si="39"/>
        <v>17308518fB</v>
      </c>
    </row>
    <row r="389" spans="1:14">
      <c r="A389" s="198" t="s">
        <v>873</v>
      </c>
      <c r="B389" s="204" t="str">
        <f>VLOOKUP(A389,Adr!A:B,2,FALSE)</f>
        <v>Slovenský Zväz Karate</v>
      </c>
      <c r="C389" s="169" t="s">
        <v>1154</v>
      </c>
      <c r="D389" s="288">
        <v>621440</v>
      </c>
      <c r="E389" s="173">
        <v>0</v>
      </c>
      <c r="F389" s="166" t="s">
        <v>339</v>
      </c>
      <c r="G389" s="169" t="s">
        <v>319</v>
      </c>
      <c r="H389" s="169" t="s">
        <v>1031</v>
      </c>
      <c r="I389" s="192" t="str">
        <f t="shared" si="35"/>
        <v>30811571a</v>
      </c>
      <c r="J389" s="167" t="str">
        <f t="shared" si="36"/>
        <v>30811571026 02</v>
      </c>
      <c r="K389" s="5" t="s">
        <v>1155</v>
      </c>
      <c r="L389" s="167" t="str">
        <f t="shared" si="37"/>
        <v>30811571026 02B</v>
      </c>
      <c r="M389" s="5" t="str">
        <f t="shared" si="38"/>
        <v>Slovenský Zväz KarateaBkarate - bežné transfery</v>
      </c>
      <c r="N389" s="3" t="str">
        <f t="shared" si="39"/>
        <v>30811571aB</v>
      </c>
    </row>
    <row r="390" spans="1:14">
      <c r="A390" s="198" t="s">
        <v>873</v>
      </c>
      <c r="B390" s="204" t="str">
        <f>VLOOKUP(A390,Adr!A:B,2,FALSE)</f>
        <v>Slovenský Zväz Karate</v>
      </c>
      <c r="C390" s="169" t="s">
        <v>1477</v>
      </c>
      <c r="D390" s="288">
        <v>9761</v>
      </c>
      <c r="E390" s="230">
        <v>0</v>
      </c>
      <c r="F390" s="166" t="s">
        <v>343</v>
      </c>
      <c r="G390" s="169" t="s">
        <v>321</v>
      </c>
      <c r="H390" s="169" t="s">
        <v>1031</v>
      </c>
      <c r="I390" s="192" t="str">
        <f t="shared" ref="I390:I453" si="40">A390&amp;F390</f>
        <v>30811571c</v>
      </c>
      <c r="J390" s="167" t="str">
        <f t="shared" ref="J390:J453" si="41">A390&amp;G390</f>
        <v>30811571026 03</v>
      </c>
      <c r="K390" s="5"/>
      <c r="L390" s="167" t="str">
        <f t="shared" ref="L390:L453" si="42">A390&amp;G390&amp;H390</f>
        <v>30811571026 03B</v>
      </c>
      <c r="M390" s="5" t="str">
        <f t="shared" ref="M390:M453" si="43">B390&amp;F390&amp;H390&amp;C390</f>
        <v>Slovenský Zväz KaratecBzabezpečenie a rozvoj športu karate zdravotne postihnutých športovcov</v>
      </c>
      <c r="N390" s="3" t="str">
        <f t="shared" ref="N390:N453" si="44">+I390&amp;H390</f>
        <v>30811571cB</v>
      </c>
    </row>
    <row r="391" spans="1:14">
      <c r="A391" s="202" t="s">
        <v>873</v>
      </c>
      <c r="B391" s="204" t="str">
        <f>VLOOKUP(A391,Adr!A:B,2,FALSE)</f>
        <v>Slovenský Zväz Karate</v>
      </c>
      <c r="C391" s="185" t="s">
        <v>1635</v>
      </c>
      <c r="D391" s="287">
        <v>30000</v>
      </c>
      <c r="E391" s="230">
        <v>0</v>
      </c>
      <c r="F391" s="166" t="s">
        <v>345</v>
      </c>
      <c r="G391" s="169" t="s">
        <v>321</v>
      </c>
      <c r="H391" s="169" t="s">
        <v>1031</v>
      </c>
      <c r="I391" s="192" t="str">
        <f t="shared" si="40"/>
        <v>30811571d</v>
      </c>
      <c r="J391" s="167" t="str">
        <f t="shared" si="41"/>
        <v>30811571026 03</v>
      </c>
      <c r="K391" s="5"/>
      <c r="L391" s="167" t="str">
        <f t="shared" si="42"/>
        <v>30811571026 03B</v>
      </c>
      <c r="M391" s="5" t="str">
        <f t="shared" si="43"/>
        <v>Slovenský Zväz KaratedBBakoš Suchánková Ingrida</v>
      </c>
      <c r="N391" s="3" t="str">
        <f t="shared" si="44"/>
        <v>30811571dB</v>
      </c>
    </row>
    <row r="392" spans="1:14" ht="12">
      <c r="A392" s="166" t="s">
        <v>873</v>
      </c>
      <c r="B392" s="204" t="str">
        <f>VLOOKUP(A392,Adr!A:B,2,FALSE)</f>
        <v>Slovenský Zväz Karate</v>
      </c>
      <c r="C392" s="196" t="s">
        <v>2988</v>
      </c>
      <c r="D392" s="289">
        <v>10000</v>
      </c>
      <c r="E392" s="173">
        <v>0</v>
      </c>
      <c r="F392" s="166" t="s">
        <v>345</v>
      </c>
      <c r="G392" s="169" t="s">
        <v>321</v>
      </c>
      <c r="H392" s="169" t="s">
        <v>1031</v>
      </c>
      <c r="I392" s="192" t="str">
        <f t="shared" si="40"/>
        <v>30811571d</v>
      </c>
      <c r="J392" s="167" t="str">
        <f t="shared" si="41"/>
        <v>30811571026 03</v>
      </c>
      <c r="K392" s="5"/>
      <c r="L392" s="167" t="str">
        <f t="shared" si="42"/>
        <v>30811571026 03B</v>
      </c>
      <c r="M392" s="5" t="str">
        <f t="shared" si="43"/>
        <v>Slovenský Zväz KaratedBImrich Dominik</v>
      </c>
      <c r="N392" s="3" t="str">
        <f t="shared" si="44"/>
        <v>30811571dB</v>
      </c>
    </row>
    <row r="393" spans="1:14" ht="12">
      <c r="A393" s="202" t="s">
        <v>873</v>
      </c>
      <c r="B393" s="204" t="str">
        <f>VLOOKUP(A393,Adr!A:B,2,FALSE)</f>
        <v>Slovenský Zväz Karate</v>
      </c>
      <c r="C393" s="196" t="s">
        <v>2214</v>
      </c>
      <c r="D393" s="287">
        <v>10000</v>
      </c>
      <c r="E393" s="230">
        <v>0</v>
      </c>
      <c r="F393" s="166" t="s">
        <v>362</v>
      </c>
      <c r="G393" s="169" t="s">
        <v>321</v>
      </c>
      <c r="H393" s="169" t="s">
        <v>1031</v>
      </c>
      <c r="I393" s="192" t="str">
        <f t="shared" si="40"/>
        <v>30811571m</v>
      </c>
      <c r="J393" s="167" t="str">
        <f t="shared" si="41"/>
        <v>30811571026 03</v>
      </c>
      <c r="K393" s="5"/>
      <c r="L393" s="167" t="str">
        <f t="shared" si="42"/>
        <v>30811571026 03B</v>
      </c>
      <c r="M393" s="5" t="str">
        <f t="shared" si="43"/>
        <v>Slovenský Zväz KaratemBVeľká cena Slovenska</v>
      </c>
      <c r="N393" s="3" t="str">
        <f t="shared" si="44"/>
        <v>30811571mB</v>
      </c>
    </row>
    <row r="394" spans="1:14">
      <c r="A394" s="178" t="s">
        <v>880</v>
      </c>
      <c r="B394" s="204" t="str">
        <f>VLOOKUP(A394,Adr!A:B,2,FALSE)</f>
        <v>Slovenský zväz kickboxu</v>
      </c>
      <c r="C394" s="169" t="s">
        <v>1156</v>
      </c>
      <c r="D394" s="288">
        <v>94554</v>
      </c>
      <c r="E394" s="173">
        <v>0</v>
      </c>
      <c r="F394" s="166" t="s">
        <v>339</v>
      </c>
      <c r="G394" s="169" t="s">
        <v>319</v>
      </c>
      <c r="H394" s="169" t="s">
        <v>1031</v>
      </c>
      <c r="I394" s="192" t="str">
        <f t="shared" si="40"/>
        <v>31119247a</v>
      </c>
      <c r="J394" s="167" t="str">
        <f t="shared" si="41"/>
        <v>31119247026 02</v>
      </c>
      <c r="K394" s="5" t="s">
        <v>1157</v>
      </c>
      <c r="L394" s="167" t="str">
        <f t="shared" si="42"/>
        <v>31119247026 02B</v>
      </c>
      <c r="M394" s="5" t="str">
        <f t="shared" si="43"/>
        <v>Slovenský zväz kickboxuaBkickbox - bežné transfery</v>
      </c>
      <c r="N394" s="3" t="str">
        <f t="shared" si="44"/>
        <v>31119247aB</v>
      </c>
    </row>
    <row r="395" spans="1:14">
      <c r="A395" s="182" t="s">
        <v>880</v>
      </c>
      <c r="B395" s="204" t="str">
        <f>VLOOKUP(A395,Adr!A:B,2,FALSE)</f>
        <v>Slovenský zväz kickboxu</v>
      </c>
      <c r="C395" s="185" t="s">
        <v>1636</v>
      </c>
      <c r="D395" s="287">
        <v>20000</v>
      </c>
      <c r="E395" s="230">
        <v>0</v>
      </c>
      <c r="F395" s="166" t="s">
        <v>345</v>
      </c>
      <c r="G395" s="169" t="s">
        <v>321</v>
      </c>
      <c r="H395" s="169" t="s">
        <v>1031</v>
      </c>
      <c r="I395" s="192" t="str">
        <f t="shared" si="40"/>
        <v>31119247d</v>
      </c>
      <c r="J395" s="167" t="str">
        <f t="shared" si="41"/>
        <v>31119247026 03</v>
      </c>
      <c r="K395" s="5"/>
      <c r="L395" s="167" t="str">
        <f t="shared" si="42"/>
        <v>31119247026 03B</v>
      </c>
      <c r="M395" s="5" t="str">
        <f t="shared" si="43"/>
        <v>Slovenský zväz kickboxudBCmárová Lucia</v>
      </c>
      <c r="N395" s="3" t="str">
        <f t="shared" si="44"/>
        <v>31119247dB</v>
      </c>
    </row>
    <row r="396" spans="1:14" ht="12">
      <c r="A396" s="166" t="s">
        <v>880</v>
      </c>
      <c r="B396" s="204" t="str">
        <f>VLOOKUP(A396,Adr!A:B,2,FALSE)</f>
        <v>Slovenský zväz kickboxu</v>
      </c>
      <c r="C396" s="196" t="s">
        <v>1637</v>
      </c>
      <c r="D396" s="289">
        <v>30000</v>
      </c>
      <c r="E396" s="173">
        <v>0</v>
      </c>
      <c r="F396" s="166" t="s">
        <v>345</v>
      </c>
      <c r="G396" s="169" t="s">
        <v>321</v>
      </c>
      <c r="H396" s="169" t="s">
        <v>1031</v>
      </c>
      <c r="I396" s="192" t="str">
        <f t="shared" si="40"/>
        <v>31119247d</v>
      </c>
      <c r="J396" s="167" t="str">
        <f t="shared" si="41"/>
        <v>31119247026 03</v>
      </c>
      <c r="K396" s="5"/>
      <c r="L396" s="167" t="str">
        <f t="shared" si="42"/>
        <v>31119247026 03B</v>
      </c>
      <c r="M396" s="5" t="str">
        <f t="shared" si="43"/>
        <v>Slovenský zväz kickboxudBTessier Lucia</v>
      </c>
      <c r="N396" s="3" t="str">
        <f t="shared" si="44"/>
        <v>31119247dB</v>
      </c>
    </row>
    <row r="397" spans="1:14" ht="12">
      <c r="A397" s="166" t="s">
        <v>880</v>
      </c>
      <c r="B397" s="204" t="str">
        <f>VLOOKUP(A397,Adr!A:B,2,FALSE)</f>
        <v>Slovenský zväz kickboxu</v>
      </c>
      <c r="C397" s="197" t="s">
        <v>2236</v>
      </c>
      <c r="D397" s="290">
        <v>27100</v>
      </c>
      <c r="E397" s="230">
        <v>0</v>
      </c>
      <c r="F397" s="166" t="s">
        <v>349</v>
      </c>
      <c r="G397" s="169" t="s">
        <v>321</v>
      </c>
      <c r="H397" s="169" t="s">
        <v>1031</v>
      </c>
      <c r="I397" s="192" t="str">
        <f t="shared" si="40"/>
        <v>31119247f</v>
      </c>
      <c r="J397" s="167" t="str">
        <f t="shared" si="41"/>
        <v>31119247026 03</v>
      </c>
      <c r="K397" s="5"/>
      <c r="L397" s="167" t="str">
        <f t="shared" si="42"/>
        <v>31119247026 03B</v>
      </c>
      <c r="M397" s="5" t="str">
        <f t="shared" si="43"/>
        <v>Slovenský zväz kickboxufBzabezpečenie účasti športovej reprezentácie SR na Majstrovstcách sveta WAKO</v>
      </c>
      <c r="N397" s="3" t="str">
        <f t="shared" si="44"/>
        <v>31119247fB</v>
      </c>
    </row>
    <row r="398" spans="1:14" ht="12">
      <c r="A398" s="202" t="s">
        <v>880</v>
      </c>
      <c r="B398" s="204" t="str">
        <f>VLOOKUP(A398,Adr!A:B,2,FALSE)</f>
        <v>Slovenský zväz kickboxu</v>
      </c>
      <c r="C398" s="196" t="s">
        <v>2215</v>
      </c>
      <c r="D398" s="287">
        <v>7000</v>
      </c>
      <c r="E398" s="230">
        <v>0</v>
      </c>
      <c r="F398" s="166" t="s">
        <v>362</v>
      </c>
      <c r="G398" s="169" t="s">
        <v>321</v>
      </c>
      <c r="H398" s="169" t="s">
        <v>1031</v>
      </c>
      <c r="I398" s="192" t="str">
        <f t="shared" si="40"/>
        <v>31119247m</v>
      </c>
      <c r="J398" s="167" t="str">
        <f t="shared" si="41"/>
        <v>31119247026 03</v>
      </c>
      <c r="K398" s="5"/>
      <c r="L398" s="167" t="str">
        <f t="shared" si="42"/>
        <v>31119247026 03B</v>
      </c>
      <c r="M398" s="5" t="str">
        <f t="shared" si="43"/>
        <v>Slovenský zväz kickboxumBSlovak Open 2025 – Memoriál Ladislava Doky Tótha</v>
      </c>
      <c r="N398" s="3" t="str">
        <f t="shared" si="44"/>
        <v>31119247mB</v>
      </c>
    </row>
    <row r="399" spans="1:14">
      <c r="A399" s="198" t="s">
        <v>885</v>
      </c>
      <c r="B399" s="204" t="str">
        <f>VLOOKUP(A399,Adr!A:B,2,FALSE)</f>
        <v>Slovenský zväz ľadového hokeja</v>
      </c>
      <c r="C399" s="185" t="s">
        <v>1158</v>
      </c>
      <c r="D399" s="288">
        <v>6252588</v>
      </c>
      <c r="E399" s="230">
        <v>0</v>
      </c>
      <c r="F399" s="166" t="s">
        <v>339</v>
      </c>
      <c r="G399" s="169" t="s">
        <v>319</v>
      </c>
      <c r="H399" s="169" t="s">
        <v>1031</v>
      </c>
      <c r="I399" s="192" t="str">
        <f t="shared" si="40"/>
        <v>30845386a</v>
      </c>
      <c r="J399" s="167" t="str">
        <f t="shared" si="41"/>
        <v>30845386026 02</v>
      </c>
      <c r="K399" s="5" t="s">
        <v>1159</v>
      </c>
      <c r="L399" s="167" t="str">
        <f t="shared" si="42"/>
        <v>30845386026 02B</v>
      </c>
      <c r="M399" s="5" t="str">
        <f t="shared" si="43"/>
        <v>Slovenský zväz ľadového hokejaaBľadový hokej - bežné transfery</v>
      </c>
      <c r="N399" s="3" t="str">
        <f t="shared" si="44"/>
        <v>30845386aB</v>
      </c>
    </row>
    <row r="400" spans="1:14" ht="12">
      <c r="A400" s="166" t="s">
        <v>1992</v>
      </c>
      <c r="B400" s="204" t="str">
        <f>VLOOKUP(A400,Adr!A:B,2,FALSE)</f>
        <v>Slovenský zväz malého futbalu</v>
      </c>
      <c r="C400" s="196" t="s">
        <v>352</v>
      </c>
      <c r="D400" s="289">
        <v>250000</v>
      </c>
      <c r="E400" s="230">
        <v>0</v>
      </c>
      <c r="F400" s="166" t="s">
        <v>351</v>
      </c>
      <c r="G400" s="169" t="s">
        <v>321</v>
      </c>
      <c r="H400" s="169" t="s">
        <v>1031</v>
      </c>
      <c r="I400" s="192" t="str">
        <f t="shared" si="40"/>
        <v>30865930g</v>
      </c>
      <c r="J400" s="167" t="str">
        <f t="shared" si="41"/>
        <v>30865930026 03</v>
      </c>
      <c r="K400" s="5"/>
      <c r="L400" s="167" t="str">
        <f t="shared" si="42"/>
        <v>30865930026 03B</v>
      </c>
      <c r="M400" s="5" t="str">
        <f t="shared" si="43"/>
        <v>Slovenský zväz malého futbalugBrozvoj športov, ktoré nie sú uznanými podľa zákona č. 440/2015 Z. z.</v>
      </c>
      <c r="N400" s="3" t="str">
        <f t="shared" si="44"/>
        <v>30865930gB</v>
      </c>
    </row>
    <row r="401" spans="1:14" ht="12">
      <c r="A401" s="166" t="s">
        <v>893</v>
      </c>
      <c r="B401" s="204" t="str">
        <f>VLOOKUP(A401,Adr!A:B,2,FALSE)</f>
        <v>Slovenský zväz moderného päťboja</v>
      </c>
      <c r="C401" s="196" t="s">
        <v>1160</v>
      </c>
      <c r="D401" s="289">
        <v>67606</v>
      </c>
      <c r="E401" s="230">
        <v>0</v>
      </c>
      <c r="F401" s="166" t="s">
        <v>339</v>
      </c>
      <c r="G401" s="169" t="s">
        <v>319</v>
      </c>
      <c r="H401" s="169" t="s">
        <v>1031</v>
      </c>
      <c r="I401" s="192" t="str">
        <f t="shared" si="40"/>
        <v>30788714a</v>
      </c>
      <c r="J401" s="167" t="str">
        <f t="shared" si="41"/>
        <v>30788714026 02</v>
      </c>
      <c r="K401" s="5" t="s">
        <v>1161</v>
      </c>
      <c r="L401" s="167" t="str">
        <f t="shared" si="42"/>
        <v>30788714026 02B</v>
      </c>
      <c r="M401" s="5" t="str">
        <f t="shared" si="43"/>
        <v>Slovenský zväz moderného päťbojaaBmoderný päťboj - bežné transfery</v>
      </c>
      <c r="N401" s="3" t="str">
        <f t="shared" si="44"/>
        <v>30788714aB</v>
      </c>
    </row>
    <row r="402" spans="1:14">
      <c r="A402" s="166" t="s">
        <v>900</v>
      </c>
      <c r="B402" s="204" t="str">
        <f>VLOOKUP(A402,Adr!A:B,2,FALSE)</f>
        <v>Slovenský zväz orientačných športov</v>
      </c>
      <c r="C402" s="185" t="s">
        <v>1162</v>
      </c>
      <c r="D402" s="287">
        <v>33142</v>
      </c>
      <c r="E402" s="173">
        <v>0</v>
      </c>
      <c r="F402" s="166" t="s">
        <v>339</v>
      </c>
      <c r="G402" s="169" t="s">
        <v>319</v>
      </c>
      <c r="H402" s="169" t="s">
        <v>1031</v>
      </c>
      <c r="I402" s="192" t="str">
        <f t="shared" si="40"/>
        <v>30806518a</v>
      </c>
      <c r="J402" s="167" t="str">
        <f t="shared" si="41"/>
        <v>30806518026 02</v>
      </c>
      <c r="K402" s="5" t="s">
        <v>1163</v>
      </c>
      <c r="L402" s="167" t="str">
        <f t="shared" si="42"/>
        <v>30806518026 02B</v>
      </c>
      <c r="M402" s="5" t="str">
        <f t="shared" si="43"/>
        <v>Slovenský zväz orientačných športovaBorientačné športy - bežné transfery</v>
      </c>
      <c r="N402" s="3" t="str">
        <f t="shared" si="44"/>
        <v>30806518aB</v>
      </c>
    </row>
    <row r="403" spans="1:14">
      <c r="A403" s="198" t="s">
        <v>907</v>
      </c>
      <c r="B403" s="204" t="str">
        <f>VLOOKUP(A403,Adr!A:B,2,FALSE)</f>
        <v>Slovenský zväz pozemného hokeja</v>
      </c>
      <c r="C403" s="185" t="s">
        <v>1164</v>
      </c>
      <c r="D403" s="287">
        <v>93075</v>
      </c>
      <c r="E403" s="230">
        <v>0</v>
      </c>
      <c r="F403" s="166" t="s">
        <v>339</v>
      </c>
      <c r="G403" s="169" t="s">
        <v>319</v>
      </c>
      <c r="H403" s="169" t="s">
        <v>1031</v>
      </c>
      <c r="I403" s="192" t="str">
        <f t="shared" si="40"/>
        <v>31751075a</v>
      </c>
      <c r="J403" s="167" t="str">
        <f t="shared" si="41"/>
        <v>31751075026 02</v>
      </c>
      <c r="K403" s="5" t="s">
        <v>1165</v>
      </c>
      <c r="L403" s="167" t="str">
        <f t="shared" si="42"/>
        <v>31751075026 02B</v>
      </c>
      <c r="M403" s="5" t="str">
        <f t="shared" si="43"/>
        <v>Slovenský zväz pozemného hokejaaBpozemný hokej - bežné transfery</v>
      </c>
      <c r="N403" s="3" t="str">
        <f t="shared" si="44"/>
        <v>31751075aB</v>
      </c>
    </row>
    <row r="404" spans="1:14">
      <c r="A404" s="182" t="s">
        <v>915</v>
      </c>
      <c r="B404" s="204" t="str">
        <f>VLOOKUP(A404,Adr!A:B,2,FALSE)</f>
        <v>Slovenský zväz psích záprahov</v>
      </c>
      <c r="C404" s="185" t="s">
        <v>1166</v>
      </c>
      <c r="D404" s="287">
        <v>23823</v>
      </c>
      <c r="E404" s="230">
        <v>0</v>
      </c>
      <c r="F404" s="166" t="s">
        <v>339</v>
      </c>
      <c r="G404" s="169" t="s">
        <v>319</v>
      </c>
      <c r="H404" s="169" t="s">
        <v>1031</v>
      </c>
      <c r="I404" s="192" t="str">
        <f t="shared" si="40"/>
        <v>37818058a</v>
      </c>
      <c r="J404" s="167" t="str">
        <f t="shared" si="41"/>
        <v>37818058026 02</v>
      </c>
      <c r="K404" s="5" t="s">
        <v>1167</v>
      </c>
      <c r="L404" s="167" t="str">
        <f t="shared" si="42"/>
        <v>37818058026 02B</v>
      </c>
      <c r="M404" s="5" t="str">
        <f t="shared" si="43"/>
        <v>Slovenský zväz psích záprahovaBpsie záprahy - bežné transfery</v>
      </c>
      <c r="N404" s="3" t="str">
        <f t="shared" si="44"/>
        <v>37818058aB</v>
      </c>
    </row>
    <row r="405" spans="1:14" ht="12">
      <c r="A405" s="166" t="s">
        <v>1999</v>
      </c>
      <c r="B405" s="204" t="str">
        <f>VLOOKUP(A405,Adr!A:B,2,FALSE)</f>
        <v>Slovenský zväz rádioamatérov</v>
      </c>
      <c r="C405" s="197" t="s">
        <v>2234</v>
      </c>
      <c r="D405" s="290">
        <v>15000</v>
      </c>
      <c r="E405" s="230">
        <v>0</v>
      </c>
      <c r="F405" s="166" t="s">
        <v>349</v>
      </c>
      <c r="G405" s="169" t="s">
        <v>321</v>
      </c>
      <c r="H405" s="169" t="s">
        <v>1031</v>
      </c>
      <c r="I405" s="192" t="str">
        <f t="shared" si="40"/>
        <v>00896896f</v>
      </c>
      <c r="J405" s="167" t="str">
        <f t="shared" si="41"/>
        <v>00896896026 03</v>
      </c>
      <c r="K405" s="5"/>
      <c r="L405" s="167" t="str">
        <f t="shared" si="42"/>
        <v>00896896026 03B</v>
      </c>
      <c r="M405" s="5" t="str">
        <f t="shared" si="43"/>
        <v>Slovenský zväz rádioamatérovfBpodpora a rozvoj športu</v>
      </c>
      <c r="N405" s="3" t="str">
        <f t="shared" si="44"/>
        <v>00896896fB</v>
      </c>
    </row>
    <row r="406" spans="1:14">
      <c r="A406" s="182" t="s">
        <v>924</v>
      </c>
      <c r="B406" s="204" t="str">
        <f>VLOOKUP(A406,Adr!A:B,2,FALSE)</f>
        <v>Slovenský zväz rybolovnej techniky</v>
      </c>
      <c r="C406" s="185" t="s">
        <v>1168</v>
      </c>
      <c r="D406" s="287">
        <v>47542</v>
      </c>
      <c r="E406" s="173">
        <v>0</v>
      </c>
      <c r="F406" s="166" t="s">
        <v>339</v>
      </c>
      <c r="G406" s="169" t="s">
        <v>319</v>
      </c>
      <c r="H406" s="169" t="s">
        <v>1031</v>
      </c>
      <c r="I406" s="192" t="str">
        <f t="shared" si="40"/>
        <v>31871526a</v>
      </c>
      <c r="J406" s="167" t="str">
        <f t="shared" si="41"/>
        <v>31871526026 02</v>
      </c>
      <c r="K406" s="5" t="s">
        <v>1169</v>
      </c>
      <c r="L406" s="167" t="str">
        <f t="shared" si="42"/>
        <v>31871526026 02B</v>
      </c>
      <c r="M406" s="5" t="str">
        <f t="shared" si="43"/>
        <v>Slovenský zväz rybolovnej technikyaBrybolovná technika - bežné transfery</v>
      </c>
      <c r="N406" s="3" t="str">
        <f t="shared" si="44"/>
        <v>31871526aB</v>
      </c>
    </row>
    <row r="407" spans="1:14">
      <c r="A407" s="182" t="s">
        <v>932</v>
      </c>
      <c r="B407" s="204" t="str">
        <f>VLOOKUP(A407,Adr!A:B,2,FALSE)</f>
        <v>Slovenský zväz sánkarov</v>
      </c>
      <c r="C407" s="185" t="s">
        <v>1170</v>
      </c>
      <c r="D407" s="287">
        <v>80427</v>
      </c>
      <c r="E407" s="230">
        <v>0</v>
      </c>
      <c r="F407" s="166" t="s">
        <v>339</v>
      </c>
      <c r="G407" s="169" t="s">
        <v>319</v>
      </c>
      <c r="H407" s="169" t="s">
        <v>1031</v>
      </c>
      <c r="I407" s="192" t="str">
        <f t="shared" si="40"/>
        <v>31989373a</v>
      </c>
      <c r="J407" s="167" t="str">
        <f t="shared" si="41"/>
        <v>31989373026 02</v>
      </c>
      <c r="K407" s="5" t="s">
        <v>1171</v>
      </c>
      <c r="L407" s="167" t="str">
        <f t="shared" si="42"/>
        <v>31989373026 02B</v>
      </c>
      <c r="M407" s="5" t="str">
        <f t="shared" si="43"/>
        <v>Slovenský zväz sánkarovaBsánkovanie - bežné transfery</v>
      </c>
      <c r="N407" s="3" t="str">
        <f t="shared" si="44"/>
        <v>31989373aB</v>
      </c>
    </row>
    <row r="408" spans="1:14" ht="12">
      <c r="A408" s="166" t="s">
        <v>932</v>
      </c>
      <c r="B408" s="204" t="str">
        <f>VLOOKUP(A408,Adr!A:B,2,FALSE)</f>
        <v>Slovenský zväz sánkarov</v>
      </c>
      <c r="C408" s="196" t="s">
        <v>2184</v>
      </c>
      <c r="D408" s="289">
        <v>7500</v>
      </c>
      <c r="E408" s="230">
        <v>0</v>
      </c>
      <c r="F408" s="166" t="s">
        <v>345</v>
      </c>
      <c r="G408" s="169" t="s">
        <v>321</v>
      </c>
      <c r="H408" s="169" t="s">
        <v>1031</v>
      </c>
      <c r="I408" s="192" t="str">
        <f t="shared" si="40"/>
        <v>31989373d</v>
      </c>
      <c r="J408" s="167" t="str">
        <f t="shared" si="41"/>
        <v>31989373026 03</v>
      </c>
      <c r="K408" s="5"/>
      <c r="L408" s="167" t="str">
        <f t="shared" si="42"/>
        <v>31989373026 03B</v>
      </c>
      <c r="M408" s="5" t="str">
        <f t="shared" si="43"/>
        <v>Slovenský zväz sánkarovdBBosman Christián</v>
      </c>
      <c r="N408" s="3" t="str">
        <f t="shared" si="44"/>
        <v>31989373dB</v>
      </c>
    </row>
    <row r="409" spans="1:14">
      <c r="A409" s="202" t="s">
        <v>932</v>
      </c>
      <c r="B409" s="204" t="str">
        <f>VLOOKUP(A409,Adr!A:B,2,FALSE)</f>
        <v>Slovenský zväz sánkarov</v>
      </c>
      <c r="C409" s="185" t="s">
        <v>2185</v>
      </c>
      <c r="D409" s="287">
        <v>7500</v>
      </c>
      <c r="E409" s="173">
        <v>0</v>
      </c>
      <c r="F409" s="166" t="s">
        <v>345</v>
      </c>
      <c r="G409" s="169" t="s">
        <v>321</v>
      </c>
      <c r="H409" s="169" t="s">
        <v>1031</v>
      </c>
      <c r="I409" s="192" t="str">
        <f t="shared" si="40"/>
        <v>31989373d</v>
      </c>
      <c r="J409" s="167" t="str">
        <f t="shared" si="41"/>
        <v>31989373026 03</v>
      </c>
      <c r="K409" s="5"/>
      <c r="L409" s="167" t="str">
        <f t="shared" si="42"/>
        <v>31989373026 03B</v>
      </c>
      <c r="M409" s="5" t="str">
        <f t="shared" si="43"/>
        <v>Slovenský zväz sánkarovdBMick Bruno</v>
      </c>
      <c r="N409" s="3" t="str">
        <f t="shared" si="44"/>
        <v>31989373dB</v>
      </c>
    </row>
    <row r="410" spans="1:14">
      <c r="A410" s="182" t="s">
        <v>932</v>
      </c>
      <c r="B410" s="204" t="str">
        <f>VLOOKUP(A410,Adr!A:B,2,FALSE)</f>
        <v>Slovenský zväz sánkarov</v>
      </c>
      <c r="C410" s="185" t="s">
        <v>2186</v>
      </c>
      <c r="D410" s="287">
        <v>20000</v>
      </c>
      <c r="E410" s="230">
        <v>0</v>
      </c>
      <c r="F410" s="166" t="s">
        <v>345</v>
      </c>
      <c r="G410" s="169" t="s">
        <v>321</v>
      </c>
      <c r="H410" s="169" t="s">
        <v>1031</v>
      </c>
      <c r="I410" s="192" t="str">
        <f t="shared" si="40"/>
        <v>31989373d</v>
      </c>
      <c r="J410" s="167" t="str">
        <f t="shared" si="41"/>
        <v>31989373026 03</v>
      </c>
      <c r="K410" s="5"/>
      <c r="L410" s="167" t="str">
        <f t="shared" si="42"/>
        <v>31989373026 03B</v>
      </c>
      <c r="M410" s="5" t="str">
        <f t="shared" si="43"/>
        <v>Slovenský zväz sánkarovdBNinis Jozef</v>
      </c>
      <c r="N410" s="3" t="str">
        <f t="shared" si="44"/>
        <v>31989373dB</v>
      </c>
    </row>
    <row r="411" spans="1:14">
      <c r="A411" s="166" t="s">
        <v>1446</v>
      </c>
      <c r="B411" s="204" t="str">
        <f>VLOOKUP(A411,Adr!A:B,2,FALSE)</f>
        <v>Slovenský zväz športovcov s mentálnym postihnutím</v>
      </c>
      <c r="C411" s="185" t="s">
        <v>1467</v>
      </c>
      <c r="D411" s="287">
        <v>11500</v>
      </c>
      <c r="E411" s="173">
        <v>0</v>
      </c>
      <c r="F411" s="166" t="s">
        <v>343</v>
      </c>
      <c r="G411" s="169" t="s">
        <v>321</v>
      </c>
      <c r="H411" s="169" t="s">
        <v>1031</v>
      </c>
      <c r="I411" s="192" t="str">
        <f t="shared" si="40"/>
        <v>17326087c</v>
      </c>
      <c r="J411" s="167" t="str">
        <f t="shared" si="41"/>
        <v>17326087026 03</v>
      </c>
      <c r="K411" s="5"/>
      <c r="L411" s="167" t="str">
        <f t="shared" si="42"/>
        <v>17326087026 03B</v>
      </c>
      <c r="M411" s="5" t="str">
        <f t="shared" si="43"/>
        <v>Slovenský zväz športovcov s mentálnym postihnutímcBzabezpečenie činnosti a úloh v roku 2025</v>
      </c>
      <c r="N411" s="3" t="str">
        <f t="shared" si="44"/>
        <v>17326087cB</v>
      </c>
    </row>
    <row r="412" spans="1:14">
      <c r="A412" s="182" t="s">
        <v>941</v>
      </c>
      <c r="B412" s="204" t="str">
        <f>VLOOKUP(A412,Adr!A:B,2,FALSE)</f>
        <v>Slovenský zväz športového ju-jitsu</v>
      </c>
      <c r="C412" s="185" t="s">
        <v>1172</v>
      </c>
      <c r="D412" s="287">
        <v>19239</v>
      </c>
      <c r="E412" s="230">
        <v>0</v>
      </c>
      <c r="F412" s="166" t="s">
        <v>339</v>
      </c>
      <c r="G412" s="169" t="s">
        <v>319</v>
      </c>
      <c r="H412" s="169" t="s">
        <v>1031</v>
      </c>
      <c r="I412" s="192" t="str">
        <f t="shared" si="40"/>
        <v>42219922a</v>
      </c>
      <c r="J412" s="167" t="str">
        <f t="shared" si="41"/>
        <v>42219922026 02</v>
      </c>
      <c r="K412" s="5" t="s">
        <v>1173</v>
      </c>
      <c r="L412" s="167" t="str">
        <f t="shared" si="42"/>
        <v>42219922026 02B</v>
      </c>
      <c r="M412" s="5" t="str">
        <f t="shared" si="43"/>
        <v>Slovenský zväz športového ju-jitsuaBju-jitsu - bežné transfery</v>
      </c>
      <c r="N412" s="3" t="str">
        <f t="shared" si="44"/>
        <v>42219922aB</v>
      </c>
    </row>
    <row r="413" spans="1:14">
      <c r="A413" s="182" t="s">
        <v>950</v>
      </c>
      <c r="B413" s="204" t="str">
        <f>VLOOKUP(A413,Adr!A:B,2,FALSE)</f>
        <v>Slovenský zväz športového rybolovu</v>
      </c>
      <c r="C413" s="185" t="s">
        <v>1174</v>
      </c>
      <c r="D413" s="287">
        <v>88597</v>
      </c>
      <c r="E413" s="173">
        <v>0</v>
      </c>
      <c r="F413" s="166" t="s">
        <v>339</v>
      </c>
      <c r="G413" s="169" t="s">
        <v>319</v>
      </c>
      <c r="H413" s="169" t="s">
        <v>1031</v>
      </c>
      <c r="I413" s="192" t="str">
        <f t="shared" si="40"/>
        <v>51118831a</v>
      </c>
      <c r="J413" s="167" t="str">
        <f t="shared" si="41"/>
        <v>51118831026 02</v>
      </c>
      <c r="K413" s="5" t="s">
        <v>1175</v>
      </c>
      <c r="L413" s="167" t="str">
        <f t="shared" si="42"/>
        <v>51118831026 02B</v>
      </c>
      <c r="M413" s="5" t="str">
        <f t="shared" si="43"/>
        <v>Slovenský zväz športového rybolovuaBšportové rybárstvo - bežné transfery</v>
      </c>
      <c r="N413" s="3" t="str">
        <f t="shared" si="44"/>
        <v>51118831aB</v>
      </c>
    </row>
    <row r="414" spans="1:14">
      <c r="A414" s="198" t="s">
        <v>2008</v>
      </c>
      <c r="B414" s="204" t="str">
        <f>VLOOKUP(A414,Adr!A:B,2,FALSE)</f>
        <v>Slovenský zväz Taekwon-Do ITF</v>
      </c>
      <c r="C414" s="185" t="s">
        <v>352</v>
      </c>
      <c r="D414" s="287">
        <v>68600</v>
      </c>
      <c r="E414" s="230">
        <v>0</v>
      </c>
      <c r="F414" s="166" t="s">
        <v>351</v>
      </c>
      <c r="G414" s="169" t="s">
        <v>321</v>
      </c>
      <c r="H414" s="169" t="s">
        <v>1031</v>
      </c>
      <c r="I414" s="192" t="str">
        <f t="shared" si="40"/>
        <v>37938941g</v>
      </c>
      <c r="J414" s="167" t="str">
        <f t="shared" si="41"/>
        <v>37938941026 03</v>
      </c>
      <c r="K414" s="5"/>
      <c r="L414" s="167" t="str">
        <f t="shared" si="42"/>
        <v>37938941026 03B</v>
      </c>
      <c r="M414" s="5" t="str">
        <f t="shared" si="43"/>
        <v>Slovenský zväz Taekwon-Do ITFgBrozvoj športov, ktoré nie sú uznanými podľa zákona č. 440/2015 Z. z.</v>
      </c>
      <c r="N414" s="3" t="str">
        <f t="shared" si="44"/>
        <v>37938941gB</v>
      </c>
    </row>
    <row r="415" spans="1:14">
      <c r="A415" s="182" t="s">
        <v>958</v>
      </c>
      <c r="B415" s="204" t="str">
        <f>VLOOKUP(A415,Adr!A:B,2,FALSE)</f>
        <v>Slovenský zväz tanečných športov</v>
      </c>
      <c r="C415" s="185" t="s">
        <v>1176</v>
      </c>
      <c r="D415" s="287">
        <v>377165</v>
      </c>
      <c r="E415" s="173">
        <v>0</v>
      </c>
      <c r="F415" s="166" t="s">
        <v>339</v>
      </c>
      <c r="G415" s="169" t="s">
        <v>319</v>
      </c>
      <c r="H415" s="169" t="s">
        <v>1031</v>
      </c>
      <c r="I415" s="192" t="str">
        <f t="shared" si="40"/>
        <v>00684767a</v>
      </c>
      <c r="J415" s="167" t="str">
        <f t="shared" si="41"/>
        <v>00684767026 02</v>
      </c>
      <c r="K415" s="5" t="s">
        <v>1177</v>
      </c>
      <c r="L415" s="167" t="str">
        <f t="shared" si="42"/>
        <v>00684767026 02B</v>
      </c>
      <c r="M415" s="5" t="str">
        <f t="shared" si="43"/>
        <v>Slovenský zväz tanečných športovaBtanečný šport - bežné transfery</v>
      </c>
      <c r="N415" s="3" t="str">
        <f t="shared" si="44"/>
        <v>00684767aB</v>
      </c>
    </row>
    <row r="416" spans="1:14">
      <c r="A416" s="198" t="s">
        <v>1452</v>
      </c>
      <c r="B416" s="204" t="str">
        <f>VLOOKUP(A416,Adr!A:B,2,FALSE)</f>
        <v>Slovenský zväz telesne postihnutých športovcov</v>
      </c>
      <c r="C416" s="169" t="s">
        <v>1468</v>
      </c>
      <c r="D416" s="288">
        <v>596620</v>
      </c>
      <c r="E416" s="230">
        <v>0</v>
      </c>
      <c r="F416" s="166" t="s">
        <v>343</v>
      </c>
      <c r="G416" s="169" t="s">
        <v>321</v>
      </c>
      <c r="H416" s="169" t="s">
        <v>1031</v>
      </c>
      <c r="I416" s="192" t="str">
        <f t="shared" si="40"/>
        <v>22665234c</v>
      </c>
      <c r="J416" s="167" t="str">
        <f t="shared" si="41"/>
        <v>22665234026 03</v>
      </c>
      <c r="K416" s="5"/>
      <c r="L416" s="167" t="str">
        <f t="shared" si="42"/>
        <v>22665234026 03B</v>
      </c>
      <c r="M416" s="5" t="str">
        <f t="shared" si="43"/>
        <v>Slovenský zväz telesne postihnutých športovcovcBzabezpečenie činnosti a úloh SZTPŠ v roku 2025</v>
      </c>
      <c r="N416" s="3" t="str">
        <f t="shared" si="44"/>
        <v>22665234cB</v>
      </c>
    </row>
    <row r="417" spans="1:14">
      <c r="A417" s="166" t="s">
        <v>1452</v>
      </c>
      <c r="B417" s="204" t="str">
        <f>VLOOKUP(A417,Adr!A:B,2,FALSE)</f>
        <v>Slovenský zväz telesne postihnutých športovcov</v>
      </c>
      <c r="C417" s="185" t="s">
        <v>1638</v>
      </c>
      <c r="D417" s="287">
        <v>10000</v>
      </c>
      <c r="E417" s="173">
        <v>0</v>
      </c>
      <c r="F417" s="166" t="s">
        <v>345</v>
      </c>
      <c r="G417" s="169" t="s">
        <v>321</v>
      </c>
      <c r="H417" s="169" t="s">
        <v>1031</v>
      </c>
      <c r="I417" s="192" t="str">
        <f t="shared" si="40"/>
        <v>22665234d</v>
      </c>
      <c r="J417" s="167" t="str">
        <f t="shared" si="41"/>
        <v>22665234026 03</v>
      </c>
      <c r="K417" s="5"/>
      <c r="L417" s="167" t="str">
        <f t="shared" si="42"/>
        <v>22665234026 03B</v>
      </c>
      <c r="M417" s="5" t="str">
        <f t="shared" si="43"/>
        <v>Slovenský zväz telesne postihnutých športovcovdBCsejtey Richard</v>
      </c>
      <c r="N417" s="3" t="str">
        <f t="shared" si="44"/>
        <v>22665234dB</v>
      </c>
    </row>
    <row r="418" spans="1:14" ht="12">
      <c r="A418" s="166" t="s">
        <v>1452</v>
      </c>
      <c r="B418" s="204" t="str">
        <f>VLOOKUP(A418,Adr!A:B,2,FALSE)</f>
        <v>Slovenský zväz telesne postihnutých športovcov</v>
      </c>
      <c r="C418" s="197" t="s">
        <v>1639</v>
      </c>
      <c r="D418" s="290">
        <v>10000</v>
      </c>
      <c r="E418" s="230">
        <v>0</v>
      </c>
      <c r="F418" s="166" t="s">
        <v>345</v>
      </c>
      <c r="G418" s="169" t="s">
        <v>321</v>
      </c>
      <c r="H418" s="169" t="s">
        <v>1031</v>
      </c>
      <c r="I418" s="192" t="str">
        <f t="shared" si="40"/>
        <v>22665234d</v>
      </c>
      <c r="J418" s="167" t="str">
        <f t="shared" si="41"/>
        <v>22665234026 03</v>
      </c>
      <c r="K418" s="5"/>
      <c r="L418" s="167" t="str">
        <f t="shared" si="42"/>
        <v>22665234026 03B</v>
      </c>
      <c r="M418" s="5" t="str">
        <f t="shared" si="43"/>
        <v>Slovenský zväz telesne postihnutých športovcovdBDorič Martin</v>
      </c>
      <c r="N418" s="3" t="str">
        <f t="shared" si="44"/>
        <v>22665234dB</v>
      </c>
    </row>
    <row r="419" spans="1:14" ht="12">
      <c r="A419" s="166" t="s">
        <v>1452</v>
      </c>
      <c r="B419" s="204" t="str">
        <f>VLOOKUP(A419,Adr!A:B,2,FALSE)</f>
        <v>Slovenský zväz telesne postihnutých športovcov</v>
      </c>
      <c r="C419" s="196" t="s">
        <v>1640</v>
      </c>
      <c r="D419" s="289">
        <v>20000</v>
      </c>
      <c r="E419" s="173">
        <v>0</v>
      </c>
      <c r="F419" s="166" t="s">
        <v>345</v>
      </c>
      <c r="G419" s="169" t="s">
        <v>321</v>
      </c>
      <c r="H419" s="169" t="s">
        <v>1031</v>
      </c>
      <c r="I419" s="192" t="str">
        <f t="shared" si="40"/>
        <v>22665234d</v>
      </c>
      <c r="J419" s="167" t="str">
        <f t="shared" si="41"/>
        <v>22665234026 03</v>
      </c>
      <c r="K419" s="5"/>
      <c r="L419" s="167" t="str">
        <f t="shared" si="42"/>
        <v>22665234026 03B</v>
      </c>
      <c r="M419" s="5" t="str">
        <f t="shared" si="43"/>
        <v>Slovenský zväz telesne postihnutých športovcovdBdružstvo - boccia (BC1-2)</v>
      </c>
      <c r="N419" s="3" t="str">
        <f t="shared" si="44"/>
        <v>22665234dB</v>
      </c>
    </row>
    <row r="420" spans="1:14">
      <c r="A420" s="202" t="s">
        <v>1452</v>
      </c>
      <c r="B420" s="204" t="str">
        <f>VLOOKUP(A420,Adr!A:B,2,FALSE)</f>
        <v>Slovenský zväz telesne postihnutých športovcov</v>
      </c>
      <c r="C420" s="185" t="s">
        <v>1641</v>
      </c>
      <c r="D420" s="287">
        <v>20000</v>
      </c>
      <c r="E420" s="230">
        <v>0</v>
      </c>
      <c r="F420" s="166" t="s">
        <v>345</v>
      </c>
      <c r="G420" s="169" t="s">
        <v>321</v>
      </c>
      <c r="H420" s="169" t="s">
        <v>1031</v>
      </c>
      <c r="I420" s="192" t="str">
        <f t="shared" si="40"/>
        <v>22665234d</v>
      </c>
      <c r="J420" s="167" t="str">
        <f t="shared" si="41"/>
        <v>22665234026 03</v>
      </c>
      <c r="K420" s="5"/>
      <c r="L420" s="167" t="str">
        <f t="shared" si="42"/>
        <v>22665234026 03B</v>
      </c>
      <c r="M420" s="5" t="str">
        <f t="shared" si="43"/>
        <v>Slovenský zväz telesne postihnutých športovcovdBdružstvo - boccia (BC4)</v>
      </c>
      <c r="N420" s="3" t="str">
        <f t="shared" si="44"/>
        <v>22665234dB</v>
      </c>
    </row>
    <row r="421" spans="1:14" ht="12">
      <c r="A421" s="166" t="s">
        <v>1452</v>
      </c>
      <c r="B421" s="204" t="str">
        <f>VLOOKUP(A421,Adr!A:B,2,FALSE)</f>
        <v>Slovenský zväz telesne postihnutých športovcov</v>
      </c>
      <c r="C421" s="196" t="s">
        <v>2187</v>
      </c>
      <c r="D421" s="287">
        <v>10000</v>
      </c>
      <c r="E421" s="173">
        <v>0</v>
      </c>
      <c r="F421" s="166" t="s">
        <v>345</v>
      </c>
      <c r="G421" s="169" t="s">
        <v>321</v>
      </c>
      <c r="H421" s="169" t="s">
        <v>1031</v>
      </c>
      <c r="I421" s="192" t="str">
        <f t="shared" si="40"/>
        <v>22665234d</v>
      </c>
      <c r="J421" s="167" t="str">
        <f t="shared" si="41"/>
        <v>22665234026 03</v>
      </c>
      <c r="K421" s="5"/>
      <c r="L421" s="167" t="str">
        <f t="shared" si="42"/>
        <v>22665234026 03B</v>
      </c>
      <c r="M421" s="5" t="str">
        <f t="shared" si="43"/>
        <v>Slovenský zväz telesne postihnutých športovcovdBdvojica - curling na vozíku</v>
      </c>
      <c r="N421" s="3" t="str">
        <f t="shared" si="44"/>
        <v>22665234dB</v>
      </c>
    </row>
    <row r="422" spans="1:14" ht="12">
      <c r="A422" s="202" t="s">
        <v>1452</v>
      </c>
      <c r="B422" s="204" t="str">
        <f>VLOOKUP(A422,Adr!A:B,2,FALSE)</f>
        <v>Slovenský zväz telesne postihnutých športovcov</v>
      </c>
      <c r="C422" s="190" t="s">
        <v>2188</v>
      </c>
      <c r="D422" s="288">
        <v>10000</v>
      </c>
      <c r="E422" s="230">
        <v>0</v>
      </c>
      <c r="F422" s="166" t="s">
        <v>345</v>
      </c>
      <c r="G422" s="169" t="s">
        <v>321</v>
      </c>
      <c r="H422" s="169" t="s">
        <v>1031</v>
      </c>
      <c r="I422" s="192" t="str">
        <f t="shared" si="40"/>
        <v>22665234d</v>
      </c>
      <c r="J422" s="167" t="str">
        <f t="shared" si="41"/>
        <v>22665234026 03</v>
      </c>
      <c r="K422" s="5"/>
      <c r="L422" s="167" t="str">
        <f t="shared" si="42"/>
        <v>22665234026 03B</v>
      </c>
      <c r="M422" s="5" t="str">
        <f t="shared" si="43"/>
        <v>Slovenský zväz telesne postihnutých športovcovdBdvojica - tanec na vozíku</v>
      </c>
      <c r="N422" s="3" t="str">
        <f t="shared" si="44"/>
        <v>22665234dB</v>
      </c>
    </row>
    <row r="423" spans="1:14">
      <c r="A423" s="166" t="s">
        <v>1452</v>
      </c>
      <c r="B423" s="204" t="str">
        <f>VLOOKUP(A423,Adr!A:B,2,FALSE)</f>
        <v>Slovenský zväz telesne postihnutých športovcov</v>
      </c>
      <c r="C423" s="185" t="s">
        <v>2189</v>
      </c>
      <c r="D423" s="287">
        <v>5000</v>
      </c>
      <c r="E423" s="173">
        <v>0</v>
      </c>
      <c r="F423" s="166" t="s">
        <v>345</v>
      </c>
      <c r="G423" s="169" t="s">
        <v>321</v>
      </c>
      <c r="H423" s="169" t="s">
        <v>1031</v>
      </c>
      <c r="I423" s="192" t="str">
        <f t="shared" si="40"/>
        <v>22665234d</v>
      </c>
      <c r="J423" s="167" t="str">
        <f t="shared" si="41"/>
        <v>22665234026 03</v>
      </c>
      <c r="K423" s="5"/>
      <c r="L423" s="167" t="str">
        <f t="shared" si="42"/>
        <v>22665234026 03B</v>
      </c>
      <c r="M423" s="5" t="str">
        <f t="shared" si="43"/>
        <v>Slovenský zväz telesne postihnutých športovcovdBHusvéthová Rebeka</v>
      </c>
      <c r="N423" s="3" t="str">
        <f t="shared" si="44"/>
        <v>22665234dB</v>
      </c>
    </row>
    <row r="424" spans="1:14" ht="12">
      <c r="A424" s="166" t="s">
        <v>1452</v>
      </c>
      <c r="B424" s="204" t="str">
        <f>VLOOKUP(A424,Adr!A:B,2,FALSE)</f>
        <v>Slovenský zväz telesne postihnutých športovcov</v>
      </c>
      <c r="C424" s="196" t="s">
        <v>1642</v>
      </c>
      <c r="D424" s="289">
        <v>30000</v>
      </c>
      <c r="E424" s="230">
        <v>0</v>
      </c>
      <c r="F424" s="166" t="s">
        <v>345</v>
      </c>
      <c r="G424" s="169" t="s">
        <v>321</v>
      </c>
      <c r="H424" s="169" t="s">
        <v>1031</v>
      </c>
      <c r="I424" s="192" t="str">
        <f t="shared" si="40"/>
        <v>22665234d</v>
      </c>
      <c r="J424" s="167" t="str">
        <f t="shared" si="41"/>
        <v>22665234026 03</v>
      </c>
      <c r="K424" s="5"/>
      <c r="L424" s="167" t="str">
        <f t="shared" si="42"/>
        <v>22665234026 03B</v>
      </c>
      <c r="M424" s="5" t="str">
        <f t="shared" si="43"/>
        <v>Slovenský zväz telesne postihnutých športovcovdBIvan Dávid</v>
      </c>
      <c r="N424" s="3" t="str">
        <f t="shared" si="44"/>
        <v>22665234dB</v>
      </c>
    </row>
    <row r="425" spans="1:14" ht="12">
      <c r="A425" s="166" t="s">
        <v>1452</v>
      </c>
      <c r="B425" s="204" t="str">
        <f>VLOOKUP(A425,Adr!A:B,2,FALSE)</f>
        <v>Slovenský zväz telesne postihnutých športovcov</v>
      </c>
      <c r="C425" s="196" t="s">
        <v>1643</v>
      </c>
      <c r="D425" s="289">
        <v>10000</v>
      </c>
      <c r="E425" s="173">
        <v>0</v>
      </c>
      <c r="F425" s="166" t="s">
        <v>345</v>
      </c>
      <c r="G425" s="169" t="s">
        <v>321</v>
      </c>
      <c r="H425" s="169" t="s">
        <v>1031</v>
      </c>
      <c r="I425" s="192" t="str">
        <f t="shared" si="40"/>
        <v>22665234d</v>
      </c>
      <c r="J425" s="167" t="str">
        <f t="shared" si="41"/>
        <v>22665234026 03</v>
      </c>
      <c r="K425" s="5"/>
      <c r="L425" s="167" t="str">
        <f t="shared" si="42"/>
        <v>22665234026 03B</v>
      </c>
      <c r="M425" s="5" t="str">
        <f t="shared" si="43"/>
        <v>Slovenský zväz telesne postihnutých športovcovdBJankechová Eliška</v>
      </c>
      <c r="N425" s="3" t="str">
        <f t="shared" si="44"/>
        <v>22665234dB</v>
      </c>
    </row>
    <row r="426" spans="1:14">
      <c r="A426" s="198" t="s">
        <v>1452</v>
      </c>
      <c r="B426" s="204" t="str">
        <f>VLOOKUP(A426,Adr!A:B,2,FALSE)</f>
        <v>Slovenský zväz telesne postihnutých športovcov</v>
      </c>
      <c r="C426" s="185" t="s">
        <v>1644</v>
      </c>
      <c r="D426" s="287">
        <v>16800</v>
      </c>
      <c r="E426" s="230">
        <v>0</v>
      </c>
      <c r="F426" s="166" t="s">
        <v>345</v>
      </c>
      <c r="G426" s="169" t="s">
        <v>321</v>
      </c>
      <c r="H426" s="169" t="s">
        <v>1031</v>
      </c>
      <c r="I426" s="192" t="str">
        <f t="shared" si="40"/>
        <v>22665234d</v>
      </c>
      <c r="J426" s="167" t="str">
        <f t="shared" si="41"/>
        <v>22665234026 03</v>
      </c>
      <c r="K426" s="5"/>
      <c r="L426" s="167" t="str">
        <f t="shared" si="42"/>
        <v>22665234026 03B</v>
      </c>
      <c r="M426" s="5" t="str">
        <f t="shared" si="43"/>
        <v>Slovenský zväz telesne postihnutých športovcovdBKánová Alena</v>
      </c>
      <c r="N426" s="3" t="str">
        <f t="shared" si="44"/>
        <v>22665234dB</v>
      </c>
    </row>
    <row r="427" spans="1:14">
      <c r="A427" s="198" t="s">
        <v>1452</v>
      </c>
      <c r="B427" s="204" t="str">
        <f>VLOOKUP(A427,Adr!A:B,2,FALSE)</f>
        <v>Slovenský zväz telesne postihnutých športovcov</v>
      </c>
      <c r="C427" s="185" t="s">
        <v>1645</v>
      </c>
      <c r="D427" s="287">
        <v>20000</v>
      </c>
      <c r="E427" s="173">
        <v>0</v>
      </c>
      <c r="F427" s="166" t="s">
        <v>345</v>
      </c>
      <c r="G427" s="169" t="s">
        <v>321</v>
      </c>
      <c r="H427" s="169" t="s">
        <v>1031</v>
      </c>
      <c r="I427" s="192" t="str">
        <f t="shared" si="40"/>
        <v>22665234d</v>
      </c>
      <c r="J427" s="167" t="str">
        <f t="shared" si="41"/>
        <v>22665234026 03</v>
      </c>
      <c r="K427" s="5"/>
      <c r="L427" s="167" t="str">
        <f t="shared" si="42"/>
        <v>22665234026 03B</v>
      </c>
      <c r="M427" s="5" t="str">
        <f t="shared" si="43"/>
        <v>Slovenský zväz telesne postihnutých športovcovdBKrál Tomáš</v>
      </c>
      <c r="N427" s="3" t="str">
        <f t="shared" si="44"/>
        <v>22665234dB</v>
      </c>
    </row>
    <row r="428" spans="1:14" ht="12">
      <c r="A428" s="198" t="s">
        <v>1452</v>
      </c>
      <c r="B428" s="204" t="str">
        <f>VLOOKUP(A428,Adr!A:B,2,FALSE)</f>
        <v>Slovenský zväz telesne postihnutých športovcov</v>
      </c>
      <c r="C428" s="196" t="s">
        <v>1646</v>
      </c>
      <c r="D428" s="289">
        <v>41200</v>
      </c>
      <c r="E428" s="230">
        <v>0</v>
      </c>
      <c r="F428" s="166" t="s">
        <v>345</v>
      </c>
      <c r="G428" s="169" t="s">
        <v>321</v>
      </c>
      <c r="H428" s="169" t="s">
        <v>1031</v>
      </c>
      <c r="I428" s="192" t="str">
        <f t="shared" si="40"/>
        <v>22665234d</v>
      </c>
      <c r="J428" s="167" t="str">
        <f t="shared" si="41"/>
        <v>22665234026 03</v>
      </c>
      <c r="K428" s="5"/>
      <c r="L428" s="167" t="str">
        <f t="shared" si="42"/>
        <v>22665234026 03B</v>
      </c>
      <c r="M428" s="5" t="str">
        <f t="shared" si="43"/>
        <v>Slovenský zväz telesne postihnutých športovcovdBLovaš Peter</v>
      </c>
      <c r="N428" s="3" t="str">
        <f t="shared" si="44"/>
        <v>22665234dB</v>
      </c>
    </row>
    <row r="429" spans="1:14">
      <c r="A429" s="166" t="s">
        <v>1452</v>
      </c>
      <c r="B429" s="204" t="str">
        <f>VLOOKUP(A429,Adr!A:B,2,FALSE)</f>
        <v>Slovenský zväz telesne postihnutých športovcov</v>
      </c>
      <c r="C429" s="185" t="s">
        <v>1647</v>
      </c>
      <c r="D429" s="287">
        <v>15000</v>
      </c>
      <c r="E429" s="173">
        <v>0</v>
      </c>
      <c r="F429" s="166" t="s">
        <v>345</v>
      </c>
      <c r="G429" s="169" t="s">
        <v>321</v>
      </c>
      <c r="H429" s="169" t="s">
        <v>1031</v>
      </c>
      <c r="I429" s="192" t="str">
        <f t="shared" si="40"/>
        <v>22665234d</v>
      </c>
      <c r="J429" s="167" t="str">
        <f t="shared" si="41"/>
        <v>22665234026 03</v>
      </c>
      <c r="K429" s="5"/>
      <c r="L429" s="167" t="str">
        <f t="shared" si="42"/>
        <v>22665234026 03B</v>
      </c>
      <c r="M429" s="5" t="str">
        <f t="shared" si="43"/>
        <v>Slovenský zväz telesne postihnutých športovcovdBLudrovský Martin</v>
      </c>
      <c r="N429" s="3" t="str">
        <f t="shared" si="44"/>
        <v>22665234dB</v>
      </c>
    </row>
    <row r="430" spans="1:14">
      <c r="A430" s="166" t="s">
        <v>1452</v>
      </c>
      <c r="B430" s="204" t="str">
        <f>VLOOKUP(A430,Adr!A:B,2,FALSE)</f>
        <v>Slovenský zväz telesne postihnutých športovcov</v>
      </c>
      <c r="C430" s="185" t="s">
        <v>1648</v>
      </c>
      <c r="D430" s="289">
        <v>10000</v>
      </c>
      <c r="E430" s="230">
        <v>0</v>
      </c>
      <c r="F430" s="166" t="s">
        <v>345</v>
      </c>
      <c r="G430" s="169" t="s">
        <v>321</v>
      </c>
      <c r="H430" s="169" t="s">
        <v>1031</v>
      </c>
      <c r="I430" s="192" t="str">
        <f t="shared" si="40"/>
        <v>22665234d</v>
      </c>
      <c r="J430" s="167" t="str">
        <f t="shared" si="41"/>
        <v>22665234026 03</v>
      </c>
      <c r="K430" s="5"/>
      <c r="L430" s="167" t="str">
        <f t="shared" si="42"/>
        <v>22665234026 03B</v>
      </c>
      <c r="M430" s="5" t="str">
        <f t="shared" si="43"/>
        <v>Slovenský zväz telesne postihnutých športovcovdBMasaryk Tomáš</v>
      </c>
      <c r="N430" s="3" t="str">
        <f t="shared" si="44"/>
        <v>22665234dB</v>
      </c>
    </row>
    <row r="431" spans="1:14" ht="12">
      <c r="A431" s="198" t="s">
        <v>1452</v>
      </c>
      <c r="B431" s="204" t="str">
        <f>VLOOKUP(A431,Adr!A:B,2,FALSE)</f>
        <v>Slovenský zväz telesne postihnutých športovcov</v>
      </c>
      <c r="C431" s="196" t="s">
        <v>2190</v>
      </c>
      <c r="D431" s="287">
        <v>5000</v>
      </c>
      <c r="E431" s="173">
        <v>0</v>
      </c>
      <c r="F431" s="166" t="s">
        <v>345</v>
      </c>
      <c r="G431" s="169" t="s">
        <v>321</v>
      </c>
      <c r="H431" s="169" t="s">
        <v>1031</v>
      </c>
      <c r="I431" s="192" t="str">
        <f t="shared" si="40"/>
        <v>22665234d</v>
      </c>
      <c r="J431" s="167" t="str">
        <f t="shared" si="41"/>
        <v>22665234026 03</v>
      </c>
      <c r="K431" s="5"/>
      <c r="L431" s="167" t="str">
        <f t="shared" si="42"/>
        <v>22665234026 03B</v>
      </c>
      <c r="M431" s="5" t="str">
        <f t="shared" si="43"/>
        <v>Slovenský zväz telesne postihnutých športovcovdBMelicherová Nina</v>
      </c>
      <c r="N431" s="3" t="str">
        <f t="shared" si="44"/>
        <v>22665234dB</v>
      </c>
    </row>
    <row r="432" spans="1:14" ht="12">
      <c r="A432" s="166" t="s">
        <v>1452</v>
      </c>
      <c r="B432" s="204" t="str">
        <f>VLOOKUP(A432,Adr!A:B,2,FALSE)</f>
        <v>Slovenský zväz telesne postihnutých športovcov</v>
      </c>
      <c r="C432" s="190" t="s">
        <v>1649</v>
      </c>
      <c r="D432" s="288">
        <v>35000</v>
      </c>
      <c r="E432" s="230">
        <v>0</v>
      </c>
      <c r="F432" s="166" t="s">
        <v>345</v>
      </c>
      <c r="G432" s="169" t="s">
        <v>321</v>
      </c>
      <c r="H432" s="169" t="s">
        <v>1031</v>
      </c>
      <c r="I432" s="192" t="str">
        <f t="shared" si="40"/>
        <v>22665234d</v>
      </c>
      <c r="J432" s="167" t="str">
        <f t="shared" si="41"/>
        <v>22665234026 03</v>
      </c>
      <c r="K432" s="5"/>
      <c r="L432" s="167" t="str">
        <f t="shared" si="42"/>
        <v>22665234026 03B</v>
      </c>
      <c r="M432" s="5" t="str">
        <f t="shared" si="43"/>
        <v>Slovenský zväz telesne postihnutých športovcovdBMezík Róbert</v>
      </c>
      <c r="N432" s="3" t="str">
        <f t="shared" si="44"/>
        <v>22665234dB</v>
      </c>
    </row>
    <row r="433" spans="1:14">
      <c r="A433" s="182" t="s">
        <v>1452</v>
      </c>
      <c r="B433" s="204" t="str">
        <f>VLOOKUP(A433,Adr!A:B,2,FALSE)</f>
        <v>Slovenský zväz telesne postihnutých športovcov</v>
      </c>
      <c r="C433" s="185" t="s">
        <v>1650</v>
      </c>
      <c r="D433" s="287">
        <v>10000</v>
      </c>
      <c r="E433" s="173">
        <v>0</v>
      </c>
      <c r="F433" s="166" t="s">
        <v>345</v>
      </c>
      <c r="G433" s="169" t="s">
        <v>321</v>
      </c>
      <c r="H433" s="169" t="s">
        <v>1031</v>
      </c>
      <c r="I433" s="192" t="str">
        <f t="shared" si="40"/>
        <v>22665234d</v>
      </c>
      <c r="J433" s="167" t="str">
        <f t="shared" si="41"/>
        <v>22665234026 03</v>
      </c>
      <c r="K433" s="5"/>
      <c r="L433" s="167" t="str">
        <f t="shared" si="42"/>
        <v>22665234026 03B</v>
      </c>
      <c r="M433" s="5" t="str">
        <f t="shared" si="43"/>
        <v>Slovenský zväz telesne postihnutých športovcovdBMihálik Peter</v>
      </c>
      <c r="N433" s="3" t="str">
        <f t="shared" si="44"/>
        <v>22665234dB</v>
      </c>
    </row>
    <row r="434" spans="1:14" ht="12">
      <c r="A434" s="182" t="s">
        <v>1452</v>
      </c>
      <c r="B434" s="204" t="str">
        <f>VLOOKUP(A434,Adr!A:B,2,FALSE)</f>
        <v>Slovenský zväz telesne postihnutých športovcov</v>
      </c>
      <c r="C434" s="196" t="s">
        <v>1651</v>
      </c>
      <c r="D434" s="287">
        <v>25000</v>
      </c>
      <c r="E434" s="230">
        <v>0</v>
      </c>
      <c r="F434" s="166" t="s">
        <v>345</v>
      </c>
      <c r="G434" s="169" t="s">
        <v>321</v>
      </c>
      <c r="H434" s="169" t="s">
        <v>1031</v>
      </c>
      <c r="I434" s="192" t="str">
        <f t="shared" si="40"/>
        <v>22665234d</v>
      </c>
      <c r="J434" s="167" t="str">
        <f t="shared" si="41"/>
        <v>22665234026 03</v>
      </c>
      <c r="K434" s="5"/>
      <c r="L434" s="167" t="str">
        <f t="shared" si="42"/>
        <v>22665234026 03B</v>
      </c>
      <c r="M434" s="5" t="str">
        <f t="shared" si="43"/>
        <v>Slovenský zväz telesne postihnutých športovcovdBPavlík Marcel</v>
      </c>
      <c r="N434" s="3" t="str">
        <f t="shared" si="44"/>
        <v>22665234dB</v>
      </c>
    </row>
    <row r="435" spans="1:14" ht="12">
      <c r="A435" s="202" t="s">
        <v>1452</v>
      </c>
      <c r="B435" s="204" t="str">
        <f>VLOOKUP(A435,Adr!A:B,2,FALSE)</f>
        <v>Slovenský zväz telesne postihnutých športovcov</v>
      </c>
      <c r="C435" s="196" t="s">
        <v>1652</v>
      </c>
      <c r="D435" s="288">
        <v>41200</v>
      </c>
      <c r="E435" s="173">
        <v>0</v>
      </c>
      <c r="F435" s="166" t="s">
        <v>345</v>
      </c>
      <c r="G435" s="169" t="s">
        <v>321</v>
      </c>
      <c r="H435" s="169" t="s">
        <v>1031</v>
      </c>
      <c r="I435" s="192" t="str">
        <f t="shared" si="40"/>
        <v>22665234d</v>
      </c>
      <c r="J435" s="167" t="str">
        <f t="shared" si="41"/>
        <v>22665234026 03</v>
      </c>
      <c r="K435" s="5"/>
      <c r="L435" s="167" t="str">
        <f t="shared" si="42"/>
        <v>22665234026 03B</v>
      </c>
      <c r="M435" s="5" t="str">
        <f t="shared" si="43"/>
        <v>Slovenský zväz telesne postihnutých športovcovdBRiapoš Ján</v>
      </c>
      <c r="N435" s="3" t="str">
        <f t="shared" si="44"/>
        <v>22665234dB</v>
      </c>
    </row>
    <row r="436" spans="1:14" ht="12">
      <c r="A436" s="166" t="s">
        <v>1452</v>
      </c>
      <c r="B436" s="204" t="str">
        <f>VLOOKUP(A436,Adr!A:B,2,FALSE)</f>
        <v>Slovenský zväz telesne postihnutých športovcov</v>
      </c>
      <c r="C436" s="196" t="s">
        <v>2191</v>
      </c>
      <c r="D436" s="289">
        <v>5000</v>
      </c>
      <c r="E436" s="230">
        <v>0</v>
      </c>
      <c r="F436" s="166" t="s">
        <v>345</v>
      </c>
      <c r="G436" s="169" t="s">
        <v>321</v>
      </c>
      <c r="H436" s="169" t="s">
        <v>1031</v>
      </c>
      <c r="I436" s="192" t="str">
        <f t="shared" si="40"/>
        <v>22665234d</v>
      </c>
      <c r="J436" s="167" t="str">
        <f t="shared" si="41"/>
        <v>22665234026 03</v>
      </c>
      <c r="K436" s="5"/>
      <c r="L436" s="167" t="str">
        <f t="shared" si="42"/>
        <v>22665234026 03B</v>
      </c>
      <c r="M436" s="5" t="str">
        <f t="shared" si="43"/>
        <v>Slovenský zväz telesne postihnutých športovcovdBSloboda Samuel</v>
      </c>
      <c r="N436" s="3" t="str">
        <f t="shared" si="44"/>
        <v>22665234dB</v>
      </c>
    </row>
    <row r="437" spans="1:14" ht="12">
      <c r="A437" s="198" t="s">
        <v>1452</v>
      </c>
      <c r="B437" s="204" t="str">
        <f>VLOOKUP(A437,Adr!A:B,2,FALSE)</f>
        <v>Slovenský zväz telesne postihnutých športovcov</v>
      </c>
      <c r="C437" s="190" t="s">
        <v>1653</v>
      </c>
      <c r="D437" s="288">
        <v>10000</v>
      </c>
      <c r="E437" s="230">
        <v>0</v>
      </c>
      <c r="F437" s="166" t="s">
        <v>345</v>
      </c>
      <c r="G437" s="169" t="s">
        <v>321</v>
      </c>
      <c r="H437" s="169" t="s">
        <v>1031</v>
      </c>
      <c r="I437" s="192" t="str">
        <f t="shared" si="40"/>
        <v>22665234d</v>
      </c>
      <c r="J437" s="167" t="str">
        <f t="shared" si="41"/>
        <v>22665234026 03</v>
      </c>
      <c r="K437" s="5"/>
      <c r="L437" s="167" t="str">
        <f t="shared" si="42"/>
        <v>22665234026 03B</v>
      </c>
      <c r="M437" s="5" t="str">
        <f t="shared" si="43"/>
        <v>Slovenský zväz telesne postihnutých športovcovdBStrehársky Martin</v>
      </c>
      <c r="N437" s="3" t="str">
        <f t="shared" si="44"/>
        <v>22665234dB</v>
      </c>
    </row>
    <row r="438" spans="1:14" ht="12">
      <c r="A438" s="202" t="s">
        <v>1452</v>
      </c>
      <c r="B438" s="204" t="str">
        <f>VLOOKUP(A438,Adr!A:B,2,FALSE)</f>
        <v>Slovenský zväz telesne postihnutých športovcov</v>
      </c>
      <c r="C438" s="190" t="s">
        <v>1654</v>
      </c>
      <c r="D438" s="288">
        <v>22500</v>
      </c>
      <c r="E438" s="230">
        <v>0</v>
      </c>
      <c r="F438" s="166" t="s">
        <v>345</v>
      </c>
      <c r="G438" s="169" t="s">
        <v>321</v>
      </c>
      <c r="H438" s="169" t="s">
        <v>1031</v>
      </c>
      <c r="I438" s="192" t="str">
        <f t="shared" si="40"/>
        <v>22665234d</v>
      </c>
      <c r="J438" s="167" t="str">
        <f t="shared" si="41"/>
        <v>22665234026 03</v>
      </c>
      <c r="K438" s="5"/>
      <c r="L438" s="167" t="str">
        <f t="shared" si="42"/>
        <v>22665234026 03B</v>
      </c>
      <c r="M438" s="5" t="str">
        <f t="shared" si="43"/>
        <v>Slovenský zväz telesne postihnutých športovcovdBTrávníček Boris</v>
      </c>
      <c r="N438" s="3" t="str">
        <f t="shared" si="44"/>
        <v>22665234dB</v>
      </c>
    </row>
    <row r="439" spans="1:14" ht="12">
      <c r="A439" s="198" t="s">
        <v>1452</v>
      </c>
      <c r="B439" s="204" t="str">
        <f>VLOOKUP(A439,Adr!A:B,2,FALSE)</f>
        <v>Slovenský zväz telesne postihnutých športovcov</v>
      </c>
      <c r="C439" s="196" t="s">
        <v>1655</v>
      </c>
      <c r="D439" s="287">
        <v>10000</v>
      </c>
      <c r="E439" s="173">
        <v>0</v>
      </c>
      <c r="F439" s="166" t="s">
        <v>345</v>
      </c>
      <c r="G439" s="169" t="s">
        <v>321</v>
      </c>
      <c r="H439" s="169" t="s">
        <v>1031</v>
      </c>
      <c r="I439" s="192" t="str">
        <f t="shared" si="40"/>
        <v>22665234d</v>
      </c>
      <c r="J439" s="167" t="str">
        <f t="shared" si="41"/>
        <v>22665234026 03</v>
      </c>
      <c r="K439" s="5"/>
      <c r="L439" s="167" t="str">
        <f t="shared" si="42"/>
        <v>22665234026 03B</v>
      </c>
      <c r="M439" s="5" t="str">
        <f t="shared" si="43"/>
        <v>Slovenský zväz telesne postihnutých športovcovdBVladovičová Lucia</v>
      </c>
      <c r="N439" s="3" t="str">
        <f t="shared" si="44"/>
        <v>22665234dB</v>
      </c>
    </row>
    <row r="440" spans="1:14" ht="12">
      <c r="A440" s="182" t="s">
        <v>1452</v>
      </c>
      <c r="B440" s="204" t="str">
        <f>VLOOKUP(A440,Adr!A:B,2,FALSE)</f>
        <v>Slovenský zväz telesne postihnutých športovcov</v>
      </c>
      <c r="C440" s="196" t="s">
        <v>1656</v>
      </c>
      <c r="D440" s="287">
        <v>10000</v>
      </c>
      <c r="E440" s="173">
        <v>0</v>
      </c>
      <c r="F440" s="166" t="s">
        <v>345</v>
      </c>
      <c r="G440" s="169" t="s">
        <v>321</v>
      </c>
      <c r="H440" s="169" t="s">
        <v>1031</v>
      </c>
      <c r="I440" s="192" t="str">
        <f t="shared" si="40"/>
        <v>22665234d</v>
      </c>
      <c r="J440" s="167" t="str">
        <f t="shared" si="41"/>
        <v>22665234026 03</v>
      </c>
      <c r="K440" s="5"/>
      <c r="L440" s="167" t="str">
        <f t="shared" si="42"/>
        <v>22665234026 03B</v>
      </c>
      <c r="M440" s="5" t="str">
        <f t="shared" si="43"/>
        <v>Slovenský zväz telesne postihnutých športovcovdBVozárová Kristína</v>
      </c>
      <c r="N440" s="3" t="str">
        <f t="shared" si="44"/>
        <v>22665234dB</v>
      </c>
    </row>
    <row r="441" spans="1:14">
      <c r="A441" s="198" t="s">
        <v>1452</v>
      </c>
      <c r="B441" s="204" t="str">
        <f>VLOOKUP(A441,Adr!A:B,2,FALSE)</f>
        <v>Slovenský zväz telesne postihnutých športovcov</v>
      </c>
      <c r="C441" s="185" t="s">
        <v>2216</v>
      </c>
      <c r="D441" s="287">
        <v>2600</v>
      </c>
      <c r="E441" s="173">
        <v>0</v>
      </c>
      <c r="F441" s="166" t="s">
        <v>362</v>
      </c>
      <c r="G441" s="169" t="s">
        <v>321</v>
      </c>
      <c r="H441" s="169" t="s">
        <v>1031</v>
      </c>
      <c r="I441" s="192" t="str">
        <f t="shared" si="40"/>
        <v>22665234m</v>
      </c>
      <c r="J441" s="167" t="str">
        <f t="shared" si="41"/>
        <v>22665234026 03</v>
      </c>
      <c r="K441" s="5"/>
      <c r="L441" s="167" t="str">
        <f t="shared" si="42"/>
        <v>22665234026 03B</v>
      </c>
      <c r="M441" s="5" t="str">
        <f t="shared" si="43"/>
        <v>Slovenský zväz telesne postihnutých športovcovmBSlovakia open wheelchair tennis</v>
      </c>
      <c r="N441" s="3" t="str">
        <f t="shared" si="44"/>
        <v>22665234mB</v>
      </c>
    </row>
    <row r="442" spans="1:14">
      <c r="A442" s="182" t="s">
        <v>964</v>
      </c>
      <c r="B442" s="204" t="str">
        <f>VLOOKUP(A442,Adr!A:B,2,FALSE)</f>
        <v>Slovenský zväz vodného lyžovania a wakeboardingu</v>
      </c>
      <c r="C442" s="185" t="s">
        <v>1178</v>
      </c>
      <c r="D442" s="287">
        <v>37073</v>
      </c>
      <c r="E442" s="230">
        <v>0</v>
      </c>
      <c r="F442" s="166" t="s">
        <v>339</v>
      </c>
      <c r="G442" s="169" t="s">
        <v>319</v>
      </c>
      <c r="H442" s="169" t="s">
        <v>1031</v>
      </c>
      <c r="I442" s="192" t="str">
        <f t="shared" si="40"/>
        <v>30793203a</v>
      </c>
      <c r="J442" s="167" t="str">
        <f t="shared" si="41"/>
        <v>30793203026 02</v>
      </c>
      <c r="K442" s="5" t="s">
        <v>1179</v>
      </c>
      <c r="L442" s="167" t="str">
        <f t="shared" si="42"/>
        <v>30793203026 02B</v>
      </c>
      <c r="M442" s="5" t="str">
        <f t="shared" si="43"/>
        <v>Slovenský zväz vodného lyžovania a wakeboardinguaBvodné lyžovanie - bežné transfery</v>
      </c>
      <c r="N442" s="3" t="str">
        <f t="shared" si="44"/>
        <v>30793203aB</v>
      </c>
    </row>
    <row r="443" spans="1:14">
      <c r="A443" s="202" t="s">
        <v>971</v>
      </c>
      <c r="B443" s="204" t="str">
        <f>VLOOKUP(A443,Adr!A:B,2,FALSE)</f>
        <v>Slovenský zväz vodného motorizmu</v>
      </c>
      <c r="C443" s="185" t="s">
        <v>1180</v>
      </c>
      <c r="D443" s="287">
        <v>19239</v>
      </c>
      <c r="E443" s="173">
        <v>0</v>
      </c>
      <c r="F443" s="166" t="s">
        <v>339</v>
      </c>
      <c r="G443" s="169" t="s">
        <v>319</v>
      </c>
      <c r="H443" s="169" t="s">
        <v>1031</v>
      </c>
      <c r="I443" s="192" t="str">
        <f t="shared" si="40"/>
        <v>00681768a</v>
      </c>
      <c r="J443" s="167" t="str">
        <f t="shared" si="41"/>
        <v>00681768026 02</v>
      </c>
      <c r="K443" s="5" t="s">
        <v>1181</v>
      </c>
      <c r="L443" s="167" t="str">
        <f t="shared" si="42"/>
        <v>00681768026 02B</v>
      </c>
      <c r="M443" s="5" t="str">
        <f t="shared" si="43"/>
        <v>Slovenský zväz vodného motorizmuaBvodný motorizmus - bežné transfery</v>
      </c>
      <c r="N443" s="3" t="str">
        <f t="shared" si="44"/>
        <v>00681768aB</v>
      </c>
    </row>
    <row r="444" spans="1:14">
      <c r="A444" s="202" t="s">
        <v>971</v>
      </c>
      <c r="B444" s="204" t="str">
        <f>VLOOKUP(A444,Adr!A:B,2,FALSE)</f>
        <v>Slovenský zväz vodného motorizmu</v>
      </c>
      <c r="C444" s="185" t="s">
        <v>1657</v>
      </c>
      <c r="D444" s="287">
        <v>20000</v>
      </c>
      <c r="E444" s="173">
        <v>0</v>
      </c>
      <c r="F444" s="166" t="s">
        <v>345</v>
      </c>
      <c r="G444" s="169" t="s">
        <v>321</v>
      </c>
      <c r="H444" s="169" t="s">
        <v>1031</v>
      </c>
      <c r="I444" s="192" t="str">
        <f t="shared" si="40"/>
        <v>00681768d</v>
      </c>
      <c r="J444" s="167" t="str">
        <f t="shared" si="41"/>
        <v>00681768026 03</v>
      </c>
      <c r="K444" s="5"/>
      <c r="L444" s="167" t="str">
        <f t="shared" si="42"/>
        <v>00681768026 03B</v>
      </c>
      <c r="M444" s="5" t="str">
        <f t="shared" si="43"/>
        <v>Slovenský zväz vodného motorizmudBJung Šimon</v>
      </c>
      <c r="N444" s="3" t="str">
        <f t="shared" si="44"/>
        <v>00681768dB</v>
      </c>
    </row>
    <row r="445" spans="1:14">
      <c r="A445" s="182" t="s">
        <v>979</v>
      </c>
      <c r="B445" s="204" t="str">
        <f>VLOOKUP(A445,Adr!A:B,2,FALSE)</f>
        <v>Slovenský zväz vzpierania</v>
      </c>
      <c r="C445" s="185" t="s">
        <v>1182</v>
      </c>
      <c r="D445" s="287">
        <v>280274</v>
      </c>
      <c r="E445" s="230">
        <v>0</v>
      </c>
      <c r="F445" s="166" t="s">
        <v>339</v>
      </c>
      <c r="G445" s="169" t="s">
        <v>319</v>
      </c>
      <c r="H445" s="169" t="s">
        <v>1031</v>
      </c>
      <c r="I445" s="192" t="str">
        <f t="shared" si="40"/>
        <v>31796079a</v>
      </c>
      <c r="J445" s="167" t="str">
        <f t="shared" si="41"/>
        <v>31796079026 02</v>
      </c>
      <c r="K445" s="5" t="s">
        <v>1183</v>
      </c>
      <c r="L445" s="167" t="str">
        <f t="shared" si="42"/>
        <v>31796079026 02B</v>
      </c>
      <c r="M445" s="5" t="str">
        <f t="shared" si="43"/>
        <v>Slovenský zväz vzpieraniaaBvzpieranie - bežné transfery</v>
      </c>
      <c r="N445" s="3" t="str">
        <f t="shared" si="44"/>
        <v>31796079aB</v>
      </c>
    </row>
    <row r="446" spans="1:14">
      <c r="A446" s="198" t="s">
        <v>2018</v>
      </c>
      <c r="B446" s="204" t="str">
        <f>VLOOKUP(A446,Adr!A:B,2,FALSE)</f>
        <v>Sokolská únia Slovenska</v>
      </c>
      <c r="C446" s="169" t="s">
        <v>2230</v>
      </c>
      <c r="D446" s="288">
        <v>17000</v>
      </c>
      <c r="E446" s="173">
        <v>0</v>
      </c>
      <c r="F446" s="166" t="s">
        <v>349</v>
      </c>
      <c r="G446" s="169" t="s">
        <v>317</v>
      </c>
      <c r="H446" s="169" t="s">
        <v>1031</v>
      </c>
      <c r="I446" s="192" t="str">
        <f t="shared" si="40"/>
        <v>42257166f</v>
      </c>
      <c r="J446" s="167" t="str">
        <f t="shared" si="41"/>
        <v>42257166026 01</v>
      </c>
      <c r="K446" s="5"/>
      <c r="L446" s="167" t="str">
        <f t="shared" si="42"/>
        <v>42257166026 01B</v>
      </c>
      <c r="M446" s="5" t="str">
        <f t="shared" si="43"/>
        <v>Sokolská únia SlovenskafBpodpora a rozvoj športu pre všetkých</v>
      </c>
      <c r="N446" s="3" t="str">
        <f t="shared" si="44"/>
        <v>42257166fB</v>
      </c>
    </row>
    <row r="447" spans="1:14" ht="12">
      <c r="A447" s="166" t="s">
        <v>2725</v>
      </c>
      <c r="B447" s="204" t="str">
        <f>VLOOKUP(A447,Adr!A:B,2,FALSE)</f>
        <v>SPARTAK MYJAVA a. s.</v>
      </c>
      <c r="C447" s="196" t="s">
        <v>350</v>
      </c>
      <c r="D447" s="289">
        <v>10000</v>
      </c>
      <c r="E447" s="230">
        <v>0</v>
      </c>
      <c r="F447" s="166" t="s">
        <v>349</v>
      </c>
      <c r="G447" s="169" t="s">
        <v>317</v>
      </c>
      <c r="H447" s="169" t="s">
        <v>1031</v>
      </c>
      <c r="I447" s="192" t="str">
        <f t="shared" si="40"/>
        <v>46699821f</v>
      </c>
      <c r="J447" s="167" t="str">
        <f t="shared" si="41"/>
        <v>46699821026 01</v>
      </c>
      <c r="K447" s="5"/>
      <c r="L447" s="167" t="str">
        <f t="shared" si="42"/>
        <v>46699821026 01B</v>
      </c>
      <c r="M447" s="5" t="str">
        <f t="shared" si="43"/>
        <v>SPARTAK MYJAVA a. s.fBplnenie úloh verejného záujmu v športe</v>
      </c>
      <c r="N447" s="3" t="str">
        <f t="shared" si="44"/>
        <v>46699821fB</v>
      </c>
    </row>
    <row r="448" spans="1:14">
      <c r="A448" s="198" t="s">
        <v>2736</v>
      </c>
      <c r="B448" s="204" t="str">
        <f>VLOOKUP(A448,Adr!A:B,2,FALSE)</f>
        <v>SPEEDWAY CLUB ŽARNOVICA</v>
      </c>
      <c r="C448" s="169" t="s">
        <v>350</v>
      </c>
      <c r="D448" s="172">
        <v>20000</v>
      </c>
      <c r="E448" s="173">
        <v>0</v>
      </c>
      <c r="F448" s="166" t="s">
        <v>349</v>
      </c>
      <c r="G448" s="169" t="s">
        <v>321</v>
      </c>
      <c r="H448" s="169" t="s">
        <v>1054</v>
      </c>
      <c r="I448" s="192" t="str">
        <f t="shared" si="40"/>
        <v>42192927f</v>
      </c>
      <c r="J448" s="167" t="str">
        <f t="shared" si="41"/>
        <v>42192927026 03</v>
      </c>
      <c r="K448" s="5"/>
      <c r="L448" s="167" t="str">
        <f t="shared" si="42"/>
        <v>42192927026 03K</v>
      </c>
      <c r="M448" s="5" t="str">
        <f t="shared" si="43"/>
        <v>SPEEDWAY CLUB ŽARNOVICAfKplnenie úloh verejného záujmu v športe</v>
      </c>
      <c r="N448" s="3" t="str">
        <f t="shared" si="44"/>
        <v>42192927fK</v>
      </c>
    </row>
    <row r="449" spans="1:14">
      <c r="A449" s="166" t="s">
        <v>2745</v>
      </c>
      <c r="B449" s="204" t="str">
        <f>VLOOKUP(A449,Adr!A:B,2,FALSE)</f>
        <v>Spoločenstvo detí a mládeže (SDM) Domino</v>
      </c>
      <c r="C449" s="185" t="s">
        <v>2989</v>
      </c>
      <c r="D449" s="287">
        <v>2000</v>
      </c>
      <c r="E449" s="173">
        <v>0</v>
      </c>
      <c r="F449" s="166" t="s">
        <v>360</v>
      </c>
      <c r="G449" s="169" t="s">
        <v>317</v>
      </c>
      <c r="H449" s="169" t="s">
        <v>1031</v>
      </c>
      <c r="I449" s="192" t="str">
        <f t="shared" si="40"/>
        <v>31957404l</v>
      </c>
      <c r="J449" s="167" t="str">
        <f t="shared" si="41"/>
        <v>31957404026 01</v>
      </c>
      <c r="K449" s="5"/>
      <c r="L449" s="167" t="str">
        <f t="shared" si="42"/>
        <v>31957404026 01B</v>
      </c>
      <c r="M449" s="5" t="str">
        <f t="shared" si="43"/>
        <v>Spoločenstvo detí a mládeže (SDM) DominolBšportové pohybové tábory pre mládež</v>
      </c>
      <c r="N449" s="3" t="str">
        <f t="shared" si="44"/>
        <v>31957404lB</v>
      </c>
    </row>
    <row r="450" spans="1:14" ht="12">
      <c r="A450" s="166" t="s">
        <v>2752</v>
      </c>
      <c r="B450" s="204" t="str">
        <f>VLOOKUP(A450,Adr!A:B,2,FALSE)</f>
        <v>Sport club Okoč - Sokolec</v>
      </c>
      <c r="C450" s="197" t="s">
        <v>350</v>
      </c>
      <c r="D450" s="191">
        <v>2000</v>
      </c>
      <c r="E450" s="173">
        <v>0</v>
      </c>
      <c r="F450" s="166" t="s">
        <v>349</v>
      </c>
      <c r="G450" s="169" t="s">
        <v>321</v>
      </c>
      <c r="H450" s="169" t="s">
        <v>1031</v>
      </c>
      <c r="I450" s="192" t="str">
        <f t="shared" si="40"/>
        <v>31822398f</v>
      </c>
      <c r="J450" s="167" t="str">
        <f t="shared" si="41"/>
        <v>31822398026 03</v>
      </c>
      <c r="K450" s="5"/>
      <c r="L450" s="167" t="str">
        <f t="shared" si="42"/>
        <v>31822398026 03B</v>
      </c>
      <c r="M450" s="5" t="str">
        <f t="shared" si="43"/>
        <v>Sport club Okoč - SokolecfBplnenie úloh verejného záujmu v športe</v>
      </c>
      <c r="N450" s="3" t="str">
        <f t="shared" si="44"/>
        <v>31822398fB</v>
      </c>
    </row>
    <row r="451" spans="1:14" ht="12">
      <c r="A451" s="166" t="s">
        <v>2037</v>
      </c>
      <c r="B451" s="204" t="str">
        <f>VLOOKUP(A451,Adr!A:B,2,FALSE)</f>
        <v>ST Relax</v>
      </c>
      <c r="C451" s="196" t="s">
        <v>2217</v>
      </c>
      <c r="D451" s="289">
        <v>2600</v>
      </c>
      <c r="E451" s="230">
        <v>0</v>
      </c>
      <c r="F451" s="166" t="s">
        <v>362</v>
      </c>
      <c r="G451" s="169" t="s">
        <v>321</v>
      </c>
      <c r="H451" s="169" t="s">
        <v>1031</v>
      </c>
      <c r="I451" s="192" t="str">
        <f t="shared" si="40"/>
        <v>51806606m</v>
      </c>
      <c r="J451" s="167" t="str">
        <f t="shared" si="41"/>
        <v>51806606026 03</v>
      </c>
      <c r="K451" s="5"/>
      <c r="L451" s="167" t="str">
        <f t="shared" si="42"/>
        <v>51806606026 03B</v>
      </c>
      <c r="M451" s="5" t="str">
        <f t="shared" si="43"/>
        <v>ST RelaxmBSatellite Tour v stolnom tenise 2025</v>
      </c>
      <c r="N451" s="3" t="str">
        <f t="shared" si="44"/>
        <v>51806606mB</v>
      </c>
    </row>
    <row r="452" spans="1:14">
      <c r="A452" s="198" t="s">
        <v>2237</v>
      </c>
      <c r="B452" s="204" t="str">
        <f>VLOOKUP(A452,Adr!A:B,2,FALSE)</f>
        <v>ŠK Hargašova Záhorská Bystrica</v>
      </c>
      <c r="C452" s="185" t="s">
        <v>2245</v>
      </c>
      <c r="D452" s="287">
        <v>10000</v>
      </c>
      <c r="E452" s="230">
        <v>0</v>
      </c>
      <c r="F452" s="166" t="s">
        <v>349</v>
      </c>
      <c r="G452" s="169" t="s">
        <v>321</v>
      </c>
      <c r="H452" s="169" t="s">
        <v>1031</v>
      </c>
      <c r="I452" s="192" t="str">
        <f t="shared" si="40"/>
        <v>30868068f</v>
      </c>
      <c r="J452" s="167" t="str">
        <f t="shared" si="41"/>
        <v>30868068026 03</v>
      </c>
      <c r="K452" s="5"/>
      <c r="L452" s="167" t="str">
        <f t="shared" si="42"/>
        <v>30868068026 03B</v>
      </c>
      <c r="M452" s="5" t="str">
        <f t="shared" si="43"/>
        <v>ŠK Hargašova Záhorská BystricafBzabezpečenie účasti na EuroFloorbal Cupe</v>
      </c>
      <c r="N452" s="3" t="str">
        <f t="shared" si="44"/>
        <v>30868068fB</v>
      </c>
    </row>
    <row r="453" spans="1:14">
      <c r="A453" s="166" t="s">
        <v>2760</v>
      </c>
      <c r="B453" s="204" t="str">
        <f>VLOOKUP(A453,Adr!A:B,2,FALSE)</f>
        <v>ŠK Hornets Košice – mládež o.z.</v>
      </c>
      <c r="C453" s="185" t="s">
        <v>2989</v>
      </c>
      <c r="D453" s="287">
        <v>5000</v>
      </c>
      <c r="E453" s="230">
        <v>0</v>
      </c>
      <c r="F453" s="166" t="s">
        <v>360</v>
      </c>
      <c r="G453" s="169" t="s">
        <v>317</v>
      </c>
      <c r="H453" s="169" t="s">
        <v>1031</v>
      </c>
      <c r="I453" s="192" t="str">
        <f t="shared" si="40"/>
        <v>35555661l</v>
      </c>
      <c r="J453" s="167" t="str">
        <f t="shared" si="41"/>
        <v>35555661026 01</v>
      </c>
      <c r="K453" s="5"/>
      <c r="L453" s="167" t="str">
        <f t="shared" si="42"/>
        <v>35555661026 01B</v>
      </c>
      <c r="M453" s="5" t="str">
        <f t="shared" si="43"/>
        <v>ŠK Hornets Košice – mládež o.z.lBšportové pohybové tábory pre mládež</v>
      </c>
      <c r="N453" s="3" t="str">
        <f t="shared" si="44"/>
        <v>35555661lB</v>
      </c>
    </row>
    <row r="454" spans="1:14">
      <c r="A454" s="198" t="s">
        <v>2767</v>
      </c>
      <c r="B454" s="204" t="str">
        <f>VLOOKUP(A454,Adr!A:B,2,FALSE)</f>
        <v>ŠK JUVENTA Bratislava</v>
      </c>
      <c r="C454" s="169" t="s">
        <v>2989</v>
      </c>
      <c r="D454" s="288">
        <v>5000</v>
      </c>
      <c r="E454" s="173">
        <v>0</v>
      </c>
      <c r="F454" s="166" t="s">
        <v>360</v>
      </c>
      <c r="G454" s="169" t="s">
        <v>317</v>
      </c>
      <c r="H454" s="169" t="s">
        <v>1031</v>
      </c>
      <c r="I454" s="192" t="str">
        <f t="shared" ref="I454:I517" si="45">A454&amp;F454</f>
        <v>42252750l</v>
      </c>
      <c r="J454" s="167" t="str">
        <f t="shared" ref="J454:J510" si="46">A454&amp;G454</f>
        <v>42252750026 01</v>
      </c>
      <c r="K454" s="5"/>
      <c r="L454" s="167" t="str">
        <f t="shared" ref="L454:L517" si="47">A454&amp;G454&amp;H454</f>
        <v>42252750026 01B</v>
      </c>
      <c r="M454" s="5" t="str">
        <f t="shared" ref="M454:M517" si="48">B454&amp;F454&amp;H454&amp;C454</f>
        <v>ŠK JUVENTA BratislavalBšportové pohybové tábory pre mládež</v>
      </c>
      <c r="N454" s="3" t="str">
        <f t="shared" ref="N454:N517" si="49">+I454&amp;H454</f>
        <v>42252750lB</v>
      </c>
    </row>
    <row r="455" spans="1:14">
      <c r="A455" s="198" t="s">
        <v>2774</v>
      </c>
      <c r="B455" s="204" t="str">
        <f>VLOOKUP(A455,Adr!A:B,2,FALSE)</f>
        <v>ŠK JUVENTA Žilina, o. z.</v>
      </c>
      <c r="C455" s="185" t="s">
        <v>2989</v>
      </c>
      <c r="D455" s="287">
        <v>4500</v>
      </c>
      <c r="E455" s="173">
        <v>0</v>
      </c>
      <c r="F455" s="166" t="s">
        <v>360</v>
      </c>
      <c r="G455" s="169" t="s">
        <v>317</v>
      </c>
      <c r="H455" s="169" t="s">
        <v>1031</v>
      </c>
      <c r="I455" s="192" t="str">
        <f t="shared" si="45"/>
        <v>37911074l</v>
      </c>
      <c r="J455" s="167" t="str">
        <f t="shared" si="46"/>
        <v>37911074026 01</v>
      </c>
      <c r="K455" s="5"/>
      <c r="L455" s="167" t="str">
        <f t="shared" si="47"/>
        <v>37911074026 01B</v>
      </c>
      <c r="M455" s="5" t="str">
        <f t="shared" si="48"/>
        <v>ŠK JUVENTA Žilina, o. z.lBšportové pohybové tábory pre mládež</v>
      </c>
      <c r="N455" s="3" t="str">
        <f t="shared" si="49"/>
        <v>37911074lB</v>
      </c>
    </row>
    <row r="456" spans="1:14" ht="12">
      <c r="A456" s="166" t="s">
        <v>2781</v>
      </c>
      <c r="B456" s="204" t="str">
        <f>VLOOKUP(A456,Adr!A:B,2,FALSE)</f>
        <v>ŠK ZEMPLÍN MICHALOVCE - SILOVÝ TROJBOJ</v>
      </c>
      <c r="C456" s="197" t="s">
        <v>350</v>
      </c>
      <c r="D456" s="191">
        <v>7000</v>
      </c>
      <c r="E456" s="173">
        <v>0</v>
      </c>
      <c r="F456" s="166" t="s">
        <v>349</v>
      </c>
      <c r="G456" s="169" t="s">
        <v>321</v>
      </c>
      <c r="H456" s="169" t="s">
        <v>1031</v>
      </c>
      <c r="I456" s="192" t="str">
        <f t="shared" si="45"/>
        <v>42322651f</v>
      </c>
      <c r="J456" s="167" t="str">
        <f t="shared" si="46"/>
        <v>42322651026 03</v>
      </c>
      <c r="K456" s="5"/>
      <c r="L456" s="167" t="str">
        <f t="shared" si="47"/>
        <v>42322651026 03B</v>
      </c>
      <c r="M456" s="5" t="str">
        <f t="shared" si="48"/>
        <v>ŠK ZEMPLÍN MICHALOVCE - SILOVÝ TROJBOJfBplnenie úloh verejného záujmu v športe</v>
      </c>
      <c r="N456" s="3" t="str">
        <f t="shared" si="49"/>
        <v>42322651fB</v>
      </c>
    </row>
    <row r="457" spans="1:14">
      <c r="A457" s="166" t="s">
        <v>2786</v>
      </c>
      <c r="B457" s="204" t="str">
        <f>VLOOKUP(A457,Adr!A:B,2,FALSE)</f>
        <v>Školský športový klub Bernolákova 16 Košice</v>
      </c>
      <c r="C457" s="185" t="s">
        <v>350</v>
      </c>
      <c r="D457" s="287">
        <v>5000</v>
      </c>
      <c r="E457" s="173">
        <v>0</v>
      </c>
      <c r="F457" s="166" t="s">
        <v>349</v>
      </c>
      <c r="G457" s="169" t="s">
        <v>317</v>
      </c>
      <c r="H457" s="169" t="s">
        <v>1031</v>
      </c>
      <c r="I457" s="192" t="str">
        <f t="shared" si="45"/>
        <v>35539453f</v>
      </c>
      <c r="J457" s="167" t="str">
        <f t="shared" si="46"/>
        <v>35539453026 01</v>
      </c>
      <c r="K457" s="5"/>
      <c r="L457" s="167" t="str">
        <f t="shared" si="47"/>
        <v>35539453026 01B</v>
      </c>
      <c r="M457" s="5" t="str">
        <f t="shared" si="48"/>
        <v>Školský športový klub Bernolákova 16 KošicefBplnenie úloh verejného záujmu v športe</v>
      </c>
      <c r="N457" s="3" t="str">
        <f t="shared" si="49"/>
        <v>35539453fB</v>
      </c>
    </row>
    <row r="458" spans="1:14">
      <c r="A458" s="198" t="s">
        <v>1459</v>
      </c>
      <c r="B458" s="204" t="str">
        <f>VLOOKUP(A458,Adr!A:B,2,FALSE)</f>
        <v>Špeciálne olympiády Slovensko</v>
      </c>
      <c r="C458" s="169" t="s">
        <v>1467</v>
      </c>
      <c r="D458" s="288">
        <v>460344</v>
      </c>
      <c r="E458" s="230">
        <v>0</v>
      </c>
      <c r="F458" s="166" t="s">
        <v>343</v>
      </c>
      <c r="G458" s="169" t="s">
        <v>321</v>
      </c>
      <c r="H458" s="169" t="s">
        <v>1031</v>
      </c>
      <c r="I458" s="192" t="str">
        <f t="shared" si="45"/>
        <v>30811406c</v>
      </c>
      <c r="J458" s="167" t="str">
        <f t="shared" si="46"/>
        <v>30811406026 03</v>
      </c>
      <c r="K458" s="5"/>
      <c r="L458" s="167" t="str">
        <f t="shared" si="47"/>
        <v>30811406026 03B</v>
      </c>
      <c r="M458" s="5" t="str">
        <f t="shared" si="48"/>
        <v>Špeciálne olympiády SlovenskocBzabezpečenie činnosti a úloh v roku 2025</v>
      </c>
      <c r="N458" s="3" t="str">
        <f t="shared" si="49"/>
        <v>30811406cB</v>
      </c>
    </row>
    <row r="459" spans="1:14" ht="12">
      <c r="A459" s="166" t="s">
        <v>2794</v>
      </c>
      <c r="B459" s="204" t="str">
        <f>VLOOKUP(A459,Adr!A:B,2,FALSE)</f>
        <v>Športovo – strelecké združenie GunSter</v>
      </c>
      <c r="C459" s="197" t="s">
        <v>350</v>
      </c>
      <c r="D459" s="191">
        <v>15000</v>
      </c>
      <c r="E459" s="173">
        <v>0</v>
      </c>
      <c r="F459" s="166" t="s">
        <v>349</v>
      </c>
      <c r="G459" s="169" t="s">
        <v>321</v>
      </c>
      <c r="H459" s="169" t="s">
        <v>1031</v>
      </c>
      <c r="I459" s="192" t="str">
        <f t="shared" si="45"/>
        <v>50843184f</v>
      </c>
      <c r="J459" s="167" t="str">
        <f t="shared" si="46"/>
        <v>50843184026 03</v>
      </c>
      <c r="K459" s="5"/>
      <c r="L459" s="167" t="str">
        <f t="shared" si="47"/>
        <v>50843184026 03B</v>
      </c>
      <c r="M459" s="5" t="str">
        <f t="shared" si="48"/>
        <v>Športovo – strelecké združenie GunSterfBplnenie úloh verejného záujmu v športe</v>
      </c>
      <c r="N459" s="3" t="str">
        <f t="shared" si="49"/>
        <v>50843184fB</v>
      </c>
    </row>
    <row r="460" spans="1:14" ht="12">
      <c r="A460" s="166" t="s">
        <v>2801</v>
      </c>
      <c r="B460" s="204" t="str">
        <f>VLOOKUP(A460,Adr!A:B,2,FALSE)</f>
        <v>Športový klub CENTRUM Svidník</v>
      </c>
      <c r="C460" s="197" t="s">
        <v>350</v>
      </c>
      <c r="D460" s="191">
        <v>42700</v>
      </c>
      <c r="E460" s="173">
        <v>0</v>
      </c>
      <c r="F460" s="166" t="s">
        <v>349</v>
      </c>
      <c r="G460" s="169" t="s">
        <v>321</v>
      </c>
      <c r="H460" s="169" t="s">
        <v>1031</v>
      </c>
      <c r="I460" s="192" t="str">
        <f t="shared" si="45"/>
        <v>37940155f</v>
      </c>
      <c r="J460" s="167" t="str">
        <f t="shared" si="46"/>
        <v>37940155026 03</v>
      </c>
      <c r="K460" s="5"/>
      <c r="L460" s="167" t="str">
        <f t="shared" si="47"/>
        <v>37940155026 03B</v>
      </c>
      <c r="M460" s="5" t="str">
        <f t="shared" si="48"/>
        <v>Športový klub CENTRUM SvidníkfBplnenie úloh verejného záujmu v športe</v>
      </c>
      <c r="N460" s="3" t="str">
        <f t="shared" si="49"/>
        <v>37940155fB</v>
      </c>
    </row>
    <row r="461" spans="1:14" ht="12">
      <c r="A461" s="166" t="s">
        <v>2811</v>
      </c>
      <c r="B461" s="204" t="str">
        <f>VLOOKUP(A461,Adr!A:B,2,FALSE)</f>
        <v>Športový klub CVČ Brusno pri ZŠ s MŠ Brusno</v>
      </c>
      <c r="C461" s="197" t="s">
        <v>350</v>
      </c>
      <c r="D461" s="191">
        <v>35000</v>
      </c>
      <c r="E461" s="173">
        <v>0</v>
      </c>
      <c r="F461" s="166" t="s">
        <v>349</v>
      </c>
      <c r="G461" s="169" t="s">
        <v>321</v>
      </c>
      <c r="H461" s="169" t="s">
        <v>1031</v>
      </c>
      <c r="I461" s="192" t="str">
        <f t="shared" si="45"/>
        <v>42301718f</v>
      </c>
      <c r="J461" s="167" t="str">
        <f t="shared" si="46"/>
        <v>42301718026 03</v>
      </c>
      <c r="K461" s="5"/>
      <c r="L461" s="167" t="str">
        <f t="shared" si="47"/>
        <v>42301718026 03B</v>
      </c>
      <c r="M461" s="5" t="str">
        <f t="shared" si="48"/>
        <v>Športový klub CVČ Brusno pri ZŠ s MŠ BrusnofBplnenie úloh verejného záujmu v športe</v>
      </c>
      <c r="N461" s="3" t="str">
        <f t="shared" si="49"/>
        <v>42301718fB</v>
      </c>
    </row>
    <row r="462" spans="1:14" ht="12">
      <c r="A462" s="202" t="s">
        <v>2820</v>
      </c>
      <c r="B462" s="204" t="str">
        <f>VLOOKUP(A462,Adr!A:B,2,FALSE)</f>
        <v>Športový klub GrandSport</v>
      </c>
      <c r="C462" s="196" t="s">
        <v>2989</v>
      </c>
      <c r="D462" s="287">
        <v>5000</v>
      </c>
      <c r="E462" s="173">
        <v>0</v>
      </c>
      <c r="F462" s="166" t="s">
        <v>360</v>
      </c>
      <c r="G462" s="169" t="s">
        <v>317</v>
      </c>
      <c r="H462" s="169" t="s">
        <v>1031</v>
      </c>
      <c r="I462" s="192" t="str">
        <f t="shared" si="45"/>
        <v>42184509l</v>
      </c>
      <c r="J462" s="167" t="str">
        <f t="shared" si="46"/>
        <v>42184509026 01</v>
      </c>
      <c r="K462" s="5"/>
      <c r="L462" s="167" t="str">
        <f t="shared" si="47"/>
        <v>42184509026 01B</v>
      </c>
      <c r="M462" s="5" t="str">
        <f t="shared" si="48"/>
        <v>Športový klub GrandSportlBšportové pohybové tábory pre mládež</v>
      </c>
      <c r="N462" s="3" t="str">
        <f t="shared" si="49"/>
        <v>42184509lB</v>
      </c>
    </row>
    <row r="463" spans="1:14">
      <c r="A463" s="166" t="s">
        <v>2828</v>
      </c>
      <c r="B463" s="204" t="str">
        <f>VLOOKUP(A463,Adr!A:B,2,FALSE)</f>
        <v>Športový klub HANGAIR o.z.</v>
      </c>
      <c r="C463" s="185" t="s">
        <v>2989</v>
      </c>
      <c r="D463" s="289">
        <v>5000</v>
      </c>
      <c r="E463" s="173">
        <v>0</v>
      </c>
      <c r="F463" s="166" t="s">
        <v>360</v>
      </c>
      <c r="G463" s="169" t="s">
        <v>317</v>
      </c>
      <c r="H463" s="169" t="s">
        <v>1031</v>
      </c>
      <c r="I463" s="192" t="str">
        <f t="shared" si="45"/>
        <v>35539895l</v>
      </c>
      <c r="J463" s="167" t="str">
        <f t="shared" si="46"/>
        <v>35539895026 01</v>
      </c>
      <c r="K463" s="5"/>
      <c r="L463" s="167" t="str">
        <f t="shared" si="47"/>
        <v>35539895026 01B</v>
      </c>
      <c r="M463" s="5" t="str">
        <f t="shared" si="48"/>
        <v>Športový klub HANGAIR o.z.lBšportové pohybové tábory pre mládež</v>
      </c>
      <c r="N463" s="3" t="str">
        <f t="shared" si="49"/>
        <v>35539895lB</v>
      </c>
    </row>
    <row r="464" spans="1:14" ht="12">
      <c r="A464" s="166" t="s">
        <v>2836</v>
      </c>
      <c r="B464" s="204" t="str">
        <f>VLOOKUP(A464,Adr!A:B,2,FALSE)</f>
        <v>Športový klub Imet squash klub</v>
      </c>
      <c r="C464" s="196" t="s">
        <v>2989</v>
      </c>
      <c r="D464" s="287">
        <v>4800</v>
      </c>
      <c r="E464" s="230">
        <v>0</v>
      </c>
      <c r="F464" s="166" t="s">
        <v>360</v>
      </c>
      <c r="G464" s="169" t="s">
        <v>317</v>
      </c>
      <c r="H464" s="169" t="s">
        <v>1031</v>
      </c>
      <c r="I464" s="192" t="str">
        <f t="shared" si="45"/>
        <v>36066818l</v>
      </c>
      <c r="J464" s="167" t="str">
        <f t="shared" si="46"/>
        <v>36066818026 01</v>
      </c>
      <c r="K464" s="5"/>
      <c r="L464" s="167" t="str">
        <f t="shared" si="47"/>
        <v>36066818026 01B</v>
      </c>
      <c r="M464" s="5" t="str">
        <f t="shared" si="48"/>
        <v>Športový klub Imet squash klublBšportové pohybové tábory pre mládež</v>
      </c>
      <c r="N464" s="3" t="str">
        <f t="shared" si="49"/>
        <v>36066818lB</v>
      </c>
    </row>
    <row r="465" spans="1:14">
      <c r="A465" s="198" t="s">
        <v>2843</v>
      </c>
      <c r="B465" s="204" t="str">
        <f>VLOOKUP(A465,Adr!A:B,2,FALSE)</f>
        <v>Športový klub obce Tvrdošovce</v>
      </c>
      <c r="C465" s="169" t="s">
        <v>350</v>
      </c>
      <c r="D465" s="288">
        <v>2000</v>
      </c>
      <c r="E465" s="173">
        <v>0</v>
      </c>
      <c r="F465" s="166" t="s">
        <v>349</v>
      </c>
      <c r="G465" s="169" t="s">
        <v>317</v>
      </c>
      <c r="H465" s="169" t="s">
        <v>1031</v>
      </c>
      <c r="I465" s="192" t="str">
        <f t="shared" si="45"/>
        <v>00654701f</v>
      </c>
      <c r="J465" s="167" t="str">
        <f t="shared" si="46"/>
        <v>00654701026 01</v>
      </c>
      <c r="K465" s="5"/>
      <c r="L465" s="167" t="str">
        <f t="shared" si="47"/>
        <v>00654701026 01B</v>
      </c>
      <c r="M465" s="5" t="str">
        <f t="shared" si="48"/>
        <v>Športový klub obce TvrdošovcefBplnenie úloh verejného záujmu v športe</v>
      </c>
      <c r="N465" s="3" t="str">
        <f t="shared" si="49"/>
        <v>00654701fB</v>
      </c>
    </row>
    <row r="466" spans="1:14">
      <c r="A466" s="166" t="s">
        <v>2043</v>
      </c>
      <c r="B466" s="204" t="str">
        <f>VLOOKUP(A466,Adr!A:B,2,FALSE)</f>
        <v>Športový klub polície - ILYO Taekwondo Košice</v>
      </c>
      <c r="C466" s="185" t="s">
        <v>2989</v>
      </c>
      <c r="D466" s="287">
        <v>5000</v>
      </c>
      <c r="E466" s="230">
        <v>0</v>
      </c>
      <c r="F466" s="166" t="s">
        <v>360</v>
      </c>
      <c r="G466" s="169" t="s">
        <v>317</v>
      </c>
      <c r="H466" s="169" t="s">
        <v>1031</v>
      </c>
      <c r="I466" s="192" t="str">
        <f t="shared" si="45"/>
        <v>42250765l</v>
      </c>
      <c r="J466" s="167" t="str">
        <f t="shared" si="46"/>
        <v>42250765026 01</v>
      </c>
      <c r="K466" s="5"/>
      <c r="L466" s="167" t="str">
        <f t="shared" si="47"/>
        <v>42250765026 01B</v>
      </c>
      <c r="M466" s="5" t="str">
        <f t="shared" si="48"/>
        <v>Športový klub polície - ILYO Taekwondo KošicelBšportové pohybové tábory pre mládež</v>
      </c>
      <c r="N466" s="3" t="str">
        <f t="shared" si="49"/>
        <v>42250765lB</v>
      </c>
    </row>
    <row r="467" spans="1:14">
      <c r="A467" s="166" t="s">
        <v>2043</v>
      </c>
      <c r="B467" s="204" t="str">
        <f>VLOOKUP(A467,Adr!A:B,2,FALSE)</f>
        <v>Športový klub polície - ILYO Taekwondo Košice</v>
      </c>
      <c r="C467" s="185" t="s">
        <v>2218</v>
      </c>
      <c r="D467" s="289">
        <v>7000</v>
      </c>
      <c r="E467" s="173">
        <v>0</v>
      </c>
      <c r="F467" s="166" t="s">
        <v>362</v>
      </c>
      <c r="G467" s="169" t="s">
        <v>321</v>
      </c>
      <c r="H467" s="169" t="s">
        <v>1031</v>
      </c>
      <c r="I467" s="192" t="str">
        <f t="shared" si="45"/>
        <v>42250765m</v>
      </c>
      <c r="J467" s="167" t="str">
        <f t="shared" si="46"/>
        <v>42250765026 03</v>
      </c>
      <c r="K467" s="5"/>
      <c r="L467" s="167" t="str">
        <f t="shared" si="47"/>
        <v>42250765026 03B</v>
      </c>
      <c r="M467" s="5" t="str">
        <f t="shared" si="48"/>
        <v>Športový klub polície - ILYO Taekwondo KošicemBILYO cup 2025</v>
      </c>
      <c r="N467" s="3" t="str">
        <f t="shared" si="49"/>
        <v>42250765mB</v>
      </c>
    </row>
    <row r="468" spans="1:14">
      <c r="A468" s="166" t="s">
        <v>2852</v>
      </c>
      <c r="B468" s="204" t="str">
        <f>VLOOKUP(A468,Adr!A:B,2,FALSE)</f>
        <v>Športový klub Real team Trenčín, o.z.</v>
      </c>
      <c r="C468" s="169" t="s">
        <v>2989</v>
      </c>
      <c r="D468" s="288">
        <v>4800</v>
      </c>
      <c r="E468" s="173">
        <v>0</v>
      </c>
      <c r="F468" s="166" t="s">
        <v>360</v>
      </c>
      <c r="G468" s="169" t="s">
        <v>317</v>
      </c>
      <c r="H468" s="169" t="s">
        <v>1031</v>
      </c>
      <c r="I468" s="192" t="str">
        <f t="shared" si="45"/>
        <v>36130036l</v>
      </c>
      <c r="J468" s="167" t="str">
        <f t="shared" si="46"/>
        <v>36130036026 01</v>
      </c>
      <c r="K468" s="5"/>
      <c r="L468" s="167" t="str">
        <f t="shared" si="47"/>
        <v>36130036026 01B</v>
      </c>
      <c r="M468" s="5" t="str">
        <f t="shared" si="48"/>
        <v>Športový klub Real team Trenčín, o.z.lBšportové pohybové tábory pre mládež</v>
      </c>
      <c r="N468" s="3" t="str">
        <f t="shared" si="49"/>
        <v>36130036lB</v>
      </c>
    </row>
    <row r="469" spans="1:14">
      <c r="A469" s="198" t="s">
        <v>2860</v>
      </c>
      <c r="B469" s="204" t="str">
        <f>VLOOKUP(A469,Adr!A:B,2,FALSE)</f>
        <v>Športový klub Strongman Poprad</v>
      </c>
      <c r="C469" s="169" t="s">
        <v>350</v>
      </c>
      <c r="D469" s="172">
        <v>5000</v>
      </c>
      <c r="E469" s="173">
        <v>0</v>
      </c>
      <c r="F469" s="166" t="s">
        <v>349</v>
      </c>
      <c r="G469" s="169" t="s">
        <v>321</v>
      </c>
      <c r="H469" s="169" t="s">
        <v>1031</v>
      </c>
      <c r="I469" s="192" t="str">
        <f t="shared" si="45"/>
        <v>50231570f</v>
      </c>
      <c r="J469" s="167" t="str">
        <f t="shared" si="46"/>
        <v>50231570026 03</v>
      </c>
      <c r="K469" s="5"/>
      <c r="L469" s="167" t="str">
        <f t="shared" si="47"/>
        <v>50231570026 03B</v>
      </c>
      <c r="M469" s="5" t="str">
        <f t="shared" si="48"/>
        <v>Športový klub Strongman PopradfBplnenie úloh verejného záujmu v športe</v>
      </c>
      <c r="N469" s="3" t="str">
        <f t="shared" si="49"/>
        <v>50231570fB</v>
      </c>
    </row>
    <row r="470" spans="1:14">
      <c r="A470" s="166" t="s">
        <v>2050</v>
      </c>
      <c r="B470" s="204" t="str">
        <f>VLOOKUP(A470,Adr!A:B,2,FALSE)</f>
        <v>Športový klub ZEMPLÍN Michalovce - oddiel Judo, o.z.</v>
      </c>
      <c r="C470" s="185" t="s">
        <v>2989</v>
      </c>
      <c r="D470" s="287">
        <v>5000</v>
      </c>
      <c r="E470" s="230">
        <v>0</v>
      </c>
      <c r="F470" s="166" t="s">
        <v>360</v>
      </c>
      <c r="G470" s="169" t="s">
        <v>317</v>
      </c>
      <c r="H470" s="169" t="s">
        <v>1031</v>
      </c>
      <c r="I470" s="192" t="str">
        <f t="shared" si="45"/>
        <v>31997449l</v>
      </c>
      <c r="J470" s="167" t="str">
        <f t="shared" si="46"/>
        <v>31997449026 01</v>
      </c>
      <c r="K470" s="5"/>
      <c r="L470" s="167" t="str">
        <f t="shared" si="47"/>
        <v>31997449026 01B</v>
      </c>
      <c r="M470" s="5" t="str">
        <f t="shared" si="48"/>
        <v>Športový klub ZEMPLÍN Michalovce - oddiel Judo, o.z.lBšportové pohybové tábory pre mládež</v>
      </c>
      <c r="N470" s="3" t="str">
        <f t="shared" si="49"/>
        <v>31997449lB</v>
      </c>
    </row>
    <row r="471" spans="1:14" ht="12">
      <c r="A471" s="166" t="s">
        <v>2050</v>
      </c>
      <c r="B471" s="204" t="str">
        <f>VLOOKUP(A471,Adr!A:B,2,FALSE)</f>
        <v>Športový klub ZEMPLÍN Michalovce - oddiel Judo, o.z.</v>
      </c>
      <c r="C471" s="196" t="s">
        <v>2219</v>
      </c>
      <c r="D471" s="289">
        <v>4500</v>
      </c>
      <c r="E471" s="230">
        <v>0</v>
      </c>
      <c r="F471" s="166" t="s">
        <v>362</v>
      </c>
      <c r="G471" s="169" t="s">
        <v>321</v>
      </c>
      <c r="H471" s="169" t="s">
        <v>1031</v>
      </c>
      <c r="I471" s="192" t="str">
        <f t="shared" si="45"/>
        <v>31997449m</v>
      </c>
      <c r="J471" s="167" t="str">
        <f t="shared" si="46"/>
        <v>31997449026 03</v>
      </c>
      <c r="K471" s="5"/>
      <c r="L471" s="167" t="str">
        <f t="shared" si="47"/>
        <v>31997449026 03B</v>
      </c>
      <c r="M471" s="5" t="str">
        <f t="shared" si="48"/>
        <v>Športový klub ZEMPLÍN Michalovce - oddiel Judo, o.z.mB53 ročník Grand Prix Michalovce v judo</v>
      </c>
      <c r="N471" s="3" t="str">
        <f t="shared" si="49"/>
        <v>31997449mB</v>
      </c>
    </row>
    <row r="472" spans="1:14">
      <c r="A472" s="182" t="s">
        <v>2867</v>
      </c>
      <c r="B472" s="204" t="str">
        <f>VLOOKUP(A472,Adr!A:B,2,FALSE)</f>
        <v>ŠŤASTNÉ DETSTVO</v>
      </c>
      <c r="C472" s="185" t="s">
        <v>350</v>
      </c>
      <c r="D472" s="187">
        <v>3000</v>
      </c>
      <c r="E472" s="230">
        <v>0</v>
      </c>
      <c r="F472" s="182" t="s">
        <v>349</v>
      </c>
      <c r="G472" s="185" t="s">
        <v>321</v>
      </c>
      <c r="H472" s="185" t="s">
        <v>1031</v>
      </c>
      <c r="I472" s="192" t="str">
        <f t="shared" si="45"/>
        <v>42394601f</v>
      </c>
      <c r="J472" s="167" t="str">
        <f t="shared" si="46"/>
        <v>42394601026 03</v>
      </c>
      <c r="K472" s="5"/>
      <c r="L472" s="167" t="str">
        <f t="shared" si="47"/>
        <v>42394601026 03B</v>
      </c>
      <c r="M472" s="5" t="str">
        <f t="shared" si="48"/>
        <v>ŠŤASTNÉ DETSTVOfBplnenie úloh verejného záujmu v športe</v>
      </c>
      <c r="N472" s="3" t="str">
        <f t="shared" si="49"/>
        <v>42394601fB</v>
      </c>
    </row>
    <row r="473" spans="1:14" ht="12">
      <c r="A473" s="166" t="s">
        <v>2875</v>
      </c>
      <c r="B473" s="204" t="str">
        <f>VLOOKUP(A473,Adr!A:B,2,FALSE)</f>
        <v>Tajovský beh</v>
      </c>
      <c r="C473" s="196" t="s">
        <v>350</v>
      </c>
      <c r="D473" s="186">
        <v>15000</v>
      </c>
      <c r="E473" s="173">
        <v>0</v>
      </c>
      <c r="F473" s="166" t="s">
        <v>349</v>
      </c>
      <c r="G473" s="169" t="s">
        <v>321</v>
      </c>
      <c r="H473" s="169" t="s">
        <v>1031</v>
      </c>
      <c r="I473" s="192" t="str">
        <f t="shared" si="45"/>
        <v>56642504f</v>
      </c>
      <c r="J473" s="167" t="str">
        <f t="shared" si="46"/>
        <v>56642504026 03</v>
      </c>
      <c r="K473" s="5"/>
      <c r="L473" s="167" t="str">
        <f t="shared" si="47"/>
        <v>56642504026 03B</v>
      </c>
      <c r="M473" s="5" t="str">
        <f t="shared" si="48"/>
        <v>Tajovský behfBplnenie úloh verejného záujmu v športe</v>
      </c>
      <c r="N473" s="3" t="str">
        <f t="shared" si="49"/>
        <v>56642504fB</v>
      </c>
    </row>
    <row r="474" spans="1:14">
      <c r="A474" s="166" t="s">
        <v>2057</v>
      </c>
      <c r="B474" s="204" t="str">
        <f>VLOOKUP(A474,Adr!A:B,2,FALSE)</f>
        <v>TANEČNÉ CENTRUM CHARIZMA</v>
      </c>
      <c r="C474" s="185" t="s">
        <v>2220</v>
      </c>
      <c r="D474" s="287">
        <v>4500</v>
      </c>
      <c r="E474" s="173">
        <v>0</v>
      </c>
      <c r="F474" s="166" t="s">
        <v>362</v>
      </c>
      <c r="G474" s="169" t="s">
        <v>321</v>
      </c>
      <c r="H474" s="169" t="s">
        <v>1031</v>
      </c>
      <c r="I474" s="192" t="str">
        <f t="shared" si="45"/>
        <v>31772897m</v>
      </c>
      <c r="J474" s="167" t="str">
        <f t="shared" si="46"/>
        <v>31772897026 03</v>
      </c>
      <c r="K474" s="5"/>
      <c r="L474" s="167" t="str">
        <f t="shared" si="47"/>
        <v>31772897026 03B</v>
      </c>
      <c r="M474" s="5" t="str">
        <f t="shared" si="48"/>
        <v>TANEČNÉ CENTRUM CHARIZMAmBPEZINSKÝ STRAPEC - 50.ročník</v>
      </c>
      <c r="N474" s="3" t="str">
        <f t="shared" si="49"/>
        <v>31772897mB</v>
      </c>
    </row>
    <row r="475" spans="1:14" ht="24">
      <c r="A475" s="202" t="s">
        <v>2066</v>
      </c>
      <c r="B475" s="204" t="str">
        <f>VLOOKUP(A475,Adr!A:B,2,FALSE)</f>
        <v>TANEČNO ŠPORTOVÝ KLUB M+M BRATISLAVA pri ZŠ Ostredková</v>
      </c>
      <c r="C475" s="190" t="s">
        <v>2221</v>
      </c>
      <c r="D475" s="288">
        <v>4500</v>
      </c>
      <c r="E475" s="230">
        <v>0</v>
      </c>
      <c r="F475" s="166" t="s">
        <v>362</v>
      </c>
      <c r="G475" s="169" t="s">
        <v>321</v>
      </c>
      <c r="H475" s="169" t="s">
        <v>1031</v>
      </c>
      <c r="I475" s="192" t="str">
        <f t="shared" si="45"/>
        <v>31785131m</v>
      </c>
      <c r="J475" s="167" t="str">
        <f t="shared" si="46"/>
        <v>31785131026 03</v>
      </c>
      <c r="K475" s="5"/>
      <c r="L475" s="167" t="str">
        <f t="shared" si="47"/>
        <v>31785131026 03B</v>
      </c>
      <c r="M475" s="5" t="str">
        <f t="shared" si="48"/>
        <v>TANEČNO ŠPORTOVÝ KLUB M+M BRATISLAVA pri ZŠ OstredkovámBSlovak Open Championship 2025 (spojené podujatia Bratislava Open a Dunajský pohár)</v>
      </c>
      <c r="N475" s="3" t="str">
        <f t="shared" si="49"/>
        <v>31785131mB</v>
      </c>
    </row>
    <row r="476" spans="1:14">
      <c r="A476" s="198" t="s">
        <v>2883</v>
      </c>
      <c r="B476" s="204" t="str">
        <f>VLOOKUP(A476,Adr!A:B,2,FALSE)</f>
        <v>Tanečný klub Jessy Vavrišovo</v>
      </c>
      <c r="C476" s="169" t="s">
        <v>2989</v>
      </c>
      <c r="D476" s="288">
        <v>3600</v>
      </c>
      <c r="E476" s="173">
        <v>0</v>
      </c>
      <c r="F476" s="166" t="s">
        <v>360</v>
      </c>
      <c r="G476" s="169" t="s">
        <v>317</v>
      </c>
      <c r="H476" s="169" t="s">
        <v>1031</v>
      </c>
      <c r="I476" s="192" t="str">
        <f t="shared" si="45"/>
        <v>37909487l</v>
      </c>
      <c r="J476" s="167" t="str">
        <f t="shared" si="46"/>
        <v>37909487026 01</v>
      </c>
      <c r="K476" s="5"/>
      <c r="L476" s="167" t="str">
        <f t="shared" si="47"/>
        <v>37909487026 01B</v>
      </c>
      <c r="M476" s="5" t="str">
        <f t="shared" si="48"/>
        <v>Tanečný klub Jessy VavrišovolBšportové pohybové tábory pre mládež</v>
      </c>
      <c r="N476" s="3" t="str">
        <f t="shared" si="49"/>
        <v>37909487lB</v>
      </c>
    </row>
    <row r="477" spans="1:14">
      <c r="A477" s="166" t="s">
        <v>2892</v>
      </c>
      <c r="B477" s="204" t="str">
        <f>VLOOKUP(A477,Adr!A:B,2,FALSE)</f>
        <v>Tanečný klub JUMPING</v>
      </c>
      <c r="C477" s="185" t="s">
        <v>2989</v>
      </c>
      <c r="D477" s="287">
        <v>5000</v>
      </c>
      <c r="E477" s="173">
        <v>0</v>
      </c>
      <c r="F477" s="166" t="s">
        <v>360</v>
      </c>
      <c r="G477" s="169" t="s">
        <v>317</v>
      </c>
      <c r="H477" s="169" t="s">
        <v>1031</v>
      </c>
      <c r="I477" s="192" t="str">
        <f t="shared" si="45"/>
        <v>36107921l</v>
      </c>
      <c r="J477" s="167" t="str">
        <f t="shared" si="46"/>
        <v>36107921026 01</v>
      </c>
      <c r="K477" s="5"/>
      <c r="L477" s="167" t="str">
        <f t="shared" si="47"/>
        <v>36107921026 01B</v>
      </c>
      <c r="M477" s="5" t="str">
        <f t="shared" si="48"/>
        <v>Tanečný klub JUMPINGlBšportové pohybové tábory pre mládež</v>
      </c>
      <c r="N477" s="3" t="str">
        <f t="shared" si="49"/>
        <v>36107921lB</v>
      </c>
    </row>
    <row r="478" spans="1:14" ht="12">
      <c r="A478" s="166" t="s">
        <v>2901</v>
      </c>
      <c r="B478" s="204" t="str">
        <f>VLOOKUP(A478,Adr!A:B,2,FALSE)</f>
        <v>Telovýchovná jednota - Športové kluby Krupina</v>
      </c>
      <c r="C478" s="196" t="s">
        <v>2989</v>
      </c>
      <c r="D478" s="289">
        <v>4180</v>
      </c>
      <c r="E478" s="230">
        <v>0</v>
      </c>
      <c r="F478" s="166" t="s">
        <v>360</v>
      </c>
      <c r="G478" s="169" t="s">
        <v>317</v>
      </c>
      <c r="H478" s="169" t="s">
        <v>1031</v>
      </c>
      <c r="I478" s="192" t="str">
        <f t="shared" si="45"/>
        <v>00592552l</v>
      </c>
      <c r="J478" s="167" t="str">
        <f t="shared" si="46"/>
        <v>00592552026 01</v>
      </c>
      <c r="K478" s="5"/>
      <c r="L478" s="167" t="str">
        <f t="shared" si="47"/>
        <v>00592552026 01B</v>
      </c>
      <c r="M478" s="5" t="str">
        <f t="shared" si="48"/>
        <v>Telovýchovná jednota - Športové kluby KrupinalBšportové pohybové tábory pre mládež</v>
      </c>
      <c r="N478" s="3" t="str">
        <f t="shared" si="49"/>
        <v>00592552lB</v>
      </c>
    </row>
    <row r="479" spans="1:14">
      <c r="A479" s="202" t="s">
        <v>2073</v>
      </c>
      <c r="B479" s="204" t="str">
        <f>VLOOKUP(A479,Adr!A:B,2,FALSE)</f>
        <v>Telovýchovná jednota DRUŽBA PIEŠŤANY</v>
      </c>
      <c r="C479" s="185" t="s">
        <v>2222</v>
      </c>
      <c r="D479" s="287">
        <v>10000</v>
      </c>
      <c r="E479" s="173">
        <v>0</v>
      </c>
      <c r="F479" s="166" t="s">
        <v>362</v>
      </c>
      <c r="G479" s="169" t="s">
        <v>321</v>
      </c>
      <c r="H479" s="169" t="s">
        <v>1031</v>
      </c>
      <c r="I479" s="192" t="str">
        <f t="shared" si="45"/>
        <v>00892424m</v>
      </c>
      <c r="J479" s="167" t="str">
        <f t="shared" si="46"/>
        <v>00892424026 03</v>
      </c>
      <c r="K479" s="5"/>
      <c r="L479" s="167" t="str">
        <f t="shared" si="47"/>
        <v>00892424026 03B</v>
      </c>
      <c r="M479" s="5" t="str">
        <f t="shared" si="48"/>
        <v>Telovýchovná jednota DRUŽBA PIEŠŤANYmBSilvestrovský beh 2025, 61.ročník</v>
      </c>
      <c r="N479" s="3" t="str">
        <f t="shared" si="49"/>
        <v>00892424mB</v>
      </c>
    </row>
    <row r="480" spans="1:14" ht="12">
      <c r="A480" s="166" t="s">
        <v>2910</v>
      </c>
      <c r="B480" s="204" t="str">
        <f>VLOOKUP(A480,Adr!A:B,2,FALSE)</f>
        <v>Telovýchovná jednota DUKLA Trenčín, o. z.</v>
      </c>
      <c r="C480" s="196" t="s">
        <v>350</v>
      </c>
      <c r="D480" s="186">
        <v>9000</v>
      </c>
      <c r="E480" s="173">
        <v>0</v>
      </c>
      <c r="F480" s="166" t="s">
        <v>349</v>
      </c>
      <c r="G480" s="169" t="s">
        <v>321</v>
      </c>
      <c r="H480" s="169" t="s">
        <v>1031</v>
      </c>
      <c r="I480" s="192" t="str">
        <f t="shared" si="45"/>
        <v>18048528f</v>
      </c>
      <c r="J480" s="167" t="str">
        <f t="shared" si="46"/>
        <v>18048528026 03</v>
      </c>
      <c r="K480" s="5"/>
      <c r="L480" s="167" t="str">
        <f t="shared" si="47"/>
        <v>18048528026 03B</v>
      </c>
      <c r="M480" s="5" t="str">
        <f t="shared" si="48"/>
        <v>Telovýchovná jednota DUKLA Trenčín, o. z.fBplnenie úloh verejného záujmu v športe</v>
      </c>
      <c r="N480" s="3" t="str">
        <f t="shared" si="49"/>
        <v>18048528fB</v>
      </c>
    </row>
    <row r="481" spans="1:14" ht="12">
      <c r="A481" s="166" t="s">
        <v>2081</v>
      </c>
      <c r="B481" s="204" t="str">
        <f>VLOOKUP(A481,Adr!A:B,2,FALSE)</f>
        <v>Telovýchovná jednota Nižná</v>
      </c>
      <c r="C481" s="196" t="s">
        <v>2223</v>
      </c>
      <c r="D481" s="289">
        <v>8000</v>
      </c>
      <c r="E481" s="230">
        <v>0</v>
      </c>
      <c r="F481" s="166" t="s">
        <v>362</v>
      </c>
      <c r="G481" s="169" t="s">
        <v>321</v>
      </c>
      <c r="H481" s="169" t="s">
        <v>1031</v>
      </c>
      <c r="I481" s="192" t="str">
        <f t="shared" si="45"/>
        <v>00592129m</v>
      </c>
      <c r="J481" s="167" t="str">
        <f t="shared" si="46"/>
        <v>00592129026 03</v>
      </c>
      <c r="K481" s="5"/>
      <c r="L481" s="167" t="str">
        <f t="shared" si="47"/>
        <v>00592129026 03B</v>
      </c>
      <c r="M481" s="5" t="str">
        <f t="shared" si="48"/>
        <v>Telovýchovná jednota NižnámB57. ročník Okolo Tatier</v>
      </c>
      <c r="N481" s="3" t="str">
        <f t="shared" si="49"/>
        <v>00592129mB</v>
      </c>
    </row>
    <row r="482" spans="1:14" ht="12">
      <c r="A482" s="202" t="s">
        <v>2091</v>
      </c>
      <c r="B482" s="204" t="str">
        <f>VLOOKUP(A482,Adr!A:B,2,FALSE)</f>
        <v>Telovýchovná jednota Nohejbalový klub Zalužice</v>
      </c>
      <c r="C482" s="196" t="s">
        <v>2224</v>
      </c>
      <c r="D482" s="288">
        <v>3105</v>
      </c>
      <c r="E482" s="173">
        <v>0</v>
      </c>
      <c r="F482" s="166" t="s">
        <v>362</v>
      </c>
      <c r="G482" s="169" t="s">
        <v>321</v>
      </c>
      <c r="H482" s="169" t="s">
        <v>1031</v>
      </c>
      <c r="I482" s="192" t="str">
        <f t="shared" si="45"/>
        <v>31945899m</v>
      </c>
      <c r="J482" s="167" t="str">
        <f t="shared" si="46"/>
        <v>31945899026 03</v>
      </c>
      <c r="K482" s="5"/>
      <c r="L482" s="167" t="str">
        <f t="shared" si="47"/>
        <v>31945899026 03B</v>
      </c>
      <c r="M482" s="5" t="str">
        <f t="shared" si="48"/>
        <v>Telovýchovná jednota Nohejbalový klub ZalužicemB30.ročník nohejbalového turnaja - Memoriál v Zalužiciach</v>
      </c>
      <c r="N482" s="3" t="str">
        <f t="shared" si="49"/>
        <v>31945899mB</v>
      </c>
    </row>
    <row r="483" spans="1:14" ht="12">
      <c r="A483" s="202" t="s">
        <v>2100</v>
      </c>
      <c r="B483" s="204" t="str">
        <f>VLOOKUP(A483,Adr!A:B,2,FALSE)</f>
        <v>Telovýchovná jednota Roháče Zuberec</v>
      </c>
      <c r="C483" s="196" t="s">
        <v>2225</v>
      </c>
      <c r="D483" s="289">
        <v>2600</v>
      </c>
      <c r="E483" s="230">
        <v>0</v>
      </c>
      <c r="F483" s="166" t="s">
        <v>362</v>
      </c>
      <c r="G483" s="169" t="s">
        <v>321</v>
      </c>
      <c r="H483" s="169" t="s">
        <v>1031</v>
      </c>
      <c r="I483" s="192" t="str">
        <f t="shared" si="45"/>
        <v>00592196m</v>
      </c>
      <c r="J483" s="167" t="str">
        <f t="shared" si="46"/>
        <v>00592196026 03</v>
      </c>
      <c r="K483" s="5"/>
      <c r="L483" s="167" t="str">
        <f t="shared" si="47"/>
        <v>00592196026 03B</v>
      </c>
      <c r="M483" s="5" t="str">
        <f t="shared" si="48"/>
        <v>Telovýchovná jednota Roháče ZuberecmBO Goralský klobúčik</v>
      </c>
      <c r="N483" s="3" t="str">
        <f t="shared" si="49"/>
        <v>00592196mB</v>
      </c>
    </row>
    <row r="484" spans="1:14">
      <c r="A484" s="166" t="s">
        <v>2917</v>
      </c>
      <c r="B484" s="204" t="str">
        <f>VLOOKUP(A484,Adr!A:B,2,FALSE)</f>
        <v>Telovýchovná jednota Slávia Univerzity veterinárskeho lekárstva a farmácie v Košiciach</v>
      </c>
      <c r="C484" s="185" t="s">
        <v>350</v>
      </c>
      <c r="D484" s="187">
        <v>5000</v>
      </c>
      <c r="E484" s="173">
        <v>0</v>
      </c>
      <c r="F484" s="182" t="s">
        <v>349</v>
      </c>
      <c r="G484" s="185" t="s">
        <v>317</v>
      </c>
      <c r="H484" s="185" t="s">
        <v>1031</v>
      </c>
      <c r="I484" s="192" t="str">
        <f t="shared" si="45"/>
        <v>31953441f</v>
      </c>
      <c r="J484" s="167" t="str">
        <f t="shared" si="46"/>
        <v>31953441026 01</v>
      </c>
      <c r="K484" s="5"/>
      <c r="L484" s="167" t="str">
        <f t="shared" si="47"/>
        <v>31953441026 01B</v>
      </c>
      <c r="M484" s="5" t="str">
        <f t="shared" si="48"/>
        <v>Telovýchovná jednota Slávia Univerzity veterinárskeho lekárstva a farmácie v KošiciachfBplnenie úloh verejného záujmu v športe</v>
      </c>
      <c r="N484" s="3" t="str">
        <f t="shared" si="49"/>
        <v>31953441fB</v>
      </c>
    </row>
    <row r="485" spans="1:14">
      <c r="A485" s="202" t="s">
        <v>2925</v>
      </c>
      <c r="B485" s="204" t="str">
        <f>VLOOKUP(A485,Adr!A:B,2,FALSE)</f>
        <v>Telovýchovná jednota Sokol Ilava</v>
      </c>
      <c r="C485" s="169" t="s">
        <v>2989</v>
      </c>
      <c r="D485" s="288">
        <v>4985</v>
      </c>
      <c r="E485" s="173">
        <v>0</v>
      </c>
      <c r="F485" s="166" t="s">
        <v>360</v>
      </c>
      <c r="G485" s="169" t="s">
        <v>317</v>
      </c>
      <c r="H485" s="169" t="s">
        <v>1031</v>
      </c>
      <c r="I485" s="192" t="str">
        <f t="shared" si="45"/>
        <v>17059364l</v>
      </c>
      <c r="J485" s="167" t="str">
        <f t="shared" si="46"/>
        <v>17059364026 01</v>
      </c>
      <c r="K485" s="5"/>
      <c r="L485" s="167" t="str">
        <f t="shared" si="47"/>
        <v>17059364026 01B</v>
      </c>
      <c r="M485" s="5" t="str">
        <f t="shared" si="48"/>
        <v>Telovýchovná jednota Sokol IlavalBšportové pohybové tábory pre mládež</v>
      </c>
      <c r="N485" s="3" t="str">
        <f t="shared" si="49"/>
        <v>17059364lB</v>
      </c>
    </row>
    <row r="486" spans="1:14" ht="12">
      <c r="A486" s="166" t="s">
        <v>2110</v>
      </c>
      <c r="B486" s="204" t="str">
        <f>VLOOKUP(A486,Adr!A:B,2,FALSE)</f>
        <v>Telovýchovná jednota Športový klub Podbiel</v>
      </c>
      <c r="C486" s="197" t="s">
        <v>2226</v>
      </c>
      <c r="D486" s="290">
        <v>7000</v>
      </c>
      <c r="E486" s="173">
        <v>0</v>
      </c>
      <c r="F486" s="166" t="s">
        <v>362</v>
      </c>
      <c r="G486" s="169" t="s">
        <v>321</v>
      </c>
      <c r="H486" s="169" t="s">
        <v>1031</v>
      </c>
      <c r="I486" s="192" t="str">
        <f t="shared" si="45"/>
        <v>14220059m</v>
      </c>
      <c r="J486" s="167" t="str">
        <f t="shared" si="46"/>
        <v>14220059026 03</v>
      </c>
      <c r="K486" s="5"/>
      <c r="L486" s="167" t="str">
        <f t="shared" si="47"/>
        <v>14220059026 03B</v>
      </c>
      <c r="M486" s="5" t="str">
        <f t="shared" si="48"/>
        <v>Telovýchovná jednota Športový klub PodbielmBCestný beh SNP Roháče - Podbiel 34. ročník</v>
      </c>
      <c r="N486" s="3" t="str">
        <f t="shared" si="49"/>
        <v>14220059mB</v>
      </c>
    </row>
    <row r="487" spans="1:14">
      <c r="A487" s="202" t="s">
        <v>2117</v>
      </c>
      <c r="B487" s="204" t="str">
        <f>VLOOKUP(A487,Adr!A:B,2,FALSE)</f>
        <v>Telovýchovná jednota Štart, sekcia nevidiacich a slabozrakých športovcov Slovenska 054 01 Levoča</v>
      </c>
      <c r="C487" s="185" t="s">
        <v>2227</v>
      </c>
      <c r="D487" s="287">
        <v>2600</v>
      </c>
      <c r="E487" s="230">
        <v>0</v>
      </c>
      <c r="F487" s="166" t="s">
        <v>362</v>
      </c>
      <c r="G487" s="169" t="s">
        <v>321</v>
      </c>
      <c r="H487" s="169" t="s">
        <v>1031</v>
      </c>
      <c r="I487" s="192" t="str">
        <f t="shared" si="45"/>
        <v>17151414m</v>
      </c>
      <c r="J487" s="167" t="str">
        <f t="shared" si="46"/>
        <v>17151414026 03</v>
      </c>
      <c r="K487" s="5"/>
      <c r="L487" s="167" t="str">
        <f t="shared" si="47"/>
        <v>17151414026 03B</v>
      </c>
      <c r="M487" s="5" t="str">
        <f t="shared" si="48"/>
        <v>Telovýchovná jednota Štart, sekcia nevidiacich a slabozrakých športovcov Slovenska 054 01 LevočamB19. ročník Levoča Cup 2025</v>
      </c>
      <c r="N487" s="3" t="str">
        <f t="shared" si="49"/>
        <v>17151414mB</v>
      </c>
    </row>
    <row r="488" spans="1:14">
      <c r="A488" s="202" t="s">
        <v>2939</v>
      </c>
      <c r="B488" s="204" t="str">
        <f>VLOOKUP(A488,Adr!A:B,2,FALSE)</f>
        <v>Tenisový klub Hriňová</v>
      </c>
      <c r="C488" s="169" t="s">
        <v>2989</v>
      </c>
      <c r="D488" s="288">
        <v>2520</v>
      </c>
      <c r="E488" s="173">
        <v>0</v>
      </c>
      <c r="F488" s="166" t="s">
        <v>360</v>
      </c>
      <c r="G488" s="169" t="s">
        <v>317</v>
      </c>
      <c r="H488" s="169" t="s">
        <v>1031</v>
      </c>
      <c r="I488" s="192" t="str">
        <f t="shared" si="45"/>
        <v>35980567l</v>
      </c>
      <c r="J488" s="167" t="str">
        <f t="shared" si="46"/>
        <v>35980567026 01</v>
      </c>
      <c r="K488" s="5"/>
      <c r="L488" s="167" t="str">
        <f t="shared" si="47"/>
        <v>35980567026 01B</v>
      </c>
      <c r="M488" s="5" t="str">
        <f t="shared" si="48"/>
        <v>Tenisový klub HriňoválBšportové pohybové tábory pre mládež</v>
      </c>
      <c r="N488" s="3" t="str">
        <f t="shared" si="49"/>
        <v>35980567lB</v>
      </c>
    </row>
    <row r="489" spans="1:14">
      <c r="A489" s="166" t="s">
        <v>985</v>
      </c>
      <c r="B489" s="204" t="str">
        <f>VLOOKUP(A489,Adr!A:B,2,FALSE)</f>
        <v>Teqballová federácia Slovensko</v>
      </c>
      <c r="C489" s="185" t="s">
        <v>1184</v>
      </c>
      <c r="D489" s="287">
        <v>3239</v>
      </c>
      <c r="E489" s="173">
        <v>0</v>
      </c>
      <c r="F489" s="166" t="s">
        <v>339</v>
      </c>
      <c r="G489" s="169" t="s">
        <v>319</v>
      </c>
      <c r="H489" s="169" t="s">
        <v>1031</v>
      </c>
      <c r="I489" s="192" t="str">
        <f t="shared" si="45"/>
        <v>53007344a</v>
      </c>
      <c r="J489" s="167" t="str">
        <f t="shared" si="46"/>
        <v>53007344026 02</v>
      </c>
      <c r="K489" s="5" t="s">
        <v>1185</v>
      </c>
      <c r="L489" s="167" t="str">
        <f t="shared" si="47"/>
        <v>53007344026 02B</v>
      </c>
      <c r="M489" s="5" t="str">
        <f t="shared" si="48"/>
        <v>Teqballová federácia SlovenskoaBteqball - bežné transfery</v>
      </c>
      <c r="N489" s="3" t="str">
        <f t="shared" si="49"/>
        <v>53007344aB</v>
      </c>
    </row>
    <row r="490" spans="1:14" ht="12">
      <c r="A490" s="202" t="s">
        <v>2127</v>
      </c>
      <c r="B490" s="204" t="str">
        <f>VLOOKUP(A490,Adr!A:B,2,FALSE)</f>
        <v>Trinity Triathlon Team</v>
      </c>
      <c r="C490" s="196" t="s">
        <v>2228</v>
      </c>
      <c r="D490" s="289">
        <v>4050</v>
      </c>
      <c r="E490" s="173">
        <v>0</v>
      </c>
      <c r="F490" s="166" t="s">
        <v>362</v>
      </c>
      <c r="G490" s="169" t="s">
        <v>321</v>
      </c>
      <c r="H490" s="169" t="s">
        <v>1031</v>
      </c>
      <c r="I490" s="192" t="str">
        <f t="shared" si="45"/>
        <v>42268095m</v>
      </c>
      <c r="J490" s="167" t="str">
        <f t="shared" si="46"/>
        <v>42268095026 03</v>
      </c>
      <c r="K490" s="5"/>
      <c r="L490" s="167" t="str">
        <f t="shared" si="47"/>
        <v>42268095026 03B</v>
      </c>
      <c r="M490" s="5" t="str">
        <f t="shared" si="48"/>
        <v>Trinity Triathlon TeammBTriatlon Senec 2025</v>
      </c>
      <c r="N490" s="3" t="str">
        <f t="shared" si="49"/>
        <v>42268095mB</v>
      </c>
    </row>
    <row r="491" spans="1:14">
      <c r="A491" s="202" t="s">
        <v>2133</v>
      </c>
      <c r="B491" s="204" t="str">
        <f>VLOOKUP(A491,Adr!A:B,2,FALSE)</f>
        <v>University Spartacus</v>
      </c>
      <c r="C491" s="185" t="s">
        <v>2157</v>
      </c>
      <c r="D491" s="289">
        <v>25000</v>
      </c>
      <c r="E491" s="173">
        <v>0</v>
      </c>
      <c r="F491" s="166" t="s">
        <v>349</v>
      </c>
      <c r="G491" s="169" t="s">
        <v>321</v>
      </c>
      <c r="H491" s="169" t="s">
        <v>1031</v>
      </c>
      <c r="I491" s="192" t="str">
        <f t="shared" si="45"/>
        <v>54561981f</v>
      </c>
      <c r="J491" s="167" t="str">
        <f t="shared" si="46"/>
        <v>54561981026 03</v>
      </c>
      <c r="K491" s="5"/>
      <c r="L491" s="167" t="str">
        <f t="shared" si="47"/>
        <v>54561981026 03B</v>
      </c>
      <c r="M491" s="5" t="str">
        <f t="shared" si="48"/>
        <v xml:space="preserve">University SpartacusfBpodpora činnosti a účasť na medzinárodných univerzitných hokejových súťažiach </v>
      </c>
      <c r="N491" s="3" t="str">
        <f t="shared" si="49"/>
        <v>54561981fB</v>
      </c>
    </row>
    <row r="492" spans="1:14" ht="12">
      <c r="A492" s="198" t="s">
        <v>2949</v>
      </c>
      <c r="B492" s="204" t="str">
        <f>VLOOKUP(A492,Adr!A:B,2,FALSE)</f>
        <v>Volejbalový klub Rachmaninka Liptovský Mikuláš</v>
      </c>
      <c r="C492" s="196" t="s">
        <v>2989</v>
      </c>
      <c r="D492" s="289">
        <v>2211.3000000000002</v>
      </c>
      <c r="E492" s="230">
        <v>0</v>
      </c>
      <c r="F492" s="166" t="s">
        <v>360</v>
      </c>
      <c r="G492" s="169" t="s">
        <v>317</v>
      </c>
      <c r="H492" s="169" t="s">
        <v>1031</v>
      </c>
      <c r="I492" s="192" t="str">
        <f t="shared" si="45"/>
        <v>42433509l</v>
      </c>
      <c r="J492" s="167" t="str">
        <f t="shared" si="46"/>
        <v>42433509026 01</v>
      </c>
      <c r="K492" s="5"/>
      <c r="L492" s="167" t="str">
        <f t="shared" si="47"/>
        <v>42433509026 01B</v>
      </c>
      <c r="M492" s="5" t="str">
        <f t="shared" si="48"/>
        <v>Volejbalový klub Rachmaninka Liptovský MikulášlBšportové pohybové tábory pre mládež</v>
      </c>
      <c r="N492" s="3" t="str">
        <f t="shared" si="49"/>
        <v>42433509lB</v>
      </c>
    </row>
    <row r="493" spans="1:14">
      <c r="A493" s="202" t="s">
        <v>2958</v>
      </c>
      <c r="B493" s="204" t="str">
        <f>VLOOKUP(A493,Adr!A:B,2,FALSE)</f>
        <v>Volejbalový klub Slávia UK Bratislava, o.z.</v>
      </c>
      <c r="C493" s="185" t="s">
        <v>2989</v>
      </c>
      <c r="D493" s="287">
        <v>4800</v>
      </c>
      <c r="E493" s="230">
        <v>0</v>
      </c>
      <c r="F493" s="166" t="s">
        <v>360</v>
      </c>
      <c r="G493" s="169" t="s">
        <v>317</v>
      </c>
      <c r="H493" s="169" t="s">
        <v>1031</v>
      </c>
      <c r="I493" s="192" t="str">
        <f t="shared" si="45"/>
        <v>31796991l</v>
      </c>
      <c r="J493" s="167" t="str">
        <f t="shared" si="46"/>
        <v>31796991026 01</v>
      </c>
      <c r="K493" s="5"/>
      <c r="L493" s="167" t="str">
        <f t="shared" si="47"/>
        <v>31796991026 01B</v>
      </c>
      <c r="M493" s="5" t="str">
        <f t="shared" si="48"/>
        <v>Volejbalový klub Slávia UK Bratislava, o.z.lBšportové pohybové tábory pre mládež</v>
      </c>
      <c r="N493" s="3" t="str">
        <f t="shared" si="49"/>
        <v>31796991lB</v>
      </c>
    </row>
    <row r="494" spans="1:14">
      <c r="A494" s="198" t="s">
        <v>2965</v>
      </c>
      <c r="B494" s="204" t="str">
        <f>VLOOKUP(A494,Adr!A:B,2,FALSE)</f>
        <v>Volejbalový oddiel Hit Trnava</v>
      </c>
      <c r="C494" s="169" t="s">
        <v>2989</v>
      </c>
      <c r="D494" s="288">
        <v>4900</v>
      </c>
      <c r="E494" s="230">
        <v>0</v>
      </c>
      <c r="F494" s="166" t="s">
        <v>360</v>
      </c>
      <c r="G494" s="169" t="s">
        <v>317</v>
      </c>
      <c r="H494" s="169" t="s">
        <v>1031</v>
      </c>
      <c r="I494" s="192" t="str">
        <f t="shared" si="45"/>
        <v>37834487l</v>
      </c>
      <c r="J494" s="167" t="str">
        <f t="shared" si="46"/>
        <v>37834487026 01</v>
      </c>
      <c r="K494" s="5"/>
      <c r="L494" s="167" t="str">
        <f t="shared" si="47"/>
        <v>37834487026 01B</v>
      </c>
      <c r="M494" s="5" t="str">
        <f t="shared" si="48"/>
        <v>Volejbalový oddiel Hit TrnavalBšportové pohybové tábory pre mládež</v>
      </c>
      <c r="N494" s="3" t="str">
        <f t="shared" si="49"/>
        <v>37834487lB</v>
      </c>
    </row>
    <row r="495" spans="1:14" ht="12">
      <c r="A495" s="198" t="s">
        <v>2139</v>
      </c>
      <c r="B495" s="204" t="str">
        <f>VLOOKUP(A495,Adr!A:B,2,FALSE)</f>
        <v>Zápasnícky klub Baník Prievidza, o. z.</v>
      </c>
      <c r="C495" s="196" t="s">
        <v>2229</v>
      </c>
      <c r="D495" s="287">
        <v>4450.5</v>
      </c>
      <c r="E495" s="230">
        <v>0</v>
      </c>
      <c r="F495" s="166" t="s">
        <v>362</v>
      </c>
      <c r="G495" s="169" t="s">
        <v>321</v>
      </c>
      <c r="H495" s="169" t="s">
        <v>1031</v>
      </c>
      <c r="I495" s="192" t="str">
        <f t="shared" si="45"/>
        <v>30227151m</v>
      </c>
      <c r="J495" s="167" t="str">
        <f t="shared" si="46"/>
        <v>30227151026 03</v>
      </c>
      <c r="K495" s="5"/>
      <c r="L495" s="167" t="str">
        <f t="shared" si="47"/>
        <v>30227151026 03B</v>
      </c>
      <c r="M495" s="5" t="str">
        <f t="shared" si="48"/>
        <v>Zápasnícky klub Baník Prievidza, o. z.mB51. ročník Medzinárodného turnaja mládeže a priateľstva v zápasení voľným štýlom</v>
      </c>
      <c r="N495" s="3" t="str">
        <f t="shared" si="49"/>
        <v>30227151mB</v>
      </c>
    </row>
    <row r="496" spans="1:14">
      <c r="A496" s="198" t="s">
        <v>2972</v>
      </c>
      <c r="B496" s="204" t="str">
        <f>VLOOKUP(A496,Adr!A:B,2,FALSE)</f>
        <v>Zápasnícky klub Dunajská Streda, o.z.</v>
      </c>
      <c r="C496" s="185" t="s">
        <v>2989</v>
      </c>
      <c r="D496" s="287">
        <v>4300</v>
      </c>
      <c r="E496" s="173">
        <v>0</v>
      </c>
      <c r="F496" s="166" t="s">
        <v>360</v>
      </c>
      <c r="G496" s="169" t="s">
        <v>317</v>
      </c>
      <c r="H496" s="169" t="s">
        <v>1031</v>
      </c>
      <c r="I496" s="192" t="str">
        <f t="shared" si="45"/>
        <v>34009892l</v>
      </c>
      <c r="J496" s="167" t="str">
        <f t="shared" si="46"/>
        <v>34009892026 01</v>
      </c>
      <c r="K496" s="5"/>
      <c r="L496" s="167" t="str">
        <f t="shared" si="47"/>
        <v>34009892026 01B</v>
      </c>
      <c r="M496" s="5" t="str">
        <f t="shared" si="48"/>
        <v>Zápasnícky klub Dunajská Streda, o.z.lBšportové pohybové tábory pre mládež</v>
      </c>
      <c r="N496" s="3" t="str">
        <f t="shared" si="49"/>
        <v>34009892lB</v>
      </c>
    </row>
    <row r="497" spans="1:14">
      <c r="A497" s="198" t="s">
        <v>992</v>
      </c>
      <c r="B497" s="204" t="str">
        <f>VLOOKUP(A497,Adr!A:B,2,FALSE)</f>
        <v>Združenie šípkarských organizácií</v>
      </c>
      <c r="C497" s="185" t="s">
        <v>1186</v>
      </c>
      <c r="D497" s="287">
        <v>47188</v>
      </c>
      <c r="E497" s="230">
        <v>0</v>
      </c>
      <c r="F497" s="166" t="s">
        <v>339</v>
      </c>
      <c r="G497" s="169" t="s">
        <v>319</v>
      </c>
      <c r="H497" s="169" t="s">
        <v>1031</v>
      </c>
      <c r="I497" s="192" t="str">
        <f t="shared" si="45"/>
        <v>35538015a</v>
      </c>
      <c r="J497" s="167" t="str">
        <f t="shared" si="46"/>
        <v>35538015026 02</v>
      </c>
      <c r="K497" s="5" t="s">
        <v>1187</v>
      </c>
      <c r="L497" s="167" t="str">
        <f t="shared" si="47"/>
        <v>35538015026 02B</v>
      </c>
      <c r="M497" s="5" t="str">
        <f t="shared" si="48"/>
        <v>Združenie šípkarských organizáciíaBšípky - bežné transfery</v>
      </c>
      <c r="N497" s="3" t="str">
        <f t="shared" si="49"/>
        <v>35538015aB</v>
      </c>
    </row>
    <row r="498" spans="1:14" ht="12">
      <c r="A498" s="166" t="s">
        <v>998</v>
      </c>
      <c r="B498" s="204" t="str">
        <f>VLOOKUP(A498,Adr!A:B,2,FALSE)</f>
        <v>Zväz potápačov Slovenska</v>
      </c>
      <c r="C498" s="196" t="s">
        <v>1188</v>
      </c>
      <c r="D498" s="287">
        <v>58881</v>
      </c>
      <c r="E498" s="173">
        <v>0</v>
      </c>
      <c r="F498" s="166" t="s">
        <v>339</v>
      </c>
      <c r="G498" s="169" t="s">
        <v>319</v>
      </c>
      <c r="H498" s="169" t="s">
        <v>1031</v>
      </c>
      <c r="I498" s="192" t="str">
        <f t="shared" si="45"/>
        <v>00585319a</v>
      </c>
      <c r="J498" s="167" t="str">
        <f t="shared" si="46"/>
        <v>00585319026 02</v>
      </c>
      <c r="K498" s="5" t="s">
        <v>1189</v>
      </c>
      <c r="L498" s="167" t="str">
        <f t="shared" si="47"/>
        <v>00585319026 02B</v>
      </c>
      <c r="M498" s="5" t="str">
        <f t="shared" si="48"/>
        <v>Zväz potápačov SlovenskaaBpotápačské športy - bežné transfery</v>
      </c>
      <c r="N498" s="3" t="str">
        <f t="shared" si="49"/>
        <v>00585319aB</v>
      </c>
    </row>
    <row r="499" spans="1:14" ht="12">
      <c r="A499" s="202" t="s">
        <v>998</v>
      </c>
      <c r="B499" s="204" t="str">
        <f>VLOOKUP(A499,Adr!A:B,2,FALSE)</f>
        <v>Zväz potápačov Slovenska</v>
      </c>
      <c r="C499" s="197" t="s">
        <v>1658</v>
      </c>
      <c r="D499" s="290">
        <v>35000</v>
      </c>
      <c r="E499" s="230">
        <v>0</v>
      </c>
      <c r="F499" s="166" t="s">
        <v>345</v>
      </c>
      <c r="G499" s="169" t="s">
        <v>321</v>
      </c>
      <c r="H499" s="169" t="s">
        <v>1031</v>
      </c>
      <c r="I499" s="192" t="str">
        <f t="shared" si="45"/>
        <v>00585319d</v>
      </c>
      <c r="J499" s="167" t="str">
        <f t="shared" si="46"/>
        <v>00585319026 03</v>
      </c>
      <c r="K499" s="5"/>
      <c r="L499" s="167" t="str">
        <f t="shared" si="47"/>
        <v>00585319026 03B</v>
      </c>
      <c r="M499" s="5" t="str">
        <f t="shared" si="48"/>
        <v>Zväz potápačov SlovenskadBHrašková Zuzana</v>
      </c>
      <c r="N499" s="3" t="str">
        <f t="shared" si="49"/>
        <v>00585319dB</v>
      </c>
    </row>
    <row r="500" spans="1:14" ht="12">
      <c r="A500" s="202" t="s">
        <v>1005</v>
      </c>
      <c r="B500" s="204" t="str">
        <f>VLOOKUP(A500,Adr!A:B,2,FALSE)</f>
        <v>Zväz slovenského kolieskového korčuľovania</v>
      </c>
      <c r="C500" s="196" t="s">
        <v>1190</v>
      </c>
      <c r="D500" s="289">
        <v>132661</v>
      </c>
      <c r="E500" s="230">
        <v>0</v>
      </c>
      <c r="F500" s="166" t="s">
        <v>339</v>
      </c>
      <c r="G500" s="169" t="s">
        <v>319</v>
      </c>
      <c r="H500" s="169" t="s">
        <v>1031</v>
      </c>
      <c r="I500" s="192" t="str">
        <f t="shared" si="45"/>
        <v>42132690a</v>
      </c>
      <c r="J500" s="167" t="str">
        <f t="shared" si="46"/>
        <v>42132690026 02</v>
      </c>
      <c r="K500" s="5" t="s">
        <v>1191</v>
      </c>
      <c r="L500" s="167" t="str">
        <f t="shared" si="47"/>
        <v>42132690026 02B</v>
      </c>
      <c r="M500" s="5" t="str">
        <f t="shared" si="48"/>
        <v>Zväz slovenského kolieskového korčuľovaniaaBkolieskové korčuľovanie - bežné transfery</v>
      </c>
      <c r="N500" s="3" t="str">
        <f t="shared" si="49"/>
        <v>42132690aB</v>
      </c>
    </row>
    <row r="501" spans="1:14" ht="12">
      <c r="A501" s="166" t="s">
        <v>1005</v>
      </c>
      <c r="B501" s="204" t="str">
        <f>VLOOKUP(A501,Adr!A:B,2,FALSE)</f>
        <v>Zväz slovenského kolieskového korčuľovania</v>
      </c>
      <c r="C501" s="196" t="s">
        <v>1659</v>
      </c>
      <c r="D501" s="289">
        <v>50000</v>
      </c>
      <c r="E501" s="173">
        <v>0</v>
      </c>
      <c r="F501" s="166" t="s">
        <v>345</v>
      </c>
      <c r="G501" s="169" t="s">
        <v>321</v>
      </c>
      <c r="H501" s="169" t="s">
        <v>1031</v>
      </c>
      <c r="I501" s="192" t="str">
        <f t="shared" si="45"/>
        <v>42132690d</v>
      </c>
      <c r="J501" s="167" t="str">
        <f t="shared" si="46"/>
        <v>42132690026 03</v>
      </c>
      <c r="K501" s="5"/>
      <c r="L501" s="167" t="str">
        <f t="shared" si="47"/>
        <v>42132690026 03B</v>
      </c>
      <c r="M501" s="5" t="str">
        <f t="shared" si="48"/>
        <v>Zväz slovenského kolieskového korčuľovaniadBTury Richard</v>
      </c>
      <c r="N501" s="3" t="str">
        <f t="shared" si="49"/>
        <v>42132690dB</v>
      </c>
    </row>
    <row r="502" spans="1:14">
      <c r="A502" s="198" t="s">
        <v>1012</v>
      </c>
      <c r="B502" s="204" t="str">
        <f>VLOOKUP(A502,Adr!A:B,2,FALSE)</f>
        <v>Zväz slovenského lyžovania</v>
      </c>
      <c r="C502" s="185" t="s">
        <v>1192</v>
      </c>
      <c r="D502" s="287">
        <v>1147284</v>
      </c>
      <c r="E502" s="173">
        <v>0</v>
      </c>
      <c r="F502" s="166" t="s">
        <v>339</v>
      </c>
      <c r="G502" s="169" t="s">
        <v>319</v>
      </c>
      <c r="H502" s="169" t="s">
        <v>1031</v>
      </c>
      <c r="I502" s="192" t="str">
        <f t="shared" si="45"/>
        <v>50671669a</v>
      </c>
      <c r="J502" s="167" t="str">
        <f t="shared" si="46"/>
        <v>50671669026 02</v>
      </c>
      <c r="K502" s="5" t="s">
        <v>1193</v>
      </c>
      <c r="L502" s="167" t="str">
        <f t="shared" si="47"/>
        <v>50671669026 02B</v>
      </c>
      <c r="M502" s="5" t="str">
        <f t="shared" si="48"/>
        <v>Zväz slovenského lyžovaniaaBlyžovanie - bežné transfery</v>
      </c>
      <c r="N502" s="3" t="str">
        <f t="shared" si="49"/>
        <v>50671669aB</v>
      </c>
    </row>
    <row r="503" spans="1:14">
      <c r="A503" s="198" t="s">
        <v>1012</v>
      </c>
      <c r="B503" s="204" t="str">
        <f>VLOOKUP(A503,Adr!A:B,2,FALSE)</f>
        <v>Zväz slovenského lyžovania</v>
      </c>
      <c r="C503" s="185" t="s">
        <v>1478</v>
      </c>
      <c r="D503" s="287">
        <v>158846</v>
      </c>
      <c r="E503" s="230">
        <v>0</v>
      </c>
      <c r="F503" s="166" t="s">
        <v>343</v>
      </c>
      <c r="G503" s="169" t="s">
        <v>321</v>
      </c>
      <c r="H503" s="169" t="s">
        <v>1031</v>
      </c>
      <c r="I503" s="192" t="str">
        <f t="shared" si="45"/>
        <v>50671669c</v>
      </c>
      <c r="J503" s="167" t="str">
        <f t="shared" si="46"/>
        <v>50671669026 03</v>
      </c>
      <c r="K503" s="5"/>
      <c r="L503" s="167" t="str">
        <f t="shared" si="47"/>
        <v>50671669026 03B</v>
      </c>
      <c r="M503" s="5" t="str">
        <f t="shared" si="48"/>
        <v>Zväz slovenského lyžovaniacBzabezpečenie a rozvoj športu lyžovanie zdravotne postihnutých športovcov</v>
      </c>
      <c r="N503" s="3" t="str">
        <f t="shared" si="49"/>
        <v>50671669cB</v>
      </c>
    </row>
    <row r="504" spans="1:14">
      <c r="A504" s="182" t="s">
        <v>1012</v>
      </c>
      <c r="B504" s="204" t="str">
        <f>VLOOKUP(A504,Adr!A:B,2,FALSE)</f>
        <v>Zväz slovenského lyžovania</v>
      </c>
      <c r="C504" s="185" t="s">
        <v>1660</v>
      </c>
      <c r="D504" s="287">
        <v>45000</v>
      </c>
      <c r="E504" s="173">
        <v>0</v>
      </c>
      <c r="F504" s="166" t="s">
        <v>345</v>
      </c>
      <c r="G504" s="169" t="s">
        <v>321</v>
      </c>
      <c r="H504" s="169" t="s">
        <v>1031</v>
      </c>
      <c r="I504" s="192" t="str">
        <f t="shared" si="45"/>
        <v>50671669d</v>
      </c>
      <c r="J504" s="167" t="str">
        <f t="shared" si="46"/>
        <v>50671669026 03</v>
      </c>
      <c r="K504" s="5"/>
      <c r="L504" s="167" t="str">
        <f t="shared" si="47"/>
        <v>50671669026 03B</v>
      </c>
      <c r="M504" s="5" t="str">
        <f t="shared" si="48"/>
        <v>Zväz slovenského lyžovaniadBHaraus Miroslav + navádzač</v>
      </c>
      <c r="N504" s="3" t="str">
        <f t="shared" si="49"/>
        <v>50671669dB</v>
      </c>
    </row>
    <row r="505" spans="1:14" ht="12">
      <c r="A505" s="166" t="s">
        <v>1012</v>
      </c>
      <c r="B505" s="204" t="str">
        <f>VLOOKUP(A505,Adr!A:B,2,FALSE)</f>
        <v>Zväz slovenského lyžovania</v>
      </c>
      <c r="C505" s="196" t="s">
        <v>1661</v>
      </c>
      <c r="D505" s="289">
        <v>20000</v>
      </c>
      <c r="E505" s="230">
        <v>0</v>
      </c>
      <c r="F505" s="166" t="s">
        <v>345</v>
      </c>
      <c r="G505" s="169" t="s">
        <v>321</v>
      </c>
      <c r="H505" s="169" t="s">
        <v>1031</v>
      </c>
      <c r="I505" s="192" t="str">
        <f t="shared" si="45"/>
        <v>50671669d</v>
      </c>
      <c r="J505" s="167" t="str">
        <f t="shared" si="46"/>
        <v>50671669026 03</v>
      </c>
      <c r="K505" s="5"/>
      <c r="L505" s="167" t="str">
        <f t="shared" si="47"/>
        <v>50671669026 03B</v>
      </c>
      <c r="M505" s="5" t="str">
        <f t="shared" si="48"/>
        <v>Zväz slovenského lyžovaniadBJaroš Samuel</v>
      </c>
      <c r="N505" s="3" t="str">
        <f t="shared" si="49"/>
        <v>50671669dB</v>
      </c>
    </row>
    <row r="506" spans="1:14" ht="12">
      <c r="A506" s="166" t="s">
        <v>1012</v>
      </c>
      <c r="B506" s="204" t="str">
        <f>VLOOKUP(A506,Adr!A:B,2,FALSE)</f>
        <v>Zväz slovenského lyžovania</v>
      </c>
      <c r="C506" s="196" t="s">
        <v>1665</v>
      </c>
      <c r="D506" s="289">
        <v>10000</v>
      </c>
      <c r="E506" s="173">
        <v>0</v>
      </c>
      <c r="F506" s="166" t="s">
        <v>345</v>
      </c>
      <c r="G506" s="169" t="s">
        <v>321</v>
      </c>
      <c r="H506" s="169" t="s">
        <v>1031</v>
      </c>
      <c r="I506" s="192" t="str">
        <f t="shared" si="45"/>
        <v>50671669d</v>
      </c>
      <c r="J506" s="167" t="str">
        <f t="shared" si="46"/>
        <v>50671669026 03</v>
      </c>
      <c r="K506" s="5"/>
      <c r="L506" s="167" t="str">
        <f t="shared" si="47"/>
        <v>50671669026 03B</v>
      </c>
      <c r="M506" s="5" t="str">
        <f t="shared" si="48"/>
        <v>Zväz slovenského lyžovaniadBPitoňáková Sára</v>
      </c>
      <c r="N506" s="3" t="str">
        <f t="shared" si="49"/>
        <v>50671669dB</v>
      </c>
    </row>
    <row r="507" spans="1:14">
      <c r="A507" s="198" t="s">
        <v>1012</v>
      </c>
      <c r="B507" s="204" t="str">
        <f>VLOOKUP(A507,Adr!A:B,2,FALSE)</f>
        <v>Zväz slovenského lyžovania</v>
      </c>
      <c r="C507" s="185" t="s">
        <v>1662</v>
      </c>
      <c r="D507" s="287">
        <v>75000</v>
      </c>
      <c r="E507" s="230">
        <v>0</v>
      </c>
      <c r="F507" s="166" t="s">
        <v>345</v>
      </c>
      <c r="G507" s="169" t="s">
        <v>321</v>
      </c>
      <c r="H507" s="169" t="s">
        <v>1031</v>
      </c>
      <c r="I507" s="192" t="str">
        <f t="shared" si="45"/>
        <v>50671669d</v>
      </c>
      <c r="J507" s="167" t="str">
        <f t="shared" si="46"/>
        <v>50671669026 03</v>
      </c>
      <c r="K507" s="5"/>
      <c r="L507" s="167" t="str">
        <f t="shared" si="47"/>
        <v>50671669026 03B</v>
      </c>
      <c r="M507" s="5" t="str">
        <f t="shared" si="48"/>
        <v>Zväz slovenského lyžovaniadBRexová Alexandra + navádzač</v>
      </c>
      <c r="N507" s="3" t="str">
        <f t="shared" si="49"/>
        <v>50671669dB</v>
      </c>
    </row>
    <row r="508" spans="1:14">
      <c r="A508" s="166" t="s">
        <v>1012</v>
      </c>
      <c r="B508" s="204" t="str">
        <f>VLOOKUP(A508,Adr!A:B,2,FALSE)</f>
        <v>Zväz slovenského lyžovania</v>
      </c>
      <c r="C508" s="169" t="s">
        <v>1663</v>
      </c>
      <c r="D508" s="288">
        <v>10000</v>
      </c>
      <c r="E508" s="173">
        <v>0</v>
      </c>
      <c r="F508" s="166" t="s">
        <v>345</v>
      </c>
      <c r="G508" s="169" t="s">
        <v>321</v>
      </c>
      <c r="H508" s="169" t="s">
        <v>1031</v>
      </c>
      <c r="I508" s="192" t="str">
        <f t="shared" si="45"/>
        <v>50671669d</v>
      </c>
      <c r="J508" s="167" t="str">
        <f t="shared" si="46"/>
        <v>50671669026 03</v>
      </c>
      <c r="K508" s="5"/>
      <c r="L508" s="167" t="str">
        <f t="shared" si="47"/>
        <v>50671669026 03B</v>
      </c>
      <c r="M508" s="5" t="str">
        <f t="shared" si="48"/>
        <v>Zväz slovenského lyžovaniadBSakál Samuel</v>
      </c>
      <c r="N508" s="3" t="str">
        <f t="shared" si="49"/>
        <v>50671669dB</v>
      </c>
    </row>
    <row r="509" spans="1:14" ht="12">
      <c r="A509" s="166" t="s">
        <v>1012</v>
      </c>
      <c r="B509" s="204" t="str">
        <f>VLOOKUP(A509,Adr!A:B,2,FALSE)</f>
        <v>Zväz slovenského lyžovania</v>
      </c>
      <c r="C509" s="196" t="s">
        <v>1664</v>
      </c>
      <c r="D509" s="289">
        <v>70000</v>
      </c>
      <c r="E509" s="230">
        <v>0</v>
      </c>
      <c r="F509" s="166" t="s">
        <v>345</v>
      </c>
      <c r="G509" s="169" t="s">
        <v>321</v>
      </c>
      <c r="H509" s="169" t="s">
        <v>1031</v>
      </c>
      <c r="I509" s="192" t="str">
        <f t="shared" si="45"/>
        <v>50671669d</v>
      </c>
      <c r="J509" s="167" t="str">
        <f t="shared" si="46"/>
        <v>50671669026 03</v>
      </c>
      <c r="K509" s="5"/>
      <c r="L509" s="167" t="str">
        <f t="shared" si="47"/>
        <v>50671669026 03B</v>
      </c>
      <c r="M509" s="5" t="str">
        <f t="shared" si="48"/>
        <v>Zväz slovenského lyžovaniadBVlhová Petra</v>
      </c>
      <c r="N509" s="3" t="str">
        <f t="shared" si="49"/>
        <v>50671669dB</v>
      </c>
    </row>
    <row r="510" spans="1:14">
      <c r="A510" s="198" t="s">
        <v>2149</v>
      </c>
      <c r="B510" s="204" t="str">
        <f>VLOOKUP(A510,Adr!A:B,2,FALSE)</f>
        <v>ZVÄZ ŠPORTOVEJ KYNOLÓGIE SR</v>
      </c>
      <c r="C510" s="169" t="s">
        <v>2234</v>
      </c>
      <c r="D510" s="288">
        <v>15000</v>
      </c>
      <c r="E510" s="173">
        <v>0</v>
      </c>
      <c r="F510" s="166" t="s">
        <v>349</v>
      </c>
      <c r="G510" s="169" t="s">
        <v>321</v>
      </c>
      <c r="H510" s="169" t="s">
        <v>1031</v>
      </c>
      <c r="I510" s="192" t="str">
        <f t="shared" si="45"/>
        <v>31945732f</v>
      </c>
      <c r="J510" s="167" t="str">
        <f t="shared" si="46"/>
        <v>31945732026 03</v>
      </c>
      <c r="K510" s="5"/>
      <c r="L510" s="167" t="str">
        <f t="shared" si="47"/>
        <v>31945732026 03B</v>
      </c>
      <c r="M510" s="5" t="str">
        <f t="shared" si="48"/>
        <v>ZVÄZ ŠPORTOVEJ KYNOLÓGIE SRfBpodpora a rozvoj športu</v>
      </c>
      <c r="N510" s="3" t="str">
        <f t="shared" si="49"/>
        <v>31945732fB</v>
      </c>
    </row>
    <row r="511" spans="1:14">
      <c r="A511" s="166"/>
      <c r="B511" s="204" t="e">
        <f>VLOOKUP(A511,Adr!A:B,2,FALSE)</f>
        <v>#N/A</v>
      </c>
      <c r="C511" s="196"/>
      <c r="D511" s="172"/>
      <c r="E511" s="173"/>
      <c r="F511" s="166"/>
      <c r="G511" s="169"/>
      <c r="H511" s="169"/>
      <c r="I511" s="192" t="str">
        <f t="shared" si="45"/>
        <v/>
      </c>
      <c r="J511" s="167"/>
      <c r="K511" s="5"/>
      <c r="L511" s="167" t="str">
        <f t="shared" si="47"/>
        <v/>
      </c>
      <c r="M511" s="5" t="e">
        <f t="shared" si="48"/>
        <v>#N/A</v>
      </c>
      <c r="N511" s="3" t="str">
        <f t="shared" si="49"/>
        <v/>
      </c>
    </row>
    <row r="512" spans="1:14">
      <c r="A512" s="166"/>
      <c r="B512" s="204" t="e">
        <f>VLOOKUP(A512,Adr!A:B,2,FALSE)</f>
        <v>#N/A</v>
      </c>
      <c r="C512" s="190"/>
      <c r="D512" s="172"/>
      <c r="E512" s="173"/>
      <c r="F512" s="166"/>
      <c r="G512" s="169"/>
      <c r="H512" s="169"/>
      <c r="I512" s="192" t="str">
        <f t="shared" si="45"/>
        <v/>
      </c>
      <c r="J512" s="167"/>
      <c r="K512" s="5"/>
      <c r="L512" s="167" t="str">
        <f t="shared" si="47"/>
        <v/>
      </c>
      <c r="M512" s="5" t="e">
        <f t="shared" si="48"/>
        <v>#N/A</v>
      </c>
      <c r="N512" s="3" t="str">
        <f t="shared" si="49"/>
        <v/>
      </c>
    </row>
    <row r="513" spans="1:14">
      <c r="A513" s="166"/>
      <c r="B513" s="204" t="e">
        <f>VLOOKUP(A513,Adr!A:B,2,FALSE)</f>
        <v>#N/A</v>
      </c>
      <c r="C513" s="190"/>
      <c r="D513" s="172"/>
      <c r="E513" s="173"/>
      <c r="F513" s="166"/>
      <c r="G513" s="169"/>
      <c r="H513" s="169"/>
      <c r="I513" s="192" t="str">
        <f t="shared" si="45"/>
        <v/>
      </c>
      <c r="J513" s="167"/>
      <c r="K513" s="5"/>
      <c r="L513" s="167" t="str">
        <f t="shared" si="47"/>
        <v/>
      </c>
      <c r="M513" s="5" t="e">
        <f t="shared" si="48"/>
        <v>#N/A</v>
      </c>
      <c r="N513" s="3" t="str">
        <f t="shared" si="49"/>
        <v/>
      </c>
    </row>
    <row r="514" spans="1:14">
      <c r="A514" s="166"/>
      <c r="B514" s="204" t="e">
        <f>VLOOKUP(A514,Adr!A:B,2,FALSE)</f>
        <v>#N/A</v>
      </c>
      <c r="C514" s="196"/>
      <c r="D514" s="187"/>
      <c r="E514" s="173"/>
      <c r="F514" s="166"/>
      <c r="G514" s="169"/>
      <c r="H514" s="169"/>
      <c r="I514" s="192" t="str">
        <f t="shared" si="45"/>
        <v/>
      </c>
      <c r="J514" s="167"/>
      <c r="K514" s="5"/>
      <c r="L514" s="167" t="str">
        <f t="shared" si="47"/>
        <v/>
      </c>
      <c r="M514" s="5" t="e">
        <f t="shared" si="48"/>
        <v>#N/A</v>
      </c>
      <c r="N514" s="3" t="str">
        <f t="shared" si="49"/>
        <v/>
      </c>
    </row>
    <row r="515" spans="1:14">
      <c r="A515" s="166"/>
      <c r="B515" s="204" t="e">
        <f>VLOOKUP(A515,Adr!A:B,2,FALSE)</f>
        <v>#N/A</v>
      </c>
      <c r="C515" s="196"/>
      <c r="D515" s="187"/>
      <c r="E515" s="173"/>
      <c r="F515" s="166"/>
      <c r="G515" s="169"/>
      <c r="H515" s="169"/>
      <c r="I515" s="192" t="str">
        <f t="shared" si="45"/>
        <v/>
      </c>
      <c r="J515" s="167"/>
      <c r="K515" s="5"/>
      <c r="L515" s="167" t="str">
        <f t="shared" si="47"/>
        <v/>
      </c>
      <c r="M515" s="5" t="e">
        <f t="shared" si="48"/>
        <v>#N/A</v>
      </c>
      <c r="N515" s="3" t="str">
        <f t="shared" si="49"/>
        <v/>
      </c>
    </row>
    <row r="516" spans="1:14">
      <c r="A516" s="166"/>
      <c r="B516" s="204" t="e">
        <f>VLOOKUP(A516,Adr!A:B,2,FALSE)</f>
        <v>#N/A</v>
      </c>
      <c r="C516" s="185"/>
      <c r="D516" s="187"/>
      <c r="E516" s="173"/>
      <c r="F516" s="182"/>
      <c r="G516" s="185"/>
      <c r="H516" s="185"/>
      <c r="I516" s="192" t="str">
        <f t="shared" si="45"/>
        <v/>
      </c>
      <c r="J516" s="167"/>
      <c r="K516" s="5"/>
      <c r="L516" s="167" t="str">
        <f t="shared" si="47"/>
        <v/>
      </c>
      <c r="M516" s="5" t="e">
        <f t="shared" si="48"/>
        <v>#N/A</v>
      </c>
      <c r="N516" s="3" t="str">
        <f t="shared" si="49"/>
        <v/>
      </c>
    </row>
    <row r="517" spans="1:14">
      <c r="A517" s="166"/>
      <c r="B517" s="204" t="e">
        <f>VLOOKUP(A517,Adr!A:B,2,FALSE)</f>
        <v>#N/A</v>
      </c>
      <c r="C517" s="197"/>
      <c r="D517" s="191"/>
      <c r="E517" s="173"/>
      <c r="F517" s="182"/>
      <c r="G517" s="185"/>
      <c r="H517" s="185"/>
      <c r="I517" s="192" t="str">
        <f t="shared" si="45"/>
        <v/>
      </c>
      <c r="J517" s="167"/>
      <c r="K517" s="5"/>
      <c r="L517" s="167" t="str">
        <f t="shared" si="47"/>
        <v/>
      </c>
      <c r="M517" s="5" t="e">
        <f t="shared" si="48"/>
        <v>#N/A</v>
      </c>
      <c r="N517" s="3" t="str">
        <f t="shared" si="49"/>
        <v/>
      </c>
    </row>
    <row r="518" spans="1:14">
      <c r="A518" s="166"/>
      <c r="B518" s="204" t="e">
        <f>VLOOKUP(A518,Adr!A:B,2,FALSE)</f>
        <v>#N/A</v>
      </c>
      <c r="C518" s="185"/>
      <c r="D518" s="187"/>
      <c r="E518" s="173"/>
      <c r="F518" s="182"/>
      <c r="G518" s="185"/>
      <c r="H518" s="185"/>
      <c r="I518" s="192" t="str">
        <f t="shared" ref="I518:I581" si="50">A518&amp;F518</f>
        <v/>
      </c>
      <c r="J518" s="167"/>
      <c r="K518" s="5"/>
      <c r="L518" s="167" t="str">
        <f t="shared" ref="L518:L581" si="51">A518&amp;G518&amp;H518</f>
        <v/>
      </c>
      <c r="M518" s="5" t="e">
        <f t="shared" ref="M518:M581" si="52">B518&amp;F518&amp;H518&amp;C518</f>
        <v>#N/A</v>
      </c>
      <c r="N518" s="3" t="str">
        <f t="shared" ref="N518:N581" si="53">+I518&amp;H518</f>
        <v/>
      </c>
    </row>
    <row r="519" spans="1:14">
      <c r="A519" s="182"/>
      <c r="B519" s="204" t="e">
        <f>VLOOKUP(A519,Adr!A:B,2,FALSE)</f>
        <v>#N/A</v>
      </c>
      <c r="C519" s="185"/>
      <c r="D519" s="187"/>
      <c r="E519" s="230"/>
      <c r="F519" s="182"/>
      <c r="G519" s="185"/>
      <c r="H519" s="185"/>
      <c r="I519" s="192" t="str">
        <f t="shared" si="50"/>
        <v/>
      </c>
      <c r="J519" s="167"/>
      <c r="K519" s="5"/>
      <c r="L519" s="167" t="str">
        <f t="shared" si="51"/>
        <v/>
      </c>
      <c r="M519" s="5" t="e">
        <f t="shared" si="52"/>
        <v>#N/A</v>
      </c>
      <c r="N519" s="3" t="str">
        <f t="shared" si="53"/>
        <v/>
      </c>
    </row>
    <row r="520" spans="1:14">
      <c r="A520" s="166"/>
      <c r="B520" s="204" t="e">
        <f>VLOOKUP(A520,Adr!A:B,2,FALSE)</f>
        <v>#N/A</v>
      </c>
      <c r="C520" s="196"/>
      <c r="D520" s="186"/>
      <c r="E520" s="173"/>
      <c r="F520" s="166"/>
      <c r="G520" s="169"/>
      <c r="H520" s="169"/>
      <c r="I520" s="192" t="str">
        <f t="shared" si="50"/>
        <v/>
      </c>
      <c r="J520" s="167"/>
      <c r="K520" s="5"/>
      <c r="L520" s="167" t="str">
        <f t="shared" si="51"/>
        <v/>
      </c>
      <c r="M520" s="5" t="e">
        <f t="shared" si="52"/>
        <v>#N/A</v>
      </c>
      <c r="N520" s="3" t="str">
        <f t="shared" si="53"/>
        <v/>
      </c>
    </row>
    <row r="521" spans="1:14">
      <c r="A521" s="166"/>
      <c r="B521" s="204" t="e">
        <f>VLOOKUP(A521,Adr!A:B,2,FALSE)</f>
        <v>#N/A</v>
      </c>
      <c r="C521" s="196"/>
      <c r="D521" s="186"/>
      <c r="E521" s="173"/>
      <c r="F521" s="166"/>
      <c r="G521" s="169"/>
      <c r="H521" s="169"/>
      <c r="I521" s="192" t="str">
        <f t="shared" si="50"/>
        <v/>
      </c>
      <c r="J521" s="167"/>
      <c r="K521" s="5"/>
      <c r="L521" s="167" t="str">
        <f t="shared" si="51"/>
        <v/>
      </c>
      <c r="M521" s="5" t="e">
        <f t="shared" si="52"/>
        <v>#N/A</v>
      </c>
      <c r="N521" s="3" t="str">
        <f t="shared" si="53"/>
        <v/>
      </c>
    </row>
    <row r="522" spans="1:14">
      <c r="A522" s="166"/>
      <c r="B522" s="204" t="e">
        <f>VLOOKUP(A522,Adr!A:B,2,FALSE)</f>
        <v>#N/A</v>
      </c>
      <c r="C522" s="196"/>
      <c r="D522" s="186"/>
      <c r="E522" s="173"/>
      <c r="F522" s="166"/>
      <c r="G522" s="169"/>
      <c r="H522" s="169"/>
      <c r="I522" s="192" t="str">
        <f t="shared" si="50"/>
        <v/>
      </c>
      <c r="J522" s="167"/>
      <c r="K522" s="5"/>
      <c r="L522" s="167" t="str">
        <f t="shared" si="51"/>
        <v/>
      </c>
      <c r="M522" s="5" t="e">
        <f t="shared" si="52"/>
        <v>#N/A</v>
      </c>
      <c r="N522" s="3" t="str">
        <f t="shared" si="53"/>
        <v/>
      </c>
    </row>
    <row r="523" spans="1:14">
      <c r="A523" s="166"/>
      <c r="B523" s="204" t="e">
        <f>VLOOKUP(A523,Adr!A:B,2,FALSE)</f>
        <v>#N/A</v>
      </c>
      <c r="C523" s="196"/>
      <c r="D523" s="186"/>
      <c r="E523" s="173"/>
      <c r="F523" s="166"/>
      <c r="G523" s="169"/>
      <c r="H523" s="169"/>
      <c r="I523" s="192" t="str">
        <f t="shared" si="50"/>
        <v/>
      </c>
      <c r="J523" s="167"/>
      <c r="K523" s="5"/>
      <c r="L523" s="167" t="str">
        <f t="shared" si="51"/>
        <v/>
      </c>
      <c r="M523" s="5" t="e">
        <f t="shared" si="52"/>
        <v>#N/A</v>
      </c>
      <c r="N523" s="3" t="str">
        <f t="shared" si="53"/>
        <v/>
      </c>
    </row>
    <row r="524" spans="1:14">
      <c r="A524" s="166"/>
      <c r="B524" s="204" t="e">
        <f>VLOOKUP(A524,Adr!A:B,2,FALSE)</f>
        <v>#N/A</v>
      </c>
      <c r="C524" s="190"/>
      <c r="D524" s="172"/>
      <c r="E524" s="173"/>
      <c r="F524" s="166"/>
      <c r="G524" s="169"/>
      <c r="H524" s="169"/>
      <c r="I524" s="192" t="str">
        <f t="shared" si="50"/>
        <v/>
      </c>
      <c r="J524" s="167"/>
      <c r="K524" s="5"/>
      <c r="L524" s="167" t="str">
        <f t="shared" si="51"/>
        <v/>
      </c>
      <c r="M524" s="5" t="e">
        <f t="shared" si="52"/>
        <v>#N/A</v>
      </c>
      <c r="N524" s="3" t="str">
        <f t="shared" si="53"/>
        <v/>
      </c>
    </row>
    <row r="525" spans="1:14">
      <c r="A525" s="182"/>
      <c r="B525" s="204" t="e">
        <f>VLOOKUP(A525,Adr!A:B,2,FALSE)</f>
        <v>#N/A</v>
      </c>
      <c r="C525" s="185"/>
      <c r="D525" s="187"/>
      <c r="E525" s="230"/>
      <c r="F525" s="182"/>
      <c r="G525" s="185"/>
      <c r="H525" s="185"/>
      <c r="I525" s="192" t="str">
        <f t="shared" si="50"/>
        <v/>
      </c>
      <c r="J525" s="167"/>
      <c r="K525" s="5"/>
      <c r="L525" s="167" t="str">
        <f t="shared" si="51"/>
        <v/>
      </c>
      <c r="M525" s="5" t="e">
        <f t="shared" si="52"/>
        <v>#N/A</v>
      </c>
      <c r="N525" s="3" t="str">
        <f t="shared" si="53"/>
        <v/>
      </c>
    </row>
    <row r="526" spans="1:14">
      <c r="A526" s="166"/>
      <c r="B526" s="204" t="e">
        <f>VLOOKUP(A526,Adr!A:B,2,FALSE)</f>
        <v>#N/A</v>
      </c>
      <c r="C526" s="196"/>
      <c r="D526" s="186"/>
      <c r="E526" s="173"/>
      <c r="F526" s="166"/>
      <c r="G526" s="169"/>
      <c r="H526" s="169"/>
      <c r="I526" s="192" t="str">
        <f t="shared" si="50"/>
        <v/>
      </c>
      <c r="J526" s="167"/>
      <c r="K526" s="5"/>
      <c r="L526" s="167" t="str">
        <f t="shared" si="51"/>
        <v/>
      </c>
      <c r="M526" s="5" t="e">
        <f t="shared" si="52"/>
        <v>#N/A</v>
      </c>
      <c r="N526" s="3" t="str">
        <f t="shared" si="53"/>
        <v/>
      </c>
    </row>
    <row r="527" spans="1:14">
      <c r="A527" s="166"/>
      <c r="B527" s="204" t="e">
        <f>VLOOKUP(A527,Adr!A:B,2,FALSE)</f>
        <v>#N/A</v>
      </c>
      <c r="C527" s="196"/>
      <c r="D527" s="186"/>
      <c r="E527" s="173"/>
      <c r="F527" s="166"/>
      <c r="G527" s="169"/>
      <c r="H527" s="169"/>
      <c r="I527" s="192" t="str">
        <f t="shared" si="50"/>
        <v/>
      </c>
      <c r="J527" s="167"/>
      <c r="K527" s="5"/>
      <c r="L527" s="167" t="str">
        <f t="shared" si="51"/>
        <v/>
      </c>
      <c r="M527" s="5" t="e">
        <f t="shared" si="52"/>
        <v>#N/A</v>
      </c>
      <c r="N527" s="3" t="str">
        <f t="shared" si="53"/>
        <v/>
      </c>
    </row>
    <row r="528" spans="1:14">
      <c r="A528" s="166"/>
      <c r="B528" s="204" t="e">
        <f>VLOOKUP(A528,Adr!A:B,2,FALSE)</f>
        <v>#N/A</v>
      </c>
      <c r="C528" s="196"/>
      <c r="D528" s="186"/>
      <c r="E528" s="173"/>
      <c r="F528" s="166"/>
      <c r="G528" s="169"/>
      <c r="H528" s="169"/>
      <c r="I528" s="192" t="str">
        <f t="shared" si="50"/>
        <v/>
      </c>
      <c r="J528" s="167"/>
      <c r="K528" s="5"/>
      <c r="L528" s="167" t="str">
        <f t="shared" si="51"/>
        <v/>
      </c>
      <c r="M528" s="5" t="e">
        <f t="shared" si="52"/>
        <v>#N/A</v>
      </c>
      <c r="N528" s="3" t="str">
        <f t="shared" si="53"/>
        <v/>
      </c>
    </row>
    <row r="529" spans="1:14">
      <c r="A529" s="166"/>
      <c r="B529" s="204" t="e">
        <f>VLOOKUP(A529,Adr!A:B,2,FALSE)</f>
        <v>#N/A</v>
      </c>
      <c r="C529" s="196"/>
      <c r="D529" s="186"/>
      <c r="E529" s="173"/>
      <c r="F529" s="166"/>
      <c r="G529" s="169"/>
      <c r="H529" s="169"/>
      <c r="I529" s="192" t="str">
        <f t="shared" si="50"/>
        <v/>
      </c>
      <c r="J529" s="167"/>
      <c r="K529" s="5"/>
      <c r="L529" s="167" t="str">
        <f t="shared" si="51"/>
        <v/>
      </c>
      <c r="M529" s="5" t="e">
        <f t="shared" si="52"/>
        <v>#N/A</v>
      </c>
      <c r="N529" s="3" t="str">
        <f t="shared" si="53"/>
        <v/>
      </c>
    </row>
    <row r="530" spans="1:14">
      <c r="A530" s="182"/>
      <c r="B530" s="204" t="e">
        <f>VLOOKUP(A530,Adr!A:B,2,FALSE)</f>
        <v>#N/A</v>
      </c>
      <c r="C530" s="185"/>
      <c r="D530" s="187"/>
      <c r="E530" s="230"/>
      <c r="F530" s="182"/>
      <c r="G530" s="185"/>
      <c r="H530" s="185"/>
      <c r="I530" s="192" t="str">
        <f t="shared" si="50"/>
        <v/>
      </c>
      <c r="J530" s="167"/>
      <c r="K530" s="5"/>
      <c r="L530" s="167" t="str">
        <f t="shared" si="51"/>
        <v/>
      </c>
      <c r="M530" s="5" t="e">
        <f t="shared" si="52"/>
        <v>#N/A</v>
      </c>
      <c r="N530" s="3" t="str">
        <f t="shared" si="53"/>
        <v/>
      </c>
    </row>
    <row r="531" spans="1:14">
      <c r="A531" s="166"/>
      <c r="B531" s="204" t="e">
        <f>VLOOKUP(A531,Adr!A:B,2,FALSE)</f>
        <v>#N/A</v>
      </c>
      <c r="C531" s="196"/>
      <c r="D531" s="186"/>
      <c r="E531" s="173"/>
      <c r="F531" s="166"/>
      <c r="G531" s="169"/>
      <c r="H531" s="169"/>
      <c r="I531" s="192" t="str">
        <f t="shared" si="50"/>
        <v/>
      </c>
      <c r="J531" s="167"/>
      <c r="K531" s="5"/>
      <c r="L531" s="167" t="str">
        <f t="shared" si="51"/>
        <v/>
      </c>
      <c r="M531" s="5" t="e">
        <f t="shared" si="52"/>
        <v>#N/A</v>
      </c>
      <c r="N531" s="3" t="str">
        <f t="shared" si="53"/>
        <v/>
      </c>
    </row>
    <row r="532" spans="1:14">
      <c r="A532" s="166"/>
      <c r="B532" s="204" t="e">
        <f>VLOOKUP(A532,Adr!A:B,2,FALSE)</f>
        <v>#N/A</v>
      </c>
      <c r="C532" s="196"/>
      <c r="D532" s="186"/>
      <c r="E532" s="173"/>
      <c r="F532" s="166"/>
      <c r="G532" s="169"/>
      <c r="H532" s="169"/>
      <c r="I532" s="192" t="str">
        <f t="shared" si="50"/>
        <v/>
      </c>
      <c r="J532" s="167"/>
      <c r="K532" s="5"/>
      <c r="L532" s="167" t="str">
        <f t="shared" si="51"/>
        <v/>
      </c>
      <c r="M532" s="5" t="e">
        <f t="shared" si="52"/>
        <v>#N/A</v>
      </c>
      <c r="N532" s="3" t="str">
        <f t="shared" si="53"/>
        <v/>
      </c>
    </row>
    <row r="533" spans="1:14">
      <c r="A533" s="166"/>
      <c r="B533" s="204" t="e">
        <f>VLOOKUP(A533,Adr!A:B,2,FALSE)</f>
        <v>#N/A</v>
      </c>
      <c r="C533" s="196"/>
      <c r="D533" s="186"/>
      <c r="E533" s="173"/>
      <c r="F533" s="166"/>
      <c r="G533" s="169"/>
      <c r="H533" s="169"/>
      <c r="I533" s="192" t="str">
        <f t="shared" si="50"/>
        <v/>
      </c>
      <c r="J533" s="167"/>
      <c r="K533" s="5"/>
      <c r="L533" s="167" t="str">
        <f t="shared" si="51"/>
        <v/>
      </c>
      <c r="M533" s="5" t="e">
        <f t="shared" si="52"/>
        <v>#N/A</v>
      </c>
      <c r="N533" s="3" t="str">
        <f t="shared" si="53"/>
        <v/>
      </c>
    </row>
    <row r="534" spans="1:14">
      <c r="A534" s="166"/>
      <c r="B534" s="204" t="e">
        <f>VLOOKUP(A534,Adr!A:B,2,FALSE)</f>
        <v>#N/A</v>
      </c>
      <c r="C534" s="190"/>
      <c r="D534" s="187"/>
      <c r="E534" s="173"/>
      <c r="F534" s="166"/>
      <c r="G534" s="169"/>
      <c r="H534" s="169"/>
      <c r="I534" s="192" t="str">
        <f t="shared" si="50"/>
        <v/>
      </c>
      <c r="J534" s="167"/>
      <c r="K534" s="5"/>
      <c r="L534" s="167" t="str">
        <f t="shared" si="51"/>
        <v/>
      </c>
      <c r="M534" s="5" t="e">
        <f t="shared" si="52"/>
        <v>#N/A</v>
      </c>
      <c r="N534" s="3" t="str">
        <f t="shared" si="53"/>
        <v/>
      </c>
    </row>
    <row r="535" spans="1:14">
      <c r="A535" s="166"/>
      <c r="B535" s="204" t="e">
        <f>VLOOKUP(A535,Adr!A:B,2,FALSE)</f>
        <v>#N/A</v>
      </c>
      <c r="C535" s="196"/>
      <c r="D535" s="187"/>
      <c r="E535" s="173"/>
      <c r="F535" s="166"/>
      <c r="G535" s="169"/>
      <c r="H535" s="169"/>
      <c r="I535" s="192" t="str">
        <f t="shared" si="50"/>
        <v/>
      </c>
      <c r="J535" s="167"/>
      <c r="K535" s="5"/>
      <c r="L535" s="167" t="str">
        <f t="shared" si="51"/>
        <v/>
      </c>
      <c r="M535" s="5" t="e">
        <f t="shared" si="52"/>
        <v>#N/A</v>
      </c>
      <c r="N535" s="3" t="str">
        <f t="shared" si="53"/>
        <v/>
      </c>
    </row>
    <row r="536" spans="1:14">
      <c r="A536" s="166"/>
      <c r="B536" s="204" t="e">
        <f>VLOOKUP(A536,Adr!A:B,2,FALSE)</f>
        <v>#N/A</v>
      </c>
      <c r="C536" s="190"/>
      <c r="D536" s="172"/>
      <c r="E536" s="173"/>
      <c r="F536" s="166"/>
      <c r="G536" s="169"/>
      <c r="H536" s="169"/>
      <c r="I536" s="192" t="str">
        <f t="shared" si="50"/>
        <v/>
      </c>
      <c r="J536" s="167"/>
      <c r="K536" s="5"/>
      <c r="L536" s="167" t="str">
        <f t="shared" si="51"/>
        <v/>
      </c>
      <c r="M536" s="5" t="e">
        <f t="shared" si="52"/>
        <v>#N/A</v>
      </c>
      <c r="N536" s="3" t="str">
        <f t="shared" si="53"/>
        <v/>
      </c>
    </row>
    <row r="537" spans="1:14">
      <c r="A537" s="166"/>
      <c r="B537" s="204" t="e">
        <f>VLOOKUP(A537,Adr!A:B,2,FALSE)</f>
        <v>#N/A</v>
      </c>
      <c r="C537" s="196"/>
      <c r="D537" s="187"/>
      <c r="E537" s="173"/>
      <c r="F537" s="166"/>
      <c r="G537" s="169"/>
      <c r="H537" s="169"/>
      <c r="I537" s="192" t="str">
        <f t="shared" si="50"/>
        <v/>
      </c>
      <c r="J537" s="167"/>
      <c r="K537" s="5"/>
      <c r="L537" s="167" t="str">
        <f t="shared" si="51"/>
        <v/>
      </c>
      <c r="M537" s="5" t="e">
        <f t="shared" si="52"/>
        <v>#N/A</v>
      </c>
      <c r="N537" s="3" t="str">
        <f t="shared" si="53"/>
        <v/>
      </c>
    </row>
    <row r="538" spans="1:14">
      <c r="A538" s="166"/>
      <c r="B538" s="204" t="e">
        <f>VLOOKUP(A538,Adr!A:B,2,FALSE)</f>
        <v>#N/A</v>
      </c>
      <c r="C538" s="196"/>
      <c r="D538" s="187"/>
      <c r="E538" s="173"/>
      <c r="F538" s="166"/>
      <c r="G538" s="169"/>
      <c r="H538" s="169"/>
      <c r="I538" s="192" t="str">
        <f t="shared" si="50"/>
        <v/>
      </c>
      <c r="J538" s="167"/>
      <c r="K538" s="5"/>
      <c r="L538" s="167" t="str">
        <f t="shared" si="51"/>
        <v/>
      </c>
      <c r="M538" s="5" t="e">
        <f t="shared" si="52"/>
        <v>#N/A</v>
      </c>
      <c r="N538" s="3" t="str">
        <f t="shared" si="53"/>
        <v/>
      </c>
    </row>
    <row r="539" spans="1:14">
      <c r="A539" s="182"/>
      <c r="B539" s="204" t="e">
        <f>VLOOKUP(A539,Adr!A:B,2,FALSE)</f>
        <v>#N/A</v>
      </c>
      <c r="C539" s="185"/>
      <c r="D539" s="187"/>
      <c r="E539" s="230"/>
      <c r="F539" s="182"/>
      <c r="G539" s="185"/>
      <c r="H539" s="185"/>
      <c r="I539" s="192" t="str">
        <f t="shared" si="50"/>
        <v/>
      </c>
      <c r="J539" s="167"/>
      <c r="K539" s="5"/>
      <c r="L539" s="167" t="str">
        <f t="shared" si="51"/>
        <v/>
      </c>
      <c r="M539" s="5" t="e">
        <f t="shared" si="52"/>
        <v>#N/A</v>
      </c>
      <c r="N539" s="3" t="str">
        <f t="shared" si="53"/>
        <v/>
      </c>
    </row>
    <row r="540" spans="1:14">
      <c r="A540" s="166"/>
      <c r="B540" s="204" t="e">
        <f>VLOOKUP(A540,Adr!A:B,2,FALSE)</f>
        <v>#N/A</v>
      </c>
      <c r="C540" s="196"/>
      <c r="D540" s="187"/>
      <c r="E540" s="173"/>
      <c r="F540" s="166"/>
      <c r="G540" s="169"/>
      <c r="H540" s="169"/>
      <c r="I540" s="192" t="str">
        <f t="shared" si="50"/>
        <v/>
      </c>
      <c r="J540" s="167"/>
      <c r="K540" s="5"/>
      <c r="L540" s="167" t="str">
        <f t="shared" si="51"/>
        <v/>
      </c>
      <c r="M540" s="5" t="e">
        <f t="shared" si="52"/>
        <v>#N/A</v>
      </c>
      <c r="N540" s="3" t="str">
        <f t="shared" si="53"/>
        <v/>
      </c>
    </row>
    <row r="541" spans="1:14">
      <c r="A541" s="166"/>
      <c r="B541" s="204" t="e">
        <f>VLOOKUP(A541,Adr!A:B,2,FALSE)</f>
        <v>#N/A</v>
      </c>
      <c r="C541" s="196"/>
      <c r="D541" s="186"/>
      <c r="E541" s="173"/>
      <c r="F541" s="166"/>
      <c r="G541" s="169"/>
      <c r="H541" s="169"/>
      <c r="I541" s="192" t="str">
        <f t="shared" si="50"/>
        <v/>
      </c>
      <c r="J541" s="167"/>
      <c r="K541" s="5"/>
      <c r="L541" s="167" t="str">
        <f t="shared" si="51"/>
        <v/>
      </c>
      <c r="M541" s="5" t="e">
        <f t="shared" si="52"/>
        <v>#N/A</v>
      </c>
      <c r="N541" s="3" t="str">
        <f t="shared" si="53"/>
        <v/>
      </c>
    </row>
    <row r="542" spans="1:14">
      <c r="A542" s="166"/>
      <c r="B542" s="204" t="e">
        <f>VLOOKUP(A542,Adr!A:B,2,FALSE)</f>
        <v>#N/A</v>
      </c>
      <c r="C542" s="196"/>
      <c r="D542" s="187"/>
      <c r="E542" s="173"/>
      <c r="F542" s="166"/>
      <c r="G542" s="169"/>
      <c r="H542" s="169"/>
      <c r="I542" s="192" t="str">
        <f t="shared" si="50"/>
        <v/>
      </c>
      <c r="J542" s="167"/>
      <c r="K542" s="5"/>
      <c r="L542" s="167" t="str">
        <f t="shared" si="51"/>
        <v/>
      </c>
      <c r="M542" s="5" t="e">
        <f t="shared" si="52"/>
        <v>#N/A</v>
      </c>
      <c r="N542" s="3" t="str">
        <f t="shared" si="53"/>
        <v/>
      </c>
    </row>
    <row r="543" spans="1:14">
      <c r="A543" s="198"/>
      <c r="B543" s="204" t="e">
        <f>VLOOKUP(A543,Adr!A:B,2,FALSE)</f>
        <v>#N/A</v>
      </c>
      <c r="C543" s="169"/>
      <c r="D543" s="172"/>
      <c r="E543" s="173"/>
      <c r="F543" s="166"/>
      <c r="G543" s="169"/>
      <c r="H543" s="169"/>
      <c r="I543" s="192" t="str">
        <f t="shared" si="50"/>
        <v/>
      </c>
      <c r="J543" s="167"/>
      <c r="K543" s="5"/>
      <c r="L543" s="167" t="str">
        <f t="shared" si="51"/>
        <v/>
      </c>
      <c r="M543" s="5" t="e">
        <f t="shared" si="52"/>
        <v>#N/A</v>
      </c>
      <c r="N543" s="3" t="str">
        <f t="shared" si="53"/>
        <v/>
      </c>
    </row>
    <row r="544" spans="1:14">
      <c r="A544" s="166"/>
      <c r="B544" s="204" t="e">
        <f>VLOOKUP(A544,Adr!A:B,2,FALSE)</f>
        <v>#N/A</v>
      </c>
      <c r="C544" s="190"/>
      <c r="D544" s="172"/>
      <c r="E544" s="173"/>
      <c r="F544" s="166"/>
      <c r="G544" s="169"/>
      <c r="H544" s="169"/>
      <c r="I544" s="192" t="str">
        <f t="shared" si="50"/>
        <v/>
      </c>
      <c r="J544" s="167"/>
      <c r="K544" s="5"/>
      <c r="L544" s="167" t="str">
        <f t="shared" si="51"/>
        <v/>
      </c>
      <c r="M544" s="5" t="e">
        <f t="shared" si="52"/>
        <v>#N/A</v>
      </c>
      <c r="N544" s="3" t="str">
        <f t="shared" si="53"/>
        <v/>
      </c>
    </row>
    <row r="545" spans="1:14">
      <c r="A545" s="166"/>
      <c r="B545" s="204" t="e">
        <f>VLOOKUP(A545,Adr!A:B,2,FALSE)</f>
        <v>#N/A</v>
      </c>
      <c r="C545" s="190"/>
      <c r="D545" s="172"/>
      <c r="E545" s="173"/>
      <c r="F545" s="166"/>
      <c r="G545" s="169"/>
      <c r="H545" s="169"/>
      <c r="I545" s="192" t="str">
        <f t="shared" si="50"/>
        <v/>
      </c>
      <c r="J545" s="167"/>
      <c r="K545" s="5"/>
      <c r="L545" s="167" t="str">
        <f t="shared" si="51"/>
        <v/>
      </c>
      <c r="M545" s="5" t="e">
        <f t="shared" si="52"/>
        <v>#N/A</v>
      </c>
      <c r="N545" s="3" t="str">
        <f t="shared" si="53"/>
        <v/>
      </c>
    </row>
    <row r="546" spans="1:14">
      <c r="A546" s="166"/>
      <c r="B546" s="204" t="e">
        <f>VLOOKUP(A546,Adr!A:B,2,FALSE)</f>
        <v>#N/A</v>
      </c>
      <c r="C546" s="190"/>
      <c r="D546" s="172"/>
      <c r="E546" s="173"/>
      <c r="F546" s="166"/>
      <c r="G546" s="169"/>
      <c r="H546" s="169"/>
      <c r="I546" s="192" t="str">
        <f t="shared" si="50"/>
        <v/>
      </c>
      <c r="J546" s="167"/>
      <c r="K546" s="5"/>
      <c r="L546" s="167" t="str">
        <f t="shared" si="51"/>
        <v/>
      </c>
      <c r="M546" s="5" t="e">
        <f t="shared" si="52"/>
        <v>#N/A</v>
      </c>
      <c r="N546" s="3" t="str">
        <f t="shared" si="53"/>
        <v/>
      </c>
    </row>
    <row r="547" spans="1:14">
      <c r="A547" s="166"/>
      <c r="B547" s="204" t="e">
        <f>VLOOKUP(A547,Adr!A:B,2,FALSE)</f>
        <v>#N/A</v>
      </c>
      <c r="C547" s="196"/>
      <c r="D547" s="172"/>
      <c r="E547" s="173"/>
      <c r="F547" s="166"/>
      <c r="G547" s="169"/>
      <c r="H547" s="169"/>
      <c r="I547" s="192" t="str">
        <f t="shared" si="50"/>
        <v/>
      </c>
      <c r="J547" s="167"/>
      <c r="K547" s="5"/>
      <c r="L547" s="167" t="str">
        <f t="shared" si="51"/>
        <v/>
      </c>
      <c r="M547" s="5" t="e">
        <f t="shared" si="52"/>
        <v>#N/A</v>
      </c>
      <c r="N547" s="3" t="str">
        <f t="shared" si="53"/>
        <v/>
      </c>
    </row>
    <row r="548" spans="1:14">
      <c r="A548" s="166"/>
      <c r="B548" s="204" t="e">
        <f>VLOOKUP(A548,Adr!A:B,2,FALSE)</f>
        <v>#N/A</v>
      </c>
      <c r="C548" s="190"/>
      <c r="D548" s="172"/>
      <c r="E548" s="173"/>
      <c r="F548" s="166"/>
      <c r="G548" s="169"/>
      <c r="H548" s="169"/>
      <c r="I548" s="192" t="str">
        <f t="shared" si="50"/>
        <v/>
      </c>
      <c r="J548" s="167"/>
      <c r="K548" s="5"/>
      <c r="L548" s="167" t="str">
        <f t="shared" si="51"/>
        <v/>
      </c>
      <c r="M548" s="5" t="e">
        <f t="shared" si="52"/>
        <v>#N/A</v>
      </c>
      <c r="N548" s="3" t="str">
        <f t="shared" si="53"/>
        <v/>
      </c>
    </row>
    <row r="549" spans="1:14">
      <c r="A549" s="166"/>
      <c r="B549" s="204" t="e">
        <f>VLOOKUP(A549,Adr!A:B,2,FALSE)</f>
        <v>#N/A</v>
      </c>
      <c r="C549" s="196"/>
      <c r="D549" s="187"/>
      <c r="E549" s="173"/>
      <c r="F549" s="166"/>
      <c r="G549" s="169"/>
      <c r="H549" s="169"/>
      <c r="I549" s="192" t="str">
        <f t="shared" si="50"/>
        <v/>
      </c>
      <c r="J549" s="167"/>
      <c r="K549" s="5"/>
      <c r="L549" s="167" t="str">
        <f t="shared" si="51"/>
        <v/>
      </c>
      <c r="M549" s="5" t="e">
        <f t="shared" si="52"/>
        <v>#N/A</v>
      </c>
      <c r="N549" s="3" t="str">
        <f t="shared" si="53"/>
        <v/>
      </c>
    </row>
    <row r="550" spans="1:14">
      <c r="A550" s="166"/>
      <c r="B550" s="204" t="e">
        <f>VLOOKUP(A550,Adr!A:B,2,FALSE)</f>
        <v>#N/A</v>
      </c>
      <c r="C550" s="196"/>
      <c r="D550" s="187"/>
      <c r="E550" s="173"/>
      <c r="F550" s="166"/>
      <c r="G550" s="169"/>
      <c r="H550" s="169"/>
      <c r="I550" s="192" t="str">
        <f t="shared" si="50"/>
        <v/>
      </c>
      <c r="J550" s="167"/>
      <c r="K550" s="5"/>
      <c r="L550" s="167" t="str">
        <f t="shared" si="51"/>
        <v/>
      </c>
      <c r="M550" s="5" t="e">
        <f t="shared" si="52"/>
        <v>#N/A</v>
      </c>
      <c r="N550" s="3" t="str">
        <f t="shared" si="53"/>
        <v/>
      </c>
    </row>
    <row r="551" spans="1:14">
      <c r="A551" s="202"/>
      <c r="B551" s="204" t="e">
        <f>VLOOKUP(A551,Adr!A:B,2,FALSE)</f>
        <v>#N/A</v>
      </c>
      <c r="C551" s="169"/>
      <c r="D551" s="172"/>
      <c r="E551" s="173"/>
      <c r="F551" s="166"/>
      <c r="G551" s="169"/>
      <c r="H551" s="169"/>
      <c r="I551" s="192" t="str">
        <f t="shared" si="50"/>
        <v/>
      </c>
      <c r="J551" s="167"/>
      <c r="K551" s="5"/>
      <c r="L551" s="167" t="str">
        <f t="shared" si="51"/>
        <v/>
      </c>
      <c r="M551" s="5" t="e">
        <f t="shared" si="52"/>
        <v>#N/A</v>
      </c>
      <c r="N551" s="3" t="str">
        <f t="shared" si="53"/>
        <v/>
      </c>
    </row>
    <row r="552" spans="1:14">
      <c r="A552" s="202"/>
      <c r="B552" s="204" t="e">
        <f>VLOOKUP(A552,Adr!A:B,2,FALSE)</f>
        <v>#N/A</v>
      </c>
      <c r="C552" s="169"/>
      <c r="D552" s="172"/>
      <c r="E552" s="173"/>
      <c r="F552" s="166"/>
      <c r="G552" s="169"/>
      <c r="H552" s="169"/>
      <c r="I552" s="192" t="str">
        <f t="shared" si="50"/>
        <v/>
      </c>
      <c r="J552" s="167"/>
      <c r="K552" s="5"/>
      <c r="L552" s="167" t="str">
        <f t="shared" si="51"/>
        <v/>
      </c>
      <c r="M552" s="5" t="e">
        <f t="shared" si="52"/>
        <v>#N/A</v>
      </c>
      <c r="N552" s="3" t="str">
        <f t="shared" si="53"/>
        <v/>
      </c>
    </row>
    <row r="553" spans="1:14">
      <c r="A553" s="166"/>
      <c r="B553" s="204" t="e">
        <f>VLOOKUP(A553,Adr!A:B,2,FALSE)</f>
        <v>#N/A</v>
      </c>
      <c r="C553" s="196"/>
      <c r="D553" s="187"/>
      <c r="E553" s="173"/>
      <c r="F553" s="166"/>
      <c r="G553" s="169"/>
      <c r="H553" s="169"/>
      <c r="I553" s="192" t="str">
        <f t="shared" si="50"/>
        <v/>
      </c>
      <c r="J553" s="167"/>
      <c r="K553" s="5"/>
      <c r="L553" s="167" t="str">
        <f t="shared" si="51"/>
        <v/>
      </c>
      <c r="M553" s="5" t="e">
        <f t="shared" si="52"/>
        <v>#N/A</v>
      </c>
      <c r="N553" s="3" t="str">
        <f t="shared" si="53"/>
        <v/>
      </c>
    </row>
    <row r="554" spans="1:14">
      <c r="A554" s="202"/>
      <c r="B554" s="204" t="e">
        <f>VLOOKUP(A554,Adr!A:B,2,FALSE)</f>
        <v>#N/A</v>
      </c>
      <c r="C554" s="169"/>
      <c r="D554" s="172"/>
      <c r="E554" s="173"/>
      <c r="F554" s="166"/>
      <c r="G554" s="169"/>
      <c r="H554" s="169"/>
      <c r="I554" s="192" t="str">
        <f t="shared" si="50"/>
        <v/>
      </c>
      <c r="J554" s="167"/>
      <c r="K554" s="5"/>
      <c r="L554" s="167" t="str">
        <f t="shared" si="51"/>
        <v/>
      </c>
      <c r="M554" s="5" t="e">
        <f t="shared" si="52"/>
        <v>#N/A</v>
      </c>
      <c r="N554" s="3" t="str">
        <f t="shared" si="53"/>
        <v/>
      </c>
    </row>
    <row r="555" spans="1:14">
      <c r="A555" s="166"/>
      <c r="B555" s="204" t="e">
        <f>VLOOKUP(A555,Adr!A:B,2,FALSE)</f>
        <v>#N/A</v>
      </c>
      <c r="C555" s="196"/>
      <c r="D555" s="187"/>
      <c r="E555" s="173"/>
      <c r="F555" s="166"/>
      <c r="G555" s="169"/>
      <c r="H555" s="169"/>
      <c r="I555" s="192" t="str">
        <f t="shared" si="50"/>
        <v/>
      </c>
      <c r="J555" s="167"/>
      <c r="K555" s="5"/>
      <c r="L555" s="167" t="str">
        <f t="shared" si="51"/>
        <v/>
      </c>
      <c r="M555" s="5" t="e">
        <f t="shared" si="52"/>
        <v>#N/A</v>
      </c>
      <c r="N555" s="3" t="str">
        <f t="shared" si="53"/>
        <v/>
      </c>
    </row>
    <row r="556" spans="1:14">
      <c r="A556" s="202"/>
      <c r="B556" s="204" t="e">
        <f>VLOOKUP(A556,Adr!A:B,2,FALSE)</f>
        <v>#N/A</v>
      </c>
      <c r="C556" s="169"/>
      <c r="D556" s="172"/>
      <c r="E556" s="173"/>
      <c r="F556" s="166"/>
      <c r="G556" s="169"/>
      <c r="H556" s="169"/>
      <c r="I556" s="192" t="str">
        <f t="shared" si="50"/>
        <v/>
      </c>
      <c r="J556" s="167"/>
      <c r="K556" s="5"/>
      <c r="L556" s="167" t="str">
        <f t="shared" si="51"/>
        <v/>
      </c>
      <c r="M556" s="5" t="e">
        <f t="shared" si="52"/>
        <v>#N/A</v>
      </c>
      <c r="N556" s="3" t="str">
        <f t="shared" si="53"/>
        <v/>
      </c>
    </row>
    <row r="557" spans="1:14">
      <c r="A557" s="166"/>
      <c r="B557" s="204" t="e">
        <f>VLOOKUP(A557,Adr!A:B,2,FALSE)</f>
        <v>#N/A</v>
      </c>
      <c r="C557" s="190"/>
      <c r="D557" s="172"/>
      <c r="E557" s="173"/>
      <c r="F557" s="166"/>
      <c r="G557" s="169"/>
      <c r="H557" s="169"/>
      <c r="I557" s="192" t="str">
        <f t="shared" si="50"/>
        <v/>
      </c>
      <c r="J557" s="167"/>
      <c r="K557" s="5"/>
      <c r="L557" s="167" t="str">
        <f t="shared" si="51"/>
        <v/>
      </c>
      <c r="M557" s="5" t="e">
        <f t="shared" si="52"/>
        <v>#N/A</v>
      </c>
      <c r="N557" s="3" t="str">
        <f t="shared" si="53"/>
        <v/>
      </c>
    </row>
    <row r="558" spans="1:14">
      <c r="A558" s="166"/>
      <c r="B558" s="204" t="e">
        <f>VLOOKUP(A558,Adr!A:B,2,FALSE)</f>
        <v>#N/A</v>
      </c>
      <c r="C558" s="196"/>
      <c r="D558" s="187"/>
      <c r="E558" s="173"/>
      <c r="F558" s="166"/>
      <c r="G558" s="169"/>
      <c r="H558" s="169"/>
      <c r="I558" s="192" t="str">
        <f t="shared" si="50"/>
        <v/>
      </c>
      <c r="J558" s="167"/>
      <c r="K558" s="5"/>
      <c r="L558" s="167" t="str">
        <f t="shared" si="51"/>
        <v/>
      </c>
      <c r="M558" s="5" t="e">
        <f t="shared" si="52"/>
        <v>#N/A</v>
      </c>
      <c r="N558" s="3" t="str">
        <f t="shared" si="53"/>
        <v/>
      </c>
    </row>
    <row r="559" spans="1:14">
      <c r="A559" s="166"/>
      <c r="B559" s="204" t="e">
        <f>VLOOKUP(A559,Adr!A:B,2,FALSE)</f>
        <v>#N/A</v>
      </c>
      <c r="C559" s="196"/>
      <c r="D559" s="187"/>
      <c r="E559" s="173"/>
      <c r="F559" s="166"/>
      <c r="G559" s="169"/>
      <c r="H559" s="169"/>
      <c r="I559" s="192" t="str">
        <f t="shared" si="50"/>
        <v/>
      </c>
      <c r="J559" s="167"/>
      <c r="K559" s="5"/>
      <c r="L559" s="167" t="str">
        <f t="shared" si="51"/>
        <v/>
      </c>
      <c r="M559" s="5" t="e">
        <f t="shared" si="52"/>
        <v>#N/A</v>
      </c>
      <c r="N559" s="3" t="str">
        <f t="shared" si="53"/>
        <v/>
      </c>
    </row>
    <row r="560" spans="1:14">
      <c r="A560" s="198"/>
      <c r="B560" s="204" t="e">
        <f>VLOOKUP(A560,Adr!A:B,2,FALSE)</f>
        <v>#N/A</v>
      </c>
      <c r="C560" s="169"/>
      <c r="D560" s="172"/>
      <c r="E560" s="173"/>
      <c r="F560" s="166"/>
      <c r="G560" s="169"/>
      <c r="H560" s="169"/>
      <c r="I560" s="192" t="str">
        <f t="shared" si="50"/>
        <v/>
      </c>
      <c r="J560" s="167"/>
      <c r="K560" s="5"/>
      <c r="L560" s="167" t="str">
        <f t="shared" si="51"/>
        <v/>
      </c>
      <c r="M560" s="5" t="e">
        <f t="shared" si="52"/>
        <v>#N/A</v>
      </c>
      <c r="N560" s="3" t="str">
        <f t="shared" si="53"/>
        <v/>
      </c>
    </row>
    <row r="561" spans="1:14">
      <c r="A561" s="198"/>
      <c r="B561" s="204" t="e">
        <f>VLOOKUP(A561,Adr!A:B,2,FALSE)</f>
        <v>#N/A</v>
      </c>
      <c r="C561" s="169"/>
      <c r="D561" s="172"/>
      <c r="E561" s="173"/>
      <c r="F561" s="166"/>
      <c r="G561" s="169"/>
      <c r="H561" s="169"/>
      <c r="I561" s="192" t="str">
        <f t="shared" si="50"/>
        <v/>
      </c>
      <c r="J561" s="167"/>
      <c r="K561" s="5"/>
      <c r="L561" s="167" t="str">
        <f t="shared" si="51"/>
        <v/>
      </c>
      <c r="M561" s="5" t="e">
        <f t="shared" si="52"/>
        <v>#N/A</v>
      </c>
      <c r="N561" s="3" t="str">
        <f t="shared" si="53"/>
        <v/>
      </c>
    </row>
    <row r="562" spans="1:14">
      <c r="A562" s="166"/>
      <c r="B562" s="204" t="e">
        <f>VLOOKUP(A562,Adr!A:B,2,FALSE)</f>
        <v>#N/A</v>
      </c>
      <c r="C562" s="196"/>
      <c r="D562" s="187"/>
      <c r="E562" s="173"/>
      <c r="F562" s="166"/>
      <c r="G562" s="169"/>
      <c r="H562" s="169"/>
      <c r="I562" s="192" t="str">
        <f t="shared" si="50"/>
        <v/>
      </c>
      <c r="J562" s="167"/>
      <c r="K562" s="5"/>
      <c r="L562" s="167" t="str">
        <f t="shared" si="51"/>
        <v/>
      </c>
      <c r="M562" s="5" t="e">
        <f t="shared" si="52"/>
        <v>#N/A</v>
      </c>
      <c r="N562" s="3" t="str">
        <f t="shared" si="53"/>
        <v/>
      </c>
    </row>
    <row r="563" spans="1:14">
      <c r="A563" s="166"/>
      <c r="B563" s="204" t="e">
        <f>VLOOKUP(A563,Adr!A:B,2,FALSE)</f>
        <v>#N/A</v>
      </c>
      <c r="C563" s="196"/>
      <c r="D563" s="187"/>
      <c r="E563" s="173"/>
      <c r="F563" s="166"/>
      <c r="G563" s="169"/>
      <c r="H563" s="169"/>
      <c r="I563" s="192" t="str">
        <f t="shared" si="50"/>
        <v/>
      </c>
      <c r="J563" s="167"/>
      <c r="K563" s="5"/>
      <c r="L563" s="167" t="str">
        <f t="shared" si="51"/>
        <v/>
      </c>
      <c r="M563" s="5" t="e">
        <f t="shared" si="52"/>
        <v>#N/A</v>
      </c>
      <c r="N563" s="3" t="str">
        <f t="shared" si="53"/>
        <v/>
      </c>
    </row>
    <row r="564" spans="1:14">
      <c r="A564" s="166"/>
      <c r="B564" s="204" t="e">
        <f>VLOOKUP(A564,Adr!A:B,2,FALSE)</f>
        <v>#N/A</v>
      </c>
      <c r="C564" s="190"/>
      <c r="D564" s="172"/>
      <c r="E564" s="173"/>
      <c r="F564" s="166"/>
      <c r="G564" s="169"/>
      <c r="H564" s="169"/>
      <c r="I564" s="192" t="str">
        <f t="shared" si="50"/>
        <v/>
      </c>
      <c r="J564" s="167"/>
      <c r="K564" s="5"/>
      <c r="L564" s="167" t="str">
        <f t="shared" si="51"/>
        <v/>
      </c>
      <c r="M564" s="5" t="e">
        <f t="shared" si="52"/>
        <v>#N/A</v>
      </c>
      <c r="N564" s="3" t="str">
        <f t="shared" si="53"/>
        <v/>
      </c>
    </row>
    <row r="565" spans="1:14">
      <c r="A565" s="166"/>
      <c r="B565" s="204" t="e">
        <f>VLOOKUP(A565,Adr!A:B,2,FALSE)</f>
        <v>#N/A</v>
      </c>
      <c r="C565" s="190"/>
      <c r="D565" s="172"/>
      <c r="E565" s="173"/>
      <c r="F565" s="166"/>
      <c r="G565" s="169"/>
      <c r="H565" s="169"/>
      <c r="I565" s="192" t="str">
        <f t="shared" si="50"/>
        <v/>
      </c>
      <c r="J565" s="167"/>
      <c r="K565" s="5"/>
      <c r="L565" s="167" t="str">
        <f t="shared" si="51"/>
        <v/>
      </c>
      <c r="M565" s="5" t="e">
        <f t="shared" si="52"/>
        <v>#N/A</v>
      </c>
      <c r="N565" s="3" t="str">
        <f t="shared" si="53"/>
        <v/>
      </c>
    </row>
    <row r="566" spans="1:14">
      <c r="A566" s="166"/>
      <c r="B566" s="204" t="e">
        <f>VLOOKUP(A566,Adr!A:B,2,FALSE)</f>
        <v>#N/A</v>
      </c>
      <c r="C566" s="196"/>
      <c r="D566" s="187"/>
      <c r="E566" s="173"/>
      <c r="F566" s="166"/>
      <c r="G566" s="169"/>
      <c r="H566" s="169"/>
      <c r="I566" s="192" t="str">
        <f t="shared" si="50"/>
        <v/>
      </c>
      <c r="J566" s="167"/>
      <c r="K566" s="5"/>
      <c r="L566" s="167" t="str">
        <f t="shared" si="51"/>
        <v/>
      </c>
      <c r="M566" s="5" t="e">
        <f t="shared" si="52"/>
        <v>#N/A</v>
      </c>
      <c r="N566" s="3" t="str">
        <f t="shared" si="53"/>
        <v/>
      </c>
    </row>
    <row r="567" spans="1:14">
      <c r="A567" s="166"/>
      <c r="B567" s="204" t="e">
        <f>VLOOKUP(A567,Adr!A:B,2,FALSE)</f>
        <v>#N/A</v>
      </c>
      <c r="C567" s="196"/>
      <c r="D567" s="187"/>
      <c r="E567" s="173"/>
      <c r="F567" s="166"/>
      <c r="G567" s="169"/>
      <c r="H567" s="169"/>
      <c r="I567" s="192" t="str">
        <f t="shared" si="50"/>
        <v/>
      </c>
      <c r="J567" s="167"/>
      <c r="K567" s="5"/>
      <c r="L567" s="167" t="str">
        <f t="shared" si="51"/>
        <v/>
      </c>
      <c r="M567" s="5" t="e">
        <f t="shared" si="52"/>
        <v>#N/A</v>
      </c>
      <c r="N567" s="3" t="str">
        <f t="shared" si="53"/>
        <v/>
      </c>
    </row>
    <row r="568" spans="1:14">
      <c r="A568" s="202"/>
      <c r="B568" s="204" t="e">
        <f>VLOOKUP(A568,Adr!A:B,2,FALSE)</f>
        <v>#N/A</v>
      </c>
      <c r="C568" s="169"/>
      <c r="D568" s="172"/>
      <c r="E568" s="173"/>
      <c r="F568" s="166"/>
      <c r="G568" s="169"/>
      <c r="H568" s="169"/>
      <c r="I568" s="192" t="str">
        <f t="shared" si="50"/>
        <v/>
      </c>
      <c r="J568" s="167"/>
      <c r="K568" s="5"/>
      <c r="L568" s="167" t="str">
        <f t="shared" si="51"/>
        <v/>
      </c>
      <c r="M568" s="5" t="e">
        <f t="shared" si="52"/>
        <v>#N/A</v>
      </c>
      <c r="N568" s="3" t="str">
        <f t="shared" si="53"/>
        <v/>
      </c>
    </row>
    <row r="569" spans="1:14">
      <c r="A569" s="166"/>
      <c r="B569" s="204" t="e">
        <f>VLOOKUP(A569,Adr!A:B,2,FALSE)</f>
        <v>#N/A</v>
      </c>
      <c r="C569" s="196"/>
      <c r="D569" s="187"/>
      <c r="E569" s="173"/>
      <c r="F569" s="166"/>
      <c r="G569" s="169"/>
      <c r="H569" s="169"/>
      <c r="I569" s="192" t="str">
        <f t="shared" si="50"/>
        <v/>
      </c>
      <c r="J569" s="167"/>
      <c r="K569" s="5"/>
      <c r="L569" s="167" t="str">
        <f t="shared" si="51"/>
        <v/>
      </c>
      <c r="M569" s="5" t="e">
        <f t="shared" si="52"/>
        <v>#N/A</v>
      </c>
      <c r="N569" s="3" t="str">
        <f t="shared" si="53"/>
        <v/>
      </c>
    </row>
    <row r="570" spans="1:14">
      <c r="A570" s="166"/>
      <c r="B570" s="204" t="e">
        <f>VLOOKUP(A570,Adr!A:B,2,FALSE)</f>
        <v>#N/A</v>
      </c>
      <c r="C570" s="197"/>
      <c r="D570" s="191"/>
      <c r="E570" s="173"/>
      <c r="F570" s="182"/>
      <c r="G570" s="185"/>
      <c r="H570" s="185"/>
      <c r="I570" s="192" t="str">
        <f t="shared" si="50"/>
        <v/>
      </c>
      <c r="J570" s="167"/>
      <c r="K570" s="5"/>
      <c r="L570" s="167" t="str">
        <f t="shared" si="51"/>
        <v/>
      </c>
      <c r="M570" s="5" t="e">
        <f t="shared" si="52"/>
        <v>#N/A</v>
      </c>
      <c r="N570" s="3" t="str">
        <f t="shared" si="53"/>
        <v/>
      </c>
    </row>
    <row r="571" spans="1:14">
      <c r="A571" s="166"/>
      <c r="B571" s="204" t="e">
        <f>VLOOKUP(A571,Adr!A:B,2,FALSE)</f>
        <v>#N/A</v>
      </c>
      <c r="C571" s="197"/>
      <c r="D571" s="191"/>
      <c r="E571" s="173"/>
      <c r="F571" s="182"/>
      <c r="G571" s="185"/>
      <c r="H571" s="185"/>
      <c r="I571" s="192" t="str">
        <f t="shared" si="50"/>
        <v/>
      </c>
      <c r="J571" s="167"/>
      <c r="K571" s="5"/>
      <c r="L571" s="167" t="str">
        <f t="shared" si="51"/>
        <v/>
      </c>
      <c r="M571" s="5" t="e">
        <f t="shared" si="52"/>
        <v>#N/A</v>
      </c>
      <c r="N571" s="3" t="str">
        <f t="shared" si="53"/>
        <v/>
      </c>
    </row>
    <row r="572" spans="1:14">
      <c r="A572" s="166"/>
      <c r="B572" s="204" t="e">
        <f>VLOOKUP(A572,Adr!A:B,2,FALSE)</f>
        <v>#N/A</v>
      </c>
      <c r="C572" s="197"/>
      <c r="D572" s="191"/>
      <c r="E572" s="173"/>
      <c r="F572" s="182"/>
      <c r="G572" s="185"/>
      <c r="H572" s="185"/>
      <c r="I572" s="192" t="str">
        <f t="shared" si="50"/>
        <v/>
      </c>
      <c r="J572" s="167"/>
      <c r="K572" s="5"/>
      <c r="L572" s="167" t="str">
        <f t="shared" si="51"/>
        <v/>
      </c>
      <c r="M572" s="5" t="e">
        <f t="shared" si="52"/>
        <v>#N/A</v>
      </c>
      <c r="N572" s="3" t="str">
        <f t="shared" si="53"/>
        <v/>
      </c>
    </row>
    <row r="573" spans="1:14">
      <c r="A573" s="166"/>
      <c r="B573" s="204" t="e">
        <f>VLOOKUP(A573,Adr!A:B,2,FALSE)</f>
        <v>#N/A</v>
      </c>
      <c r="C573" s="197"/>
      <c r="D573" s="191"/>
      <c r="E573" s="173"/>
      <c r="F573" s="182"/>
      <c r="G573" s="185"/>
      <c r="H573" s="185"/>
      <c r="I573" s="192" t="str">
        <f t="shared" si="50"/>
        <v/>
      </c>
      <c r="J573" s="167"/>
      <c r="K573" s="5"/>
      <c r="L573" s="167" t="str">
        <f t="shared" si="51"/>
        <v/>
      </c>
      <c r="M573" s="5" t="e">
        <f t="shared" si="52"/>
        <v>#N/A</v>
      </c>
      <c r="N573" s="3" t="str">
        <f t="shared" si="53"/>
        <v/>
      </c>
    </row>
    <row r="574" spans="1:14">
      <c r="A574" s="166"/>
      <c r="B574" s="204" t="e">
        <f>VLOOKUP(A574,Adr!A:B,2,FALSE)</f>
        <v>#N/A</v>
      </c>
      <c r="C574" s="197"/>
      <c r="D574" s="191"/>
      <c r="E574" s="173"/>
      <c r="F574" s="182"/>
      <c r="G574" s="185"/>
      <c r="H574" s="185"/>
      <c r="I574" s="192" t="str">
        <f t="shared" si="50"/>
        <v/>
      </c>
      <c r="J574" s="167"/>
      <c r="K574" s="5"/>
      <c r="L574" s="167" t="str">
        <f t="shared" si="51"/>
        <v/>
      </c>
      <c r="M574" s="5" t="e">
        <f t="shared" si="52"/>
        <v>#N/A</v>
      </c>
      <c r="N574" s="3" t="str">
        <f t="shared" si="53"/>
        <v/>
      </c>
    </row>
    <row r="575" spans="1:14">
      <c r="A575" s="166"/>
      <c r="B575" s="204" t="e">
        <f>VLOOKUP(A575,Adr!A:B,2,FALSE)</f>
        <v>#N/A</v>
      </c>
      <c r="C575" s="197"/>
      <c r="D575" s="191"/>
      <c r="E575" s="173"/>
      <c r="F575" s="182"/>
      <c r="G575" s="185"/>
      <c r="H575" s="185"/>
      <c r="I575" s="192" t="str">
        <f t="shared" si="50"/>
        <v/>
      </c>
      <c r="J575" s="167"/>
      <c r="K575" s="5"/>
      <c r="L575" s="167" t="str">
        <f t="shared" si="51"/>
        <v/>
      </c>
      <c r="M575" s="5" t="e">
        <f t="shared" si="52"/>
        <v>#N/A</v>
      </c>
      <c r="N575" s="3" t="str">
        <f t="shared" si="53"/>
        <v/>
      </c>
    </row>
    <row r="576" spans="1:14">
      <c r="A576" s="182"/>
      <c r="B576" s="204" t="e">
        <f>VLOOKUP(A576,Adr!A:B,2,FALSE)</f>
        <v>#N/A</v>
      </c>
      <c r="C576" s="185"/>
      <c r="D576" s="187"/>
      <c r="E576" s="173"/>
      <c r="F576" s="182"/>
      <c r="G576" s="185"/>
      <c r="H576" s="185"/>
      <c r="I576" s="192" t="str">
        <f t="shared" si="50"/>
        <v/>
      </c>
      <c r="J576" s="167"/>
      <c r="K576" s="5"/>
      <c r="L576" s="167" t="str">
        <f t="shared" si="51"/>
        <v/>
      </c>
      <c r="M576" s="5" t="e">
        <f t="shared" si="52"/>
        <v>#N/A</v>
      </c>
      <c r="N576" s="3" t="str">
        <f t="shared" si="53"/>
        <v/>
      </c>
    </row>
    <row r="577" spans="1:14">
      <c r="A577" s="166"/>
      <c r="B577" s="204" t="e">
        <f>VLOOKUP(A577,Adr!A:B,2,FALSE)</f>
        <v>#N/A</v>
      </c>
      <c r="C577" s="197"/>
      <c r="D577" s="191"/>
      <c r="E577" s="173"/>
      <c r="F577" s="182"/>
      <c r="G577" s="185"/>
      <c r="H577" s="185"/>
      <c r="I577" s="192" t="str">
        <f t="shared" si="50"/>
        <v/>
      </c>
      <c r="J577" s="167"/>
      <c r="K577" s="5"/>
      <c r="L577" s="167" t="str">
        <f t="shared" si="51"/>
        <v/>
      </c>
      <c r="M577" s="5" t="e">
        <f t="shared" si="52"/>
        <v>#N/A</v>
      </c>
      <c r="N577" s="3" t="str">
        <f t="shared" si="53"/>
        <v/>
      </c>
    </row>
    <row r="578" spans="1:14">
      <c r="A578" s="182"/>
      <c r="B578" s="204" t="e">
        <f>VLOOKUP(A578,Adr!A:B,2,FALSE)</f>
        <v>#N/A</v>
      </c>
      <c r="C578" s="185"/>
      <c r="D578" s="187"/>
      <c r="E578" s="173"/>
      <c r="F578" s="182"/>
      <c r="G578" s="169"/>
      <c r="H578" s="185"/>
      <c r="I578" s="192" t="str">
        <f t="shared" si="50"/>
        <v/>
      </c>
      <c r="J578" s="167"/>
      <c r="K578" s="5"/>
      <c r="L578" s="167" t="str">
        <f t="shared" si="51"/>
        <v/>
      </c>
      <c r="M578" s="5" t="e">
        <f t="shared" si="52"/>
        <v>#N/A</v>
      </c>
      <c r="N578" s="3" t="str">
        <f t="shared" si="53"/>
        <v/>
      </c>
    </row>
    <row r="579" spans="1:14">
      <c r="A579" s="166"/>
      <c r="B579" s="204" t="e">
        <f>VLOOKUP(A579,Adr!A:B,2,FALSE)</f>
        <v>#N/A</v>
      </c>
      <c r="C579" s="196"/>
      <c r="D579" s="187"/>
      <c r="E579" s="173"/>
      <c r="F579" s="166"/>
      <c r="G579" s="169"/>
      <c r="H579" s="169"/>
      <c r="I579" s="192" t="str">
        <f t="shared" si="50"/>
        <v/>
      </c>
      <c r="J579" s="167"/>
      <c r="K579" s="5"/>
      <c r="L579" s="167" t="str">
        <f t="shared" si="51"/>
        <v/>
      </c>
      <c r="M579" s="5" t="e">
        <f t="shared" si="52"/>
        <v>#N/A</v>
      </c>
      <c r="N579" s="3" t="str">
        <f t="shared" si="53"/>
        <v/>
      </c>
    </row>
    <row r="580" spans="1:14">
      <c r="A580" s="166"/>
      <c r="B580" s="204" t="e">
        <f>VLOOKUP(A580,Adr!A:B,2,FALSE)</f>
        <v>#N/A</v>
      </c>
      <c r="C580" s="190"/>
      <c r="D580" s="172"/>
      <c r="E580" s="173"/>
      <c r="F580" s="166"/>
      <c r="G580" s="169"/>
      <c r="H580" s="169"/>
      <c r="I580" s="192" t="str">
        <f t="shared" si="50"/>
        <v/>
      </c>
      <c r="J580" s="167"/>
      <c r="K580" s="5"/>
      <c r="L580" s="167" t="str">
        <f t="shared" si="51"/>
        <v/>
      </c>
      <c r="M580" s="5" t="e">
        <f t="shared" si="52"/>
        <v>#N/A</v>
      </c>
      <c r="N580" s="3" t="str">
        <f t="shared" si="53"/>
        <v/>
      </c>
    </row>
    <row r="581" spans="1:14">
      <c r="A581" s="166"/>
      <c r="B581" s="204" t="e">
        <f>VLOOKUP(A581,Adr!A:B,2,FALSE)</f>
        <v>#N/A</v>
      </c>
      <c r="C581" s="190"/>
      <c r="D581" s="172"/>
      <c r="E581" s="173"/>
      <c r="F581" s="166"/>
      <c r="G581" s="169"/>
      <c r="H581" s="169"/>
      <c r="I581" s="192" t="str">
        <f t="shared" si="50"/>
        <v/>
      </c>
      <c r="J581" s="167"/>
      <c r="K581" s="5"/>
      <c r="L581" s="167" t="str">
        <f t="shared" si="51"/>
        <v/>
      </c>
      <c r="M581" s="5" t="e">
        <f t="shared" si="52"/>
        <v>#N/A</v>
      </c>
      <c r="N581" s="3" t="str">
        <f t="shared" si="53"/>
        <v/>
      </c>
    </row>
    <row r="582" spans="1:14">
      <c r="A582" s="166"/>
      <c r="B582" s="204" t="e">
        <f>VLOOKUP(A582,Adr!A:B,2,FALSE)</f>
        <v>#N/A</v>
      </c>
      <c r="C582" s="190"/>
      <c r="D582" s="172"/>
      <c r="E582" s="173"/>
      <c r="F582" s="166"/>
      <c r="G582" s="169"/>
      <c r="H582" s="169"/>
      <c r="I582" s="192" t="str">
        <f t="shared" ref="I582:I590" si="54">A582&amp;F582</f>
        <v/>
      </c>
      <c r="J582" s="167"/>
      <c r="K582" s="5"/>
      <c r="L582" s="167" t="str">
        <f t="shared" ref="L582:L645" si="55">A582&amp;G582&amp;H582</f>
        <v/>
      </c>
      <c r="M582" s="5" t="e">
        <f t="shared" ref="M582:M645" si="56">B582&amp;F582&amp;H582&amp;C582</f>
        <v>#N/A</v>
      </c>
      <c r="N582" s="3" t="str">
        <f t="shared" ref="N582:N645" si="57">+I582&amp;H582</f>
        <v/>
      </c>
    </row>
    <row r="583" spans="1:14">
      <c r="A583" s="166"/>
      <c r="B583" s="204" t="e">
        <f>VLOOKUP(A583,Adr!A:B,2,FALSE)</f>
        <v>#N/A</v>
      </c>
      <c r="C583" s="190"/>
      <c r="D583" s="172"/>
      <c r="E583" s="173"/>
      <c r="F583" s="166"/>
      <c r="G583" s="169"/>
      <c r="H583" s="169"/>
      <c r="I583" s="192" t="str">
        <f t="shared" si="54"/>
        <v/>
      </c>
      <c r="J583" s="167"/>
      <c r="K583" s="5"/>
      <c r="L583" s="167" t="str">
        <f t="shared" si="55"/>
        <v/>
      </c>
      <c r="M583" s="5" t="e">
        <f t="shared" si="56"/>
        <v>#N/A</v>
      </c>
      <c r="N583" s="3" t="str">
        <f t="shared" si="57"/>
        <v/>
      </c>
    </row>
    <row r="584" spans="1:14">
      <c r="A584" s="166"/>
      <c r="B584" s="204" t="e">
        <f>VLOOKUP(A584,Adr!A:B,2,FALSE)</f>
        <v>#N/A</v>
      </c>
      <c r="C584" s="190"/>
      <c r="D584" s="172"/>
      <c r="E584" s="173"/>
      <c r="F584" s="166"/>
      <c r="G584" s="169"/>
      <c r="H584" s="169"/>
      <c r="I584" s="192" t="str">
        <f t="shared" si="54"/>
        <v/>
      </c>
      <c r="J584" s="167"/>
      <c r="K584" s="5"/>
      <c r="L584" s="167" t="str">
        <f t="shared" si="55"/>
        <v/>
      </c>
      <c r="M584" s="5" t="e">
        <f t="shared" si="56"/>
        <v>#N/A</v>
      </c>
      <c r="N584" s="3" t="str">
        <f t="shared" si="57"/>
        <v/>
      </c>
    </row>
    <row r="585" spans="1:14">
      <c r="A585" s="166"/>
      <c r="B585" s="204" t="e">
        <f>VLOOKUP(A585,Adr!A:B,2,FALSE)</f>
        <v>#N/A</v>
      </c>
      <c r="C585" s="185"/>
      <c r="D585" s="187"/>
      <c r="E585" s="173"/>
      <c r="F585" s="182"/>
      <c r="G585" s="185"/>
      <c r="H585" s="185"/>
      <c r="I585" s="192" t="str">
        <f t="shared" si="54"/>
        <v/>
      </c>
      <c r="J585" s="167"/>
      <c r="K585" s="5"/>
      <c r="L585" s="167" t="str">
        <f t="shared" si="55"/>
        <v/>
      </c>
      <c r="M585" s="5" t="e">
        <f t="shared" si="56"/>
        <v>#N/A</v>
      </c>
      <c r="N585" s="3" t="str">
        <f t="shared" si="57"/>
        <v/>
      </c>
    </row>
    <row r="586" spans="1:14">
      <c r="A586" s="166"/>
      <c r="B586" s="204" t="e">
        <f>VLOOKUP(A586,Adr!A:B,2,FALSE)</f>
        <v>#N/A</v>
      </c>
      <c r="C586" s="185"/>
      <c r="D586" s="187"/>
      <c r="E586" s="173"/>
      <c r="F586" s="182"/>
      <c r="G586" s="185"/>
      <c r="H586" s="185"/>
      <c r="I586" s="192" t="str">
        <f t="shared" si="54"/>
        <v/>
      </c>
      <c r="J586" s="167"/>
      <c r="K586" s="5"/>
      <c r="L586" s="167" t="str">
        <f t="shared" si="55"/>
        <v/>
      </c>
      <c r="M586" s="5" t="e">
        <f t="shared" si="56"/>
        <v>#N/A</v>
      </c>
      <c r="N586" s="3" t="str">
        <f t="shared" si="57"/>
        <v/>
      </c>
    </row>
    <row r="587" spans="1:14">
      <c r="A587" s="166"/>
      <c r="B587" s="204" t="e">
        <f>VLOOKUP(A587,Adr!A:B,2,FALSE)</f>
        <v>#N/A</v>
      </c>
      <c r="C587" s="185"/>
      <c r="D587" s="187"/>
      <c r="E587" s="173"/>
      <c r="F587" s="182"/>
      <c r="G587" s="185"/>
      <c r="H587" s="185"/>
      <c r="I587" s="192" t="str">
        <f t="shared" si="54"/>
        <v/>
      </c>
      <c r="J587" s="167"/>
      <c r="K587" s="5"/>
      <c r="L587" s="167" t="str">
        <f t="shared" si="55"/>
        <v/>
      </c>
      <c r="M587" s="5" t="e">
        <f t="shared" si="56"/>
        <v>#N/A</v>
      </c>
      <c r="N587" s="3" t="str">
        <f t="shared" si="57"/>
        <v/>
      </c>
    </row>
    <row r="588" spans="1:14">
      <c r="A588" s="166"/>
      <c r="B588" s="204" t="e">
        <f>VLOOKUP(A588,Adr!A:B,2,FALSE)</f>
        <v>#N/A</v>
      </c>
      <c r="C588" s="185"/>
      <c r="D588" s="187"/>
      <c r="E588" s="173"/>
      <c r="F588" s="182"/>
      <c r="G588" s="185"/>
      <c r="H588" s="185"/>
      <c r="I588" s="192" t="str">
        <f t="shared" si="54"/>
        <v/>
      </c>
      <c r="J588" s="167"/>
      <c r="K588" s="5"/>
      <c r="L588" s="167" t="str">
        <f t="shared" si="55"/>
        <v/>
      </c>
      <c r="M588" s="5" t="e">
        <f t="shared" si="56"/>
        <v>#N/A</v>
      </c>
      <c r="N588" s="3" t="str">
        <f t="shared" si="57"/>
        <v/>
      </c>
    </row>
    <row r="589" spans="1:14">
      <c r="A589" s="166"/>
      <c r="B589" s="204" t="e">
        <f>VLOOKUP(A589,Adr!A:B,2,FALSE)</f>
        <v>#N/A</v>
      </c>
      <c r="C589" s="169"/>
      <c r="D589" s="172"/>
      <c r="E589" s="173"/>
      <c r="F589" s="166"/>
      <c r="G589" s="169"/>
      <c r="H589" s="169"/>
      <c r="I589" s="192" t="str">
        <f t="shared" si="54"/>
        <v/>
      </c>
      <c r="J589" s="167"/>
      <c r="K589" s="5"/>
      <c r="L589" s="167" t="str">
        <f t="shared" si="55"/>
        <v/>
      </c>
      <c r="M589" s="5" t="e">
        <f t="shared" si="56"/>
        <v>#N/A</v>
      </c>
      <c r="N589" s="3" t="str">
        <f t="shared" si="57"/>
        <v/>
      </c>
    </row>
    <row r="590" spans="1:14">
      <c r="A590" s="166"/>
      <c r="B590" s="204" t="e">
        <f>VLOOKUP(A590,Adr!A:B,2,FALSE)</f>
        <v>#N/A</v>
      </c>
      <c r="C590" s="197"/>
      <c r="D590" s="191"/>
      <c r="E590" s="173"/>
      <c r="F590" s="182"/>
      <c r="G590" s="185"/>
      <c r="H590" s="185"/>
      <c r="I590" s="192" t="str">
        <f t="shared" si="54"/>
        <v/>
      </c>
      <c r="J590" s="167"/>
      <c r="K590" s="5"/>
      <c r="L590" s="167" t="str">
        <f t="shared" si="55"/>
        <v/>
      </c>
      <c r="M590" s="5" t="e">
        <f t="shared" si="56"/>
        <v>#N/A</v>
      </c>
      <c r="N590" s="3" t="str">
        <f t="shared" si="57"/>
        <v/>
      </c>
    </row>
    <row r="591" spans="1:14">
      <c r="A591" s="166"/>
      <c r="B591" s="204" t="e">
        <f>VLOOKUP(A591,Adr!A:B,2,FALSE)</f>
        <v>#N/A</v>
      </c>
      <c r="C591" s="197"/>
      <c r="D591" s="191"/>
      <c r="E591" s="173"/>
      <c r="F591" s="182"/>
      <c r="G591" s="185"/>
      <c r="H591" s="185"/>
      <c r="I591" s="167"/>
      <c r="J591" s="167"/>
      <c r="K591" s="5"/>
      <c r="L591" s="167" t="str">
        <f t="shared" si="55"/>
        <v/>
      </c>
      <c r="M591" s="5" t="e">
        <f t="shared" si="56"/>
        <v>#N/A</v>
      </c>
      <c r="N591" s="3" t="str">
        <f t="shared" si="57"/>
        <v/>
      </c>
    </row>
    <row r="592" spans="1:14">
      <c r="A592" s="166"/>
      <c r="B592" s="204" t="e">
        <f>VLOOKUP(A592,Adr!A:B,2,FALSE)</f>
        <v>#N/A</v>
      </c>
      <c r="C592" s="185"/>
      <c r="D592" s="187"/>
      <c r="E592" s="173"/>
      <c r="F592" s="182"/>
      <c r="G592" s="185"/>
      <c r="H592" s="185"/>
      <c r="I592" s="192"/>
      <c r="J592" s="167"/>
      <c r="K592" s="5"/>
      <c r="L592" s="167" t="str">
        <f t="shared" si="55"/>
        <v/>
      </c>
      <c r="M592" s="5" t="e">
        <f t="shared" si="56"/>
        <v>#N/A</v>
      </c>
      <c r="N592" s="3" t="str">
        <f t="shared" si="57"/>
        <v/>
      </c>
    </row>
    <row r="593" spans="1:14">
      <c r="A593" s="182"/>
      <c r="B593" s="204" t="e">
        <f>VLOOKUP(A593,Adr!A:B,2,FALSE)</f>
        <v>#N/A</v>
      </c>
      <c r="C593" s="185"/>
      <c r="D593" s="187"/>
      <c r="E593" s="230"/>
      <c r="F593" s="182"/>
      <c r="G593" s="185"/>
      <c r="H593" s="185"/>
      <c r="I593" s="192"/>
      <c r="J593" s="167"/>
      <c r="K593" s="5"/>
      <c r="L593" s="167" t="str">
        <f t="shared" si="55"/>
        <v/>
      </c>
      <c r="M593" s="5" t="e">
        <f t="shared" si="56"/>
        <v>#N/A</v>
      </c>
      <c r="N593" s="3" t="str">
        <f t="shared" si="57"/>
        <v/>
      </c>
    </row>
    <row r="594" spans="1:14">
      <c r="A594" s="166"/>
      <c r="B594" s="204" t="e">
        <f>VLOOKUP(A594,Adr!A:B,2,FALSE)</f>
        <v>#N/A</v>
      </c>
      <c r="C594" s="196"/>
      <c r="D594" s="187"/>
      <c r="E594" s="173"/>
      <c r="F594" s="166"/>
      <c r="G594" s="169"/>
      <c r="H594" s="169"/>
      <c r="I594" s="167"/>
      <c r="J594" s="167"/>
      <c r="K594" s="5"/>
      <c r="L594" s="167" t="str">
        <f t="shared" si="55"/>
        <v/>
      </c>
      <c r="M594" s="5" t="e">
        <f t="shared" si="56"/>
        <v>#N/A</v>
      </c>
      <c r="N594" s="3" t="str">
        <f t="shared" si="57"/>
        <v/>
      </c>
    </row>
    <row r="595" spans="1:14">
      <c r="A595" s="166"/>
      <c r="B595" s="204" t="e">
        <f>VLOOKUP(A595,Adr!A:B,2,FALSE)</f>
        <v>#N/A</v>
      </c>
      <c r="C595" s="196"/>
      <c r="D595" s="187"/>
      <c r="E595" s="173"/>
      <c r="F595" s="166"/>
      <c r="G595" s="169"/>
      <c r="H595" s="169"/>
      <c r="I595" s="167"/>
      <c r="J595" s="167"/>
      <c r="K595" s="5"/>
      <c r="L595" s="167" t="str">
        <f t="shared" si="55"/>
        <v/>
      </c>
      <c r="M595" s="5" t="e">
        <f t="shared" si="56"/>
        <v>#N/A</v>
      </c>
      <c r="N595" s="3" t="str">
        <f t="shared" si="57"/>
        <v/>
      </c>
    </row>
    <row r="596" spans="1:14">
      <c r="A596" s="166"/>
      <c r="B596" s="204" t="e">
        <f>VLOOKUP(A596,Adr!A:B,2,FALSE)</f>
        <v>#N/A</v>
      </c>
      <c r="C596" s="196"/>
      <c r="D596" s="187"/>
      <c r="E596" s="173"/>
      <c r="F596" s="182"/>
      <c r="G596" s="185"/>
      <c r="H596" s="185"/>
      <c r="I596" s="167"/>
      <c r="J596" s="167"/>
      <c r="K596" s="5"/>
      <c r="L596" s="167" t="str">
        <f t="shared" si="55"/>
        <v/>
      </c>
      <c r="M596" s="5" t="e">
        <f t="shared" si="56"/>
        <v>#N/A</v>
      </c>
      <c r="N596" s="3" t="str">
        <f t="shared" si="57"/>
        <v/>
      </c>
    </row>
    <row r="597" spans="1:14">
      <c r="A597" s="166"/>
      <c r="B597" s="204" t="e">
        <f>VLOOKUP(A597,Adr!A:B,2,FALSE)</f>
        <v>#N/A</v>
      </c>
      <c r="C597" s="196"/>
      <c r="D597" s="187"/>
      <c r="E597" s="173"/>
      <c r="F597" s="182"/>
      <c r="G597" s="185"/>
      <c r="H597" s="185"/>
      <c r="I597" s="167"/>
      <c r="J597" s="167"/>
      <c r="K597" s="5"/>
      <c r="L597" s="167" t="str">
        <f t="shared" si="55"/>
        <v/>
      </c>
      <c r="M597" s="5" t="e">
        <f t="shared" si="56"/>
        <v>#N/A</v>
      </c>
      <c r="N597" s="3" t="str">
        <f t="shared" si="57"/>
        <v/>
      </c>
    </row>
    <row r="598" spans="1:14">
      <c r="A598" s="182"/>
      <c r="B598" s="204" t="e">
        <f>VLOOKUP(A598,Adr!A:B,2,FALSE)</f>
        <v>#N/A</v>
      </c>
      <c r="C598" s="185"/>
      <c r="D598" s="187"/>
      <c r="E598" s="230"/>
      <c r="F598" s="182"/>
      <c r="G598" s="185"/>
      <c r="H598" s="185"/>
      <c r="I598" s="192"/>
      <c r="J598" s="167"/>
      <c r="K598" s="5"/>
      <c r="L598" s="167" t="str">
        <f t="shared" si="55"/>
        <v/>
      </c>
      <c r="M598" s="5" t="e">
        <f t="shared" si="56"/>
        <v>#N/A</v>
      </c>
      <c r="N598" s="3" t="str">
        <f t="shared" si="57"/>
        <v/>
      </c>
    </row>
    <row r="599" spans="1:14">
      <c r="A599" s="166"/>
      <c r="B599" s="204" t="e">
        <f>VLOOKUP(A599,Adr!A:B,2,FALSE)</f>
        <v>#N/A</v>
      </c>
      <c r="C599" s="196"/>
      <c r="D599" s="187"/>
      <c r="E599" s="173"/>
      <c r="F599" s="182"/>
      <c r="G599" s="185"/>
      <c r="H599" s="185"/>
      <c r="I599" s="167"/>
      <c r="J599" s="167"/>
      <c r="K599" s="5"/>
      <c r="L599" s="167" t="str">
        <f t="shared" si="55"/>
        <v/>
      </c>
      <c r="M599" s="5" t="e">
        <f t="shared" si="56"/>
        <v>#N/A</v>
      </c>
      <c r="N599" s="3" t="str">
        <f t="shared" si="57"/>
        <v/>
      </c>
    </row>
    <row r="600" spans="1:14">
      <c r="A600" s="182"/>
      <c r="B600" s="204" t="e">
        <f>VLOOKUP(A600,Adr!A:B,2,FALSE)</f>
        <v>#N/A</v>
      </c>
      <c r="C600" s="185"/>
      <c r="D600" s="187"/>
      <c r="E600" s="230"/>
      <c r="F600" s="182"/>
      <c r="G600" s="185"/>
      <c r="H600" s="185"/>
      <c r="I600" s="192"/>
      <c r="J600" s="167"/>
      <c r="K600" s="5"/>
      <c r="L600" s="167" t="str">
        <f t="shared" si="55"/>
        <v/>
      </c>
      <c r="M600" s="5" t="e">
        <f t="shared" si="56"/>
        <v>#N/A</v>
      </c>
      <c r="N600" s="3" t="str">
        <f t="shared" si="57"/>
        <v/>
      </c>
    </row>
    <row r="601" spans="1:14">
      <c r="A601" s="166"/>
      <c r="B601" s="204" t="e">
        <f>VLOOKUP(A601,Adr!A:B,2,FALSE)</f>
        <v>#N/A</v>
      </c>
      <c r="C601" s="196"/>
      <c r="D601" s="187"/>
      <c r="E601" s="173"/>
      <c r="F601" s="166"/>
      <c r="G601" s="169"/>
      <c r="H601" s="169"/>
      <c r="I601" s="167"/>
      <c r="J601" s="167"/>
      <c r="K601" s="5"/>
      <c r="L601" s="167" t="str">
        <f t="shared" si="55"/>
        <v/>
      </c>
      <c r="M601" s="5" t="e">
        <f t="shared" si="56"/>
        <v>#N/A</v>
      </c>
      <c r="N601" s="3" t="str">
        <f t="shared" si="57"/>
        <v/>
      </c>
    </row>
    <row r="602" spans="1:14">
      <c r="A602" s="166"/>
      <c r="B602" s="204" t="e">
        <f>VLOOKUP(A602,Adr!A:B,2,FALSE)</f>
        <v>#N/A</v>
      </c>
      <c r="C602" s="196"/>
      <c r="D602" s="187"/>
      <c r="E602" s="173"/>
      <c r="F602" s="166"/>
      <c r="G602" s="169"/>
      <c r="H602" s="169"/>
      <c r="I602" s="167"/>
      <c r="J602" s="167"/>
      <c r="K602" s="5"/>
      <c r="L602" s="167" t="str">
        <f t="shared" si="55"/>
        <v/>
      </c>
      <c r="M602" s="5" t="e">
        <f t="shared" si="56"/>
        <v>#N/A</v>
      </c>
      <c r="N602" s="3" t="str">
        <f t="shared" si="57"/>
        <v/>
      </c>
    </row>
    <row r="603" spans="1:14">
      <c r="A603" s="166"/>
      <c r="B603" s="204" t="e">
        <f>VLOOKUP(A603,Adr!A:B,2,FALSE)</f>
        <v>#N/A</v>
      </c>
      <c r="C603" s="190"/>
      <c r="D603" s="172"/>
      <c r="E603" s="173"/>
      <c r="F603" s="166"/>
      <c r="G603" s="169"/>
      <c r="H603" s="169"/>
      <c r="I603" s="167"/>
      <c r="J603" s="167"/>
      <c r="K603" s="5"/>
      <c r="L603" s="167" t="str">
        <f t="shared" si="55"/>
        <v/>
      </c>
      <c r="M603" s="5" t="e">
        <f t="shared" si="56"/>
        <v>#N/A</v>
      </c>
      <c r="N603" s="3" t="str">
        <f t="shared" si="57"/>
        <v/>
      </c>
    </row>
    <row r="604" spans="1:14">
      <c r="A604" s="166"/>
      <c r="B604" s="204" t="e">
        <f>VLOOKUP(A604,Adr!A:B,2,FALSE)</f>
        <v>#N/A</v>
      </c>
      <c r="C604" s="196"/>
      <c r="D604" s="187"/>
      <c r="E604" s="173"/>
      <c r="F604" s="182"/>
      <c r="G604" s="185"/>
      <c r="H604" s="185"/>
      <c r="I604" s="167"/>
      <c r="J604" s="167"/>
      <c r="K604" s="5"/>
      <c r="L604" s="167" t="str">
        <f t="shared" si="55"/>
        <v/>
      </c>
      <c r="M604" s="5" t="e">
        <f t="shared" si="56"/>
        <v>#N/A</v>
      </c>
      <c r="N604" s="3" t="str">
        <f t="shared" si="57"/>
        <v/>
      </c>
    </row>
    <row r="605" spans="1:14">
      <c r="A605" s="166"/>
      <c r="B605" s="204" t="e">
        <f>VLOOKUP(A605,Adr!A:B,2,FALSE)</f>
        <v>#N/A</v>
      </c>
      <c r="C605" s="196"/>
      <c r="D605" s="186"/>
      <c r="E605" s="173"/>
      <c r="F605" s="166"/>
      <c r="G605" s="169"/>
      <c r="H605" s="169"/>
      <c r="I605" s="167"/>
      <c r="J605" s="167"/>
      <c r="K605" s="5"/>
      <c r="L605" s="167" t="str">
        <f t="shared" si="55"/>
        <v/>
      </c>
      <c r="M605" s="5" t="e">
        <f t="shared" si="56"/>
        <v>#N/A</v>
      </c>
      <c r="N605" s="3" t="str">
        <f t="shared" si="57"/>
        <v/>
      </c>
    </row>
    <row r="606" spans="1:14">
      <c r="A606" s="166"/>
      <c r="B606" s="204" t="e">
        <f>VLOOKUP(A606,Adr!A:B,2,FALSE)</f>
        <v>#N/A</v>
      </c>
      <c r="C606" s="196"/>
      <c r="D606" s="187"/>
      <c r="E606" s="173"/>
      <c r="F606" s="166"/>
      <c r="G606" s="169"/>
      <c r="H606" s="169"/>
      <c r="I606" s="167"/>
      <c r="J606" s="167"/>
      <c r="K606" s="5"/>
      <c r="L606" s="167" t="str">
        <f t="shared" si="55"/>
        <v/>
      </c>
      <c r="M606" s="5" t="e">
        <f t="shared" si="56"/>
        <v>#N/A</v>
      </c>
      <c r="N606" s="3" t="str">
        <f t="shared" si="57"/>
        <v/>
      </c>
    </row>
    <row r="607" spans="1:14">
      <c r="A607" s="202"/>
      <c r="B607" s="204" t="e">
        <f>VLOOKUP(A607,Adr!A:B,2,FALSE)</f>
        <v>#N/A</v>
      </c>
      <c r="C607" s="169"/>
      <c r="D607" s="172"/>
      <c r="E607" s="173"/>
      <c r="F607" s="166"/>
      <c r="G607" s="169"/>
      <c r="H607" s="169"/>
      <c r="I607" s="192"/>
      <c r="J607" s="167"/>
      <c r="K607" s="5"/>
      <c r="L607" s="167" t="str">
        <f t="shared" si="55"/>
        <v/>
      </c>
      <c r="M607" s="5" t="e">
        <f t="shared" si="56"/>
        <v>#N/A</v>
      </c>
      <c r="N607" s="3" t="str">
        <f t="shared" si="57"/>
        <v/>
      </c>
    </row>
    <row r="608" spans="1:14">
      <c r="A608" s="166"/>
      <c r="B608" s="204" t="e">
        <f>VLOOKUP(A608,Adr!A:B,2,FALSE)</f>
        <v>#N/A</v>
      </c>
      <c r="C608" s="190"/>
      <c r="D608" s="172"/>
      <c r="E608" s="173"/>
      <c r="F608" s="166"/>
      <c r="G608" s="169"/>
      <c r="H608" s="169"/>
      <c r="I608" s="167"/>
      <c r="J608" s="167"/>
      <c r="K608" s="5"/>
      <c r="L608" s="167" t="str">
        <f t="shared" si="55"/>
        <v/>
      </c>
      <c r="M608" s="5" t="e">
        <f t="shared" si="56"/>
        <v>#N/A</v>
      </c>
      <c r="N608" s="3" t="str">
        <f t="shared" si="57"/>
        <v/>
      </c>
    </row>
    <row r="609" spans="1:14">
      <c r="A609" s="202"/>
      <c r="B609" s="204" t="e">
        <f>VLOOKUP(A609,Adr!A:B,2,FALSE)</f>
        <v>#N/A</v>
      </c>
      <c r="C609" s="169"/>
      <c r="D609" s="172"/>
      <c r="E609" s="173"/>
      <c r="F609" s="166"/>
      <c r="G609" s="169"/>
      <c r="H609" s="169"/>
      <c r="I609" s="192"/>
      <c r="J609" s="167"/>
      <c r="K609" s="5"/>
      <c r="L609" s="167" t="str">
        <f t="shared" si="55"/>
        <v/>
      </c>
      <c r="M609" s="5" t="e">
        <f t="shared" si="56"/>
        <v>#N/A</v>
      </c>
      <c r="N609" s="3" t="str">
        <f t="shared" si="57"/>
        <v/>
      </c>
    </row>
    <row r="610" spans="1:14">
      <c r="A610" s="166"/>
      <c r="B610" s="204" t="e">
        <f>VLOOKUP(A610,Adr!A:B,2,FALSE)</f>
        <v>#N/A</v>
      </c>
      <c r="C610" s="169"/>
      <c r="D610" s="187"/>
      <c r="E610" s="173"/>
      <c r="F610" s="166"/>
      <c r="G610" s="169"/>
      <c r="H610" s="169"/>
      <c r="I610" s="192"/>
      <c r="J610" s="167"/>
      <c r="K610" s="5"/>
      <c r="L610" s="167" t="str">
        <f t="shared" si="55"/>
        <v/>
      </c>
      <c r="M610" s="5" t="e">
        <f t="shared" si="56"/>
        <v>#N/A</v>
      </c>
      <c r="N610" s="3" t="str">
        <f t="shared" si="57"/>
        <v/>
      </c>
    </row>
    <row r="611" spans="1:14">
      <c r="A611" s="166"/>
      <c r="B611" s="204" t="e">
        <f>VLOOKUP(A611,Adr!A:B,2,FALSE)</f>
        <v>#N/A</v>
      </c>
      <c r="C611" s="169"/>
      <c r="D611" s="172"/>
      <c r="E611" s="173"/>
      <c r="F611" s="166"/>
      <c r="G611" s="169"/>
      <c r="H611" s="169"/>
      <c r="I611" s="192"/>
      <c r="J611" s="167"/>
      <c r="K611" s="5"/>
      <c r="L611" s="167" t="str">
        <f t="shared" si="55"/>
        <v/>
      </c>
      <c r="M611" s="5" t="e">
        <f t="shared" si="56"/>
        <v>#N/A</v>
      </c>
      <c r="N611" s="3" t="str">
        <f t="shared" si="57"/>
        <v/>
      </c>
    </row>
    <row r="612" spans="1:14">
      <c r="A612" s="166"/>
      <c r="B612" s="204" t="e">
        <f>VLOOKUP(A612,Adr!A:B,2,FALSE)</f>
        <v>#N/A</v>
      </c>
      <c r="C612" s="169"/>
      <c r="D612" s="172"/>
      <c r="E612" s="173"/>
      <c r="F612" s="166"/>
      <c r="G612" s="169"/>
      <c r="H612" s="169"/>
      <c r="I612" s="192"/>
      <c r="J612" s="167"/>
      <c r="K612" s="5"/>
      <c r="L612" s="167" t="str">
        <f t="shared" si="55"/>
        <v/>
      </c>
      <c r="M612" s="5" t="e">
        <f t="shared" si="56"/>
        <v>#N/A</v>
      </c>
      <c r="N612" s="3" t="str">
        <f t="shared" si="57"/>
        <v/>
      </c>
    </row>
    <row r="613" spans="1:14">
      <c r="A613" s="166"/>
      <c r="B613" s="204" t="e">
        <f>VLOOKUP(A613,Adr!A:B,2,FALSE)</f>
        <v>#N/A</v>
      </c>
      <c r="C613" s="190"/>
      <c r="D613" s="172"/>
      <c r="E613" s="173"/>
      <c r="F613" s="182"/>
      <c r="G613" s="185"/>
      <c r="H613" s="185"/>
      <c r="I613" s="167"/>
      <c r="J613" s="167"/>
      <c r="K613" s="5"/>
      <c r="L613" s="167" t="str">
        <f t="shared" si="55"/>
        <v/>
      </c>
      <c r="M613" s="5" t="e">
        <f t="shared" si="56"/>
        <v>#N/A</v>
      </c>
      <c r="N613" s="3" t="str">
        <f t="shared" si="57"/>
        <v/>
      </c>
    </row>
    <row r="614" spans="1:14">
      <c r="A614" s="166"/>
      <c r="B614" s="204" t="e">
        <f>VLOOKUP(A614,Adr!A:B,2,FALSE)</f>
        <v>#N/A</v>
      </c>
      <c r="C614" s="190"/>
      <c r="D614" s="172"/>
      <c r="E614" s="173"/>
      <c r="F614" s="182"/>
      <c r="G614" s="185"/>
      <c r="H614" s="185"/>
      <c r="I614" s="167"/>
      <c r="J614" s="167"/>
      <c r="K614" s="5"/>
      <c r="L614" s="167" t="str">
        <f t="shared" si="55"/>
        <v/>
      </c>
      <c r="M614" s="5" t="e">
        <f t="shared" si="56"/>
        <v>#N/A</v>
      </c>
      <c r="N614" s="3" t="str">
        <f t="shared" si="57"/>
        <v/>
      </c>
    </row>
    <row r="615" spans="1:14">
      <c r="A615" s="166"/>
      <c r="B615" s="204" t="e">
        <f>VLOOKUP(A615,Adr!A:B,2,FALSE)</f>
        <v>#N/A</v>
      </c>
      <c r="C615" s="169"/>
      <c r="D615" s="172"/>
      <c r="E615" s="173"/>
      <c r="F615" s="166"/>
      <c r="G615" s="169"/>
      <c r="H615" s="169"/>
      <c r="I615" s="192"/>
      <c r="J615" s="167"/>
      <c r="K615" s="5"/>
      <c r="L615" s="167" t="str">
        <f t="shared" si="55"/>
        <v/>
      </c>
      <c r="M615" s="5" t="e">
        <f t="shared" si="56"/>
        <v>#N/A</v>
      </c>
      <c r="N615" s="3" t="str">
        <f t="shared" si="57"/>
        <v/>
      </c>
    </row>
    <row r="616" spans="1:14">
      <c r="A616" s="166"/>
      <c r="B616" s="204" t="e">
        <f>VLOOKUP(A616,Adr!A:B,2,FALSE)</f>
        <v>#N/A</v>
      </c>
      <c r="C616" s="185"/>
      <c r="D616" s="187"/>
      <c r="E616" s="173"/>
      <c r="F616" s="182"/>
      <c r="G616" s="185"/>
      <c r="H616" s="185"/>
      <c r="I616" s="192"/>
      <c r="J616" s="167"/>
      <c r="K616" s="5"/>
      <c r="L616" s="167" t="str">
        <f t="shared" si="55"/>
        <v/>
      </c>
      <c r="M616" s="5" t="e">
        <f t="shared" si="56"/>
        <v>#N/A</v>
      </c>
      <c r="N616" s="3" t="str">
        <f t="shared" si="57"/>
        <v/>
      </c>
    </row>
    <row r="617" spans="1:14">
      <c r="A617" s="166"/>
      <c r="B617" s="204" t="e">
        <f>VLOOKUP(A617,Adr!A:B,2,FALSE)</f>
        <v>#N/A</v>
      </c>
      <c r="C617" s="190"/>
      <c r="D617" s="172"/>
      <c r="E617" s="173"/>
      <c r="F617" s="182"/>
      <c r="G617" s="185"/>
      <c r="H617" s="185"/>
      <c r="I617" s="167"/>
      <c r="J617" s="167"/>
      <c r="K617" s="5"/>
      <c r="L617" s="167" t="str">
        <f t="shared" si="55"/>
        <v/>
      </c>
      <c r="M617" s="5" t="e">
        <f t="shared" si="56"/>
        <v>#N/A</v>
      </c>
      <c r="N617" s="3" t="str">
        <f t="shared" si="57"/>
        <v/>
      </c>
    </row>
    <row r="618" spans="1:14">
      <c r="A618" s="166"/>
      <c r="B618" s="204" t="e">
        <f>VLOOKUP(A618,Adr!A:B,2,FALSE)</f>
        <v>#N/A</v>
      </c>
      <c r="C618" s="185"/>
      <c r="D618" s="187"/>
      <c r="E618" s="173"/>
      <c r="F618" s="182"/>
      <c r="G618" s="185"/>
      <c r="H618" s="185"/>
      <c r="I618" s="192"/>
      <c r="J618" s="167"/>
      <c r="K618" s="5"/>
      <c r="L618" s="167" t="str">
        <f t="shared" si="55"/>
        <v/>
      </c>
      <c r="M618" s="5" t="e">
        <f t="shared" si="56"/>
        <v>#N/A</v>
      </c>
      <c r="N618" s="3" t="str">
        <f t="shared" si="57"/>
        <v/>
      </c>
    </row>
    <row r="619" spans="1:14">
      <c r="A619" s="166"/>
      <c r="B619" s="204" t="e">
        <f>VLOOKUP(A619,Adr!A:B,2,FALSE)</f>
        <v>#N/A</v>
      </c>
      <c r="C619" s="185"/>
      <c r="D619" s="187"/>
      <c r="E619" s="173"/>
      <c r="F619" s="182"/>
      <c r="G619" s="185"/>
      <c r="H619" s="185"/>
      <c r="I619" s="192"/>
      <c r="J619" s="167"/>
      <c r="K619" s="5"/>
      <c r="L619" s="167" t="str">
        <f t="shared" si="55"/>
        <v/>
      </c>
      <c r="M619" s="5" t="e">
        <f t="shared" si="56"/>
        <v>#N/A</v>
      </c>
      <c r="N619" s="3" t="str">
        <f t="shared" si="57"/>
        <v/>
      </c>
    </row>
    <row r="620" spans="1:14">
      <c r="A620" s="166"/>
      <c r="B620" s="204" t="e">
        <f>VLOOKUP(A620,Adr!A:B,2,FALSE)</f>
        <v>#N/A</v>
      </c>
      <c r="C620" s="190"/>
      <c r="D620" s="172"/>
      <c r="E620" s="173"/>
      <c r="F620" s="182"/>
      <c r="G620" s="185"/>
      <c r="H620" s="185"/>
      <c r="I620" s="167"/>
      <c r="J620" s="167"/>
      <c r="K620" s="5"/>
      <c r="L620" s="167" t="str">
        <f t="shared" si="55"/>
        <v/>
      </c>
      <c r="M620" s="5" t="e">
        <f t="shared" si="56"/>
        <v>#N/A</v>
      </c>
      <c r="N620" s="3" t="str">
        <f t="shared" si="57"/>
        <v/>
      </c>
    </row>
    <row r="621" spans="1:14">
      <c r="A621" s="166"/>
      <c r="B621" s="204" t="e">
        <f>VLOOKUP(A621,Adr!A:B,2,FALSE)</f>
        <v>#N/A</v>
      </c>
      <c r="C621" s="169"/>
      <c r="D621" s="172"/>
      <c r="E621" s="173"/>
      <c r="F621" s="166"/>
      <c r="G621" s="169"/>
      <c r="H621" s="169"/>
      <c r="I621" s="192"/>
      <c r="J621" s="167"/>
      <c r="K621" s="5"/>
      <c r="L621" s="167" t="str">
        <f t="shared" si="55"/>
        <v/>
      </c>
      <c r="M621" s="5" t="e">
        <f t="shared" si="56"/>
        <v>#N/A</v>
      </c>
      <c r="N621" s="3" t="str">
        <f t="shared" si="57"/>
        <v/>
      </c>
    </row>
    <row r="622" spans="1:14">
      <c r="A622" s="166"/>
      <c r="B622" s="204" t="e">
        <f>VLOOKUP(A622,Adr!A:B,2,FALSE)</f>
        <v>#N/A</v>
      </c>
      <c r="C622" s="190"/>
      <c r="D622" s="172"/>
      <c r="E622" s="173"/>
      <c r="F622" s="182"/>
      <c r="G622" s="185"/>
      <c r="H622" s="185"/>
      <c r="I622" s="167"/>
      <c r="J622" s="167"/>
      <c r="K622" s="5"/>
      <c r="L622" s="167" t="str">
        <f t="shared" si="55"/>
        <v/>
      </c>
      <c r="M622" s="5" t="e">
        <f t="shared" si="56"/>
        <v>#N/A</v>
      </c>
      <c r="N622" s="3" t="str">
        <f t="shared" si="57"/>
        <v/>
      </c>
    </row>
    <row r="623" spans="1:14">
      <c r="A623" s="166"/>
      <c r="B623" s="204" t="e">
        <f>VLOOKUP(A623,Adr!A:B,2,FALSE)</f>
        <v>#N/A</v>
      </c>
      <c r="C623" s="169"/>
      <c r="D623" s="172"/>
      <c r="E623" s="173"/>
      <c r="F623" s="166"/>
      <c r="G623" s="169"/>
      <c r="H623" s="169"/>
      <c r="I623" s="192"/>
      <c r="J623" s="167"/>
      <c r="K623" s="5"/>
      <c r="L623" s="167" t="str">
        <f t="shared" si="55"/>
        <v/>
      </c>
      <c r="M623" s="5" t="e">
        <f t="shared" si="56"/>
        <v>#N/A</v>
      </c>
      <c r="N623" s="3" t="str">
        <f t="shared" si="57"/>
        <v/>
      </c>
    </row>
    <row r="624" spans="1:14">
      <c r="A624" s="166"/>
      <c r="B624" s="204" t="e">
        <f>VLOOKUP(A624,Adr!A:B,2,FALSE)</f>
        <v>#N/A</v>
      </c>
      <c r="C624" s="185"/>
      <c r="D624" s="187"/>
      <c r="E624" s="173"/>
      <c r="F624" s="182"/>
      <c r="G624" s="185"/>
      <c r="H624" s="185"/>
      <c r="I624" s="192"/>
      <c r="J624" s="167"/>
      <c r="K624" s="5"/>
      <c r="L624" s="167" t="str">
        <f t="shared" si="55"/>
        <v/>
      </c>
      <c r="M624" s="5" t="e">
        <f t="shared" si="56"/>
        <v>#N/A</v>
      </c>
      <c r="N624" s="3" t="str">
        <f t="shared" si="57"/>
        <v/>
      </c>
    </row>
    <row r="625" spans="1:14">
      <c r="A625" s="166"/>
      <c r="B625" s="204" t="e">
        <f>VLOOKUP(A625,Adr!A:B,2,FALSE)</f>
        <v>#N/A</v>
      </c>
      <c r="C625" s="185"/>
      <c r="D625" s="187"/>
      <c r="E625" s="173"/>
      <c r="F625" s="182"/>
      <c r="G625" s="185"/>
      <c r="H625" s="185"/>
      <c r="I625" s="192"/>
      <c r="J625" s="167"/>
      <c r="K625" s="5"/>
      <c r="L625" s="167" t="str">
        <f t="shared" si="55"/>
        <v/>
      </c>
      <c r="M625" s="5" t="e">
        <f t="shared" si="56"/>
        <v>#N/A</v>
      </c>
      <c r="N625" s="3" t="str">
        <f t="shared" si="57"/>
        <v/>
      </c>
    </row>
    <row r="626" spans="1:14">
      <c r="A626" s="166"/>
      <c r="B626" s="204" t="e">
        <f>VLOOKUP(A626,Adr!A:B,2,FALSE)</f>
        <v>#N/A</v>
      </c>
      <c r="C626" s="185"/>
      <c r="D626" s="186"/>
      <c r="E626" s="173"/>
      <c r="F626" s="182"/>
      <c r="G626" s="185"/>
      <c r="H626" s="185"/>
      <c r="I626" s="192"/>
      <c r="J626" s="167"/>
      <c r="K626" s="5"/>
      <c r="L626" s="167" t="str">
        <f t="shared" si="55"/>
        <v/>
      </c>
      <c r="M626" s="5" t="e">
        <f t="shared" si="56"/>
        <v>#N/A</v>
      </c>
      <c r="N626" s="3" t="str">
        <f t="shared" si="57"/>
        <v/>
      </c>
    </row>
    <row r="627" spans="1:14">
      <c r="A627" s="166"/>
      <c r="B627" s="204" t="e">
        <f>VLOOKUP(A627,Adr!A:B,2,FALSE)</f>
        <v>#N/A</v>
      </c>
      <c r="C627" s="190"/>
      <c r="D627" s="172"/>
      <c r="E627" s="173"/>
      <c r="F627" s="182"/>
      <c r="G627" s="185"/>
      <c r="H627" s="185"/>
      <c r="I627" s="167"/>
      <c r="J627" s="167"/>
      <c r="K627" s="5"/>
      <c r="L627" s="167" t="str">
        <f t="shared" si="55"/>
        <v/>
      </c>
      <c r="M627" s="5" t="e">
        <f t="shared" si="56"/>
        <v>#N/A</v>
      </c>
      <c r="N627" s="3" t="str">
        <f t="shared" si="57"/>
        <v/>
      </c>
    </row>
    <row r="628" spans="1:14">
      <c r="A628" s="166"/>
      <c r="B628" s="204" t="e">
        <f>VLOOKUP(A628,Adr!A:B,2,FALSE)</f>
        <v>#N/A</v>
      </c>
      <c r="C628" s="196"/>
      <c r="D628" s="187"/>
      <c r="E628" s="173"/>
      <c r="F628" s="182"/>
      <c r="G628" s="185"/>
      <c r="H628" s="185"/>
      <c r="I628" s="167"/>
      <c r="J628" s="167"/>
      <c r="K628" s="5"/>
      <c r="L628" s="167" t="str">
        <f t="shared" si="55"/>
        <v/>
      </c>
      <c r="M628" s="5" t="e">
        <f t="shared" si="56"/>
        <v>#N/A</v>
      </c>
      <c r="N628" s="3" t="str">
        <f t="shared" si="57"/>
        <v/>
      </c>
    </row>
    <row r="629" spans="1:14">
      <c r="A629" s="182"/>
      <c r="B629" s="204" t="e">
        <f>VLOOKUP(A629,Adr!A:B,2,FALSE)</f>
        <v>#N/A</v>
      </c>
      <c r="C629" s="185"/>
      <c r="D629" s="187"/>
      <c r="E629" s="173"/>
      <c r="F629" s="182"/>
      <c r="G629" s="185"/>
      <c r="H629" s="185"/>
      <c r="I629" s="192"/>
      <c r="J629" s="167"/>
      <c r="K629" s="5"/>
      <c r="L629" s="167" t="str">
        <f t="shared" si="55"/>
        <v/>
      </c>
      <c r="M629" s="5" t="e">
        <f t="shared" si="56"/>
        <v>#N/A</v>
      </c>
      <c r="N629" s="3" t="str">
        <f t="shared" si="57"/>
        <v/>
      </c>
    </row>
    <row r="630" spans="1:14">
      <c r="A630" s="166"/>
      <c r="B630" s="204" t="e">
        <f>VLOOKUP(A630,Adr!A:B,2,FALSE)</f>
        <v>#N/A</v>
      </c>
      <c r="C630" s="185"/>
      <c r="D630" s="187"/>
      <c r="E630" s="173"/>
      <c r="F630" s="182"/>
      <c r="G630" s="185"/>
      <c r="H630" s="185"/>
      <c r="I630" s="192"/>
      <c r="J630" s="167"/>
      <c r="K630" s="5"/>
      <c r="L630" s="167" t="str">
        <f t="shared" si="55"/>
        <v/>
      </c>
      <c r="M630" s="5" t="e">
        <f t="shared" si="56"/>
        <v>#N/A</v>
      </c>
      <c r="N630" s="3" t="str">
        <f t="shared" si="57"/>
        <v/>
      </c>
    </row>
    <row r="631" spans="1:14">
      <c r="A631" s="166"/>
      <c r="B631" s="204" t="e">
        <f>VLOOKUP(A631,Adr!A:B,2,FALSE)</f>
        <v>#N/A</v>
      </c>
      <c r="C631" s="196"/>
      <c r="D631" s="187"/>
      <c r="E631" s="173"/>
      <c r="F631" s="182"/>
      <c r="G631" s="185"/>
      <c r="H631" s="185"/>
      <c r="I631" s="167"/>
      <c r="J631" s="167"/>
      <c r="K631" s="5"/>
      <c r="L631" s="167" t="str">
        <f t="shared" si="55"/>
        <v/>
      </c>
      <c r="M631" s="5" t="e">
        <f t="shared" si="56"/>
        <v>#N/A</v>
      </c>
      <c r="N631" s="3" t="str">
        <f t="shared" si="57"/>
        <v/>
      </c>
    </row>
    <row r="632" spans="1:14">
      <c r="A632" s="166"/>
      <c r="B632" s="204" t="e">
        <f>VLOOKUP(A632,Adr!A:B,2,FALSE)</f>
        <v>#N/A</v>
      </c>
      <c r="C632" s="196"/>
      <c r="D632" s="187"/>
      <c r="E632" s="173"/>
      <c r="F632" s="182"/>
      <c r="G632" s="185"/>
      <c r="H632" s="185"/>
      <c r="I632" s="167"/>
      <c r="J632" s="167"/>
      <c r="K632" s="5"/>
      <c r="L632" s="167" t="str">
        <f t="shared" si="55"/>
        <v/>
      </c>
      <c r="M632" s="5" t="e">
        <f t="shared" si="56"/>
        <v>#N/A</v>
      </c>
      <c r="N632" s="3" t="str">
        <f t="shared" si="57"/>
        <v/>
      </c>
    </row>
    <row r="633" spans="1:14">
      <c r="A633" s="166"/>
      <c r="B633" s="204" t="e">
        <f>VLOOKUP(A633,Adr!A:B,2,FALSE)</f>
        <v>#N/A</v>
      </c>
      <c r="C633" s="185"/>
      <c r="D633" s="187"/>
      <c r="E633" s="173"/>
      <c r="F633" s="182"/>
      <c r="G633" s="185"/>
      <c r="H633" s="185"/>
      <c r="I633" s="192"/>
      <c r="J633" s="167"/>
      <c r="K633" s="5"/>
      <c r="L633" s="167" t="str">
        <f t="shared" si="55"/>
        <v/>
      </c>
      <c r="M633" s="5" t="e">
        <f t="shared" si="56"/>
        <v>#N/A</v>
      </c>
      <c r="N633" s="3" t="str">
        <f t="shared" si="57"/>
        <v/>
      </c>
    </row>
    <row r="634" spans="1:14">
      <c r="A634" s="166"/>
      <c r="B634" s="204" t="e">
        <f>VLOOKUP(A634,Adr!A:B,2,FALSE)</f>
        <v>#N/A</v>
      </c>
      <c r="C634" s="196"/>
      <c r="D634" s="187"/>
      <c r="E634" s="173"/>
      <c r="F634" s="182"/>
      <c r="G634" s="185"/>
      <c r="H634" s="185"/>
      <c r="I634" s="167"/>
      <c r="J634" s="167"/>
      <c r="K634" s="5"/>
      <c r="L634" s="167" t="str">
        <f t="shared" si="55"/>
        <v/>
      </c>
      <c r="M634" s="5" t="e">
        <f t="shared" si="56"/>
        <v>#N/A</v>
      </c>
      <c r="N634" s="3" t="str">
        <f t="shared" si="57"/>
        <v/>
      </c>
    </row>
    <row r="635" spans="1:14">
      <c r="A635" s="166"/>
      <c r="B635" s="204" t="e">
        <f>VLOOKUP(A635,Adr!A:B,2,FALSE)</f>
        <v>#N/A</v>
      </c>
      <c r="C635" s="196"/>
      <c r="D635" s="186"/>
      <c r="E635" s="173"/>
      <c r="F635" s="166"/>
      <c r="G635" s="169"/>
      <c r="H635" s="169"/>
      <c r="I635" s="167"/>
      <c r="J635" s="167"/>
      <c r="K635" s="5"/>
      <c r="L635" s="167" t="str">
        <f t="shared" si="55"/>
        <v/>
      </c>
      <c r="M635" s="5" t="e">
        <f t="shared" si="56"/>
        <v>#N/A</v>
      </c>
      <c r="N635" s="3" t="str">
        <f t="shared" si="57"/>
        <v/>
      </c>
    </row>
    <row r="636" spans="1:14">
      <c r="A636" s="203"/>
      <c r="B636" s="204" t="e">
        <f>VLOOKUP(A636,Adr!A:B,2,FALSE)</f>
        <v>#N/A</v>
      </c>
      <c r="C636" s="169"/>
      <c r="D636" s="172"/>
      <c r="E636" s="173"/>
      <c r="F636" s="166"/>
      <c r="G636" s="169"/>
      <c r="H636" s="169"/>
      <c r="I636" s="192"/>
      <c r="J636" s="167"/>
      <c r="K636" s="5"/>
      <c r="L636" s="167" t="str">
        <f t="shared" si="55"/>
        <v/>
      </c>
      <c r="M636" s="5" t="e">
        <f t="shared" si="56"/>
        <v>#N/A</v>
      </c>
      <c r="N636" s="3" t="str">
        <f t="shared" si="57"/>
        <v/>
      </c>
    </row>
    <row r="637" spans="1:14">
      <c r="A637" s="166"/>
      <c r="B637" s="204" t="e">
        <f>VLOOKUP(A637,Adr!A:B,2,FALSE)</f>
        <v>#N/A</v>
      </c>
      <c r="C637" s="169"/>
      <c r="D637" s="172"/>
      <c r="E637" s="173"/>
      <c r="F637" s="166"/>
      <c r="G637" s="169"/>
      <c r="H637" s="169"/>
      <c r="I637" s="192"/>
      <c r="J637" s="167"/>
      <c r="K637" s="5"/>
      <c r="L637" s="167" t="str">
        <f t="shared" si="55"/>
        <v/>
      </c>
      <c r="M637" s="5" t="e">
        <f t="shared" si="56"/>
        <v>#N/A</v>
      </c>
      <c r="N637" s="3" t="str">
        <f t="shared" si="57"/>
        <v/>
      </c>
    </row>
    <row r="638" spans="1:14">
      <c r="A638" s="203"/>
      <c r="B638" s="204" t="e">
        <f>VLOOKUP(A638,Adr!A:B,2,FALSE)</f>
        <v>#N/A</v>
      </c>
      <c r="C638" s="169"/>
      <c r="D638" s="172"/>
      <c r="E638" s="173"/>
      <c r="F638" s="166"/>
      <c r="G638" s="169"/>
      <c r="H638" s="169"/>
      <c r="I638" s="192"/>
      <c r="J638" s="167"/>
      <c r="K638" s="5"/>
      <c r="L638" s="167" t="str">
        <f t="shared" si="55"/>
        <v/>
      </c>
      <c r="M638" s="5" t="e">
        <f t="shared" si="56"/>
        <v>#N/A</v>
      </c>
      <c r="N638" s="3" t="str">
        <f t="shared" si="57"/>
        <v/>
      </c>
    </row>
    <row r="639" spans="1:14">
      <c r="A639" s="198"/>
      <c r="B639" s="204" t="e">
        <f>VLOOKUP(A639,Adr!A:B,2,FALSE)</f>
        <v>#N/A</v>
      </c>
      <c r="C639" s="169"/>
      <c r="D639" s="172"/>
      <c r="E639" s="173"/>
      <c r="F639" s="166"/>
      <c r="G639" s="169"/>
      <c r="H639" s="169"/>
      <c r="I639" s="192"/>
      <c r="J639" s="167"/>
      <c r="K639" s="5"/>
      <c r="L639" s="167" t="str">
        <f t="shared" si="55"/>
        <v/>
      </c>
      <c r="M639" s="5" t="e">
        <f t="shared" si="56"/>
        <v>#N/A</v>
      </c>
      <c r="N639" s="3" t="str">
        <f t="shared" si="57"/>
        <v/>
      </c>
    </row>
    <row r="640" spans="1:14">
      <c r="A640" s="202"/>
      <c r="B640" s="204" t="e">
        <f>VLOOKUP(A640,Adr!A:B,2,FALSE)</f>
        <v>#N/A</v>
      </c>
      <c r="C640" s="169"/>
      <c r="D640" s="172"/>
      <c r="E640" s="173"/>
      <c r="F640" s="166"/>
      <c r="G640" s="169"/>
      <c r="H640" s="169"/>
      <c r="I640" s="192"/>
      <c r="J640" s="167"/>
      <c r="K640" s="5"/>
      <c r="L640" s="167" t="str">
        <f t="shared" si="55"/>
        <v/>
      </c>
      <c r="M640" s="5" t="e">
        <f t="shared" si="56"/>
        <v>#N/A</v>
      </c>
      <c r="N640" s="3" t="str">
        <f t="shared" si="57"/>
        <v/>
      </c>
    </row>
    <row r="641" spans="1:14">
      <c r="A641" s="166"/>
      <c r="B641" s="204" t="e">
        <f>VLOOKUP(A641,Adr!A:B,2,FALSE)</f>
        <v>#N/A</v>
      </c>
      <c r="C641" s="169"/>
      <c r="D641" s="172"/>
      <c r="E641" s="173"/>
      <c r="F641" s="166"/>
      <c r="G641" s="169"/>
      <c r="H641" s="169"/>
      <c r="I641" s="192"/>
      <c r="J641" s="167"/>
      <c r="K641" s="5"/>
      <c r="L641" s="167" t="str">
        <f t="shared" si="55"/>
        <v/>
      </c>
      <c r="M641" s="5" t="e">
        <f t="shared" si="56"/>
        <v>#N/A</v>
      </c>
      <c r="N641" s="3" t="str">
        <f t="shared" si="57"/>
        <v/>
      </c>
    </row>
    <row r="642" spans="1:14">
      <c r="A642" s="166"/>
      <c r="B642" s="204" t="e">
        <f>VLOOKUP(A642,Adr!A:B,2,FALSE)</f>
        <v>#N/A</v>
      </c>
      <c r="C642" s="196"/>
      <c r="D642" s="187"/>
      <c r="E642" s="173"/>
      <c r="F642" s="182"/>
      <c r="G642" s="185"/>
      <c r="H642" s="185"/>
      <c r="I642" s="167"/>
      <c r="J642" s="167"/>
      <c r="K642" s="5"/>
      <c r="L642" s="167" t="str">
        <f t="shared" si="55"/>
        <v/>
      </c>
      <c r="M642" s="5" t="e">
        <f t="shared" si="56"/>
        <v>#N/A</v>
      </c>
      <c r="N642" s="3" t="str">
        <f t="shared" si="57"/>
        <v/>
      </c>
    </row>
    <row r="643" spans="1:14">
      <c r="A643" s="166"/>
      <c r="B643" s="204" t="e">
        <f>VLOOKUP(A643,Adr!A:B,2,FALSE)</f>
        <v>#N/A</v>
      </c>
      <c r="C643" s="196"/>
      <c r="D643" s="187"/>
      <c r="E643" s="173"/>
      <c r="F643" s="182"/>
      <c r="G643" s="185"/>
      <c r="H643" s="185"/>
      <c r="I643" s="167"/>
      <c r="J643" s="167"/>
      <c r="K643" s="5"/>
      <c r="L643" s="167" t="str">
        <f t="shared" si="55"/>
        <v/>
      </c>
      <c r="M643" s="5" t="e">
        <f t="shared" si="56"/>
        <v>#N/A</v>
      </c>
      <c r="N643" s="3" t="str">
        <f t="shared" si="57"/>
        <v/>
      </c>
    </row>
    <row r="644" spans="1:14">
      <c r="A644" s="166"/>
      <c r="B644" s="204" t="e">
        <f>VLOOKUP(A644,Adr!A:B,2,FALSE)</f>
        <v>#N/A</v>
      </c>
      <c r="C644" s="196"/>
      <c r="D644" s="186"/>
      <c r="E644" s="173"/>
      <c r="F644" s="166"/>
      <c r="G644" s="169"/>
      <c r="H644" s="169"/>
      <c r="I644" s="167"/>
      <c r="J644" s="167"/>
      <c r="K644" s="5"/>
      <c r="L644" s="167" t="str">
        <f t="shared" si="55"/>
        <v/>
      </c>
      <c r="M644" s="5" t="e">
        <f t="shared" si="56"/>
        <v>#N/A</v>
      </c>
      <c r="N644" s="3" t="str">
        <f t="shared" si="57"/>
        <v/>
      </c>
    </row>
    <row r="645" spans="1:14">
      <c r="A645" s="166"/>
      <c r="B645" s="204" t="e">
        <f>VLOOKUP(A645,Adr!A:B,2,FALSE)</f>
        <v>#N/A</v>
      </c>
      <c r="C645" s="196"/>
      <c r="D645" s="186"/>
      <c r="E645" s="173"/>
      <c r="F645" s="166"/>
      <c r="G645" s="169"/>
      <c r="H645" s="169"/>
      <c r="I645" s="167"/>
      <c r="J645" s="167"/>
      <c r="K645" s="5"/>
      <c r="L645" s="167" t="str">
        <f t="shared" si="55"/>
        <v/>
      </c>
      <c r="M645" s="5" t="e">
        <f t="shared" si="56"/>
        <v>#N/A</v>
      </c>
      <c r="N645" s="3" t="str">
        <f t="shared" si="57"/>
        <v/>
      </c>
    </row>
    <row r="646" spans="1:14">
      <c r="A646" s="166"/>
      <c r="B646" s="204" t="e">
        <f>VLOOKUP(A646,Adr!A:B,2,FALSE)</f>
        <v>#N/A</v>
      </c>
      <c r="C646" s="169"/>
      <c r="D646" s="172"/>
      <c r="E646" s="173"/>
      <c r="F646" s="166"/>
      <c r="G646" s="169"/>
      <c r="H646" s="169"/>
      <c r="I646" s="192"/>
      <c r="J646" s="167"/>
      <c r="K646" s="5"/>
      <c r="L646" s="167" t="str">
        <f t="shared" ref="L646:L709" si="58">A646&amp;G646&amp;H646</f>
        <v/>
      </c>
      <c r="M646" s="5" t="e">
        <f t="shared" ref="M646:M709" si="59">B646&amp;F646&amp;H646&amp;C646</f>
        <v>#N/A</v>
      </c>
      <c r="N646" s="3" t="str">
        <f t="shared" ref="N646:N709" si="60">+I646&amp;H646</f>
        <v/>
      </c>
    </row>
    <row r="647" spans="1:14">
      <c r="A647" s="166"/>
      <c r="B647" s="204" t="e">
        <f>VLOOKUP(A647,Adr!A:B,2,FALSE)</f>
        <v>#N/A</v>
      </c>
      <c r="C647" s="169"/>
      <c r="D647" s="172"/>
      <c r="E647" s="173"/>
      <c r="F647" s="166"/>
      <c r="G647" s="169"/>
      <c r="H647" s="169"/>
      <c r="I647" s="192"/>
      <c r="J647" s="167"/>
      <c r="K647" s="5"/>
      <c r="L647" s="167" t="str">
        <f t="shared" si="58"/>
        <v/>
      </c>
      <c r="M647" s="5" t="e">
        <f t="shared" si="59"/>
        <v>#N/A</v>
      </c>
      <c r="N647" s="3" t="str">
        <f t="shared" si="60"/>
        <v/>
      </c>
    </row>
    <row r="648" spans="1:14">
      <c r="A648" s="166"/>
      <c r="B648" s="204" t="e">
        <f>VLOOKUP(A648,Adr!A:B,2,FALSE)</f>
        <v>#N/A</v>
      </c>
      <c r="C648" s="169"/>
      <c r="D648" s="172"/>
      <c r="E648" s="173"/>
      <c r="F648" s="166"/>
      <c r="G648" s="169"/>
      <c r="H648" s="169"/>
      <c r="I648" s="192"/>
      <c r="J648" s="167"/>
      <c r="K648" s="5"/>
      <c r="L648" s="167" t="str">
        <f t="shared" si="58"/>
        <v/>
      </c>
      <c r="M648" s="5" t="e">
        <f t="shared" si="59"/>
        <v>#N/A</v>
      </c>
      <c r="N648" s="3" t="str">
        <f t="shared" si="60"/>
        <v/>
      </c>
    </row>
    <row r="649" spans="1:14">
      <c r="A649" s="166"/>
      <c r="B649" s="204" t="e">
        <f>VLOOKUP(A649,Adr!A:B,2,FALSE)</f>
        <v>#N/A</v>
      </c>
      <c r="C649" s="169"/>
      <c r="D649" s="172"/>
      <c r="E649" s="173"/>
      <c r="F649" s="166"/>
      <c r="G649" s="169"/>
      <c r="H649" s="169"/>
      <c r="I649" s="192"/>
      <c r="J649" s="167"/>
      <c r="K649" s="5"/>
      <c r="L649" s="167" t="str">
        <f t="shared" si="58"/>
        <v/>
      </c>
      <c r="M649" s="5" t="e">
        <f t="shared" si="59"/>
        <v>#N/A</v>
      </c>
      <c r="N649" s="3" t="str">
        <f t="shared" si="60"/>
        <v/>
      </c>
    </row>
    <row r="650" spans="1:14">
      <c r="A650" s="166"/>
      <c r="B650" s="204" t="e">
        <f>VLOOKUP(A650,Adr!A:B,2,FALSE)</f>
        <v>#N/A</v>
      </c>
      <c r="C650" s="196"/>
      <c r="D650" s="186"/>
      <c r="E650" s="173"/>
      <c r="F650" s="166"/>
      <c r="G650" s="169"/>
      <c r="H650" s="169"/>
      <c r="I650" s="167"/>
      <c r="J650" s="167"/>
      <c r="K650" s="5"/>
      <c r="L650" s="167" t="str">
        <f t="shared" si="58"/>
        <v/>
      </c>
      <c r="M650" s="5" t="e">
        <f t="shared" si="59"/>
        <v>#N/A</v>
      </c>
      <c r="N650" s="3" t="str">
        <f t="shared" si="60"/>
        <v/>
      </c>
    </row>
    <row r="651" spans="1:14">
      <c r="A651" s="166"/>
      <c r="B651" s="204" t="e">
        <f>VLOOKUP(A651,Adr!A:B,2,FALSE)</f>
        <v>#N/A</v>
      </c>
      <c r="C651" s="169"/>
      <c r="D651" s="172"/>
      <c r="E651" s="173"/>
      <c r="F651" s="166"/>
      <c r="G651" s="169"/>
      <c r="H651" s="169"/>
      <c r="I651" s="192"/>
      <c r="J651" s="167"/>
      <c r="K651" s="5"/>
      <c r="L651" s="167" t="str">
        <f t="shared" si="58"/>
        <v/>
      </c>
      <c r="M651" s="5" t="e">
        <f t="shared" si="59"/>
        <v>#N/A</v>
      </c>
      <c r="N651" s="3" t="str">
        <f t="shared" si="60"/>
        <v/>
      </c>
    </row>
    <row r="652" spans="1:14">
      <c r="A652" s="166"/>
      <c r="B652" s="204" t="e">
        <f>VLOOKUP(A652,Adr!A:B,2,FALSE)</f>
        <v>#N/A</v>
      </c>
      <c r="C652" s="169"/>
      <c r="D652" s="172"/>
      <c r="E652" s="173"/>
      <c r="F652" s="166"/>
      <c r="G652" s="169"/>
      <c r="H652" s="169"/>
      <c r="I652" s="192"/>
      <c r="J652" s="167"/>
      <c r="K652" s="5"/>
      <c r="L652" s="167" t="str">
        <f t="shared" si="58"/>
        <v/>
      </c>
      <c r="M652" s="5" t="e">
        <f t="shared" si="59"/>
        <v>#N/A</v>
      </c>
      <c r="N652" s="3" t="str">
        <f t="shared" si="60"/>
        <v/>
      </c>
    </row>
    <row r="653" spans="1:14">
      <c r="A653" s="166"/>
      <c r="B653" s="204" t="e">
        <f>VLOOKUP(A653,Adr!A:B,2,FALSE)</f>
        <v>#N/A</v>
      </c>
      <c r="C653" s="169"/>
      <c r="D653" s="172"/>
      <c r="E653" s="173"/>
      <c r="F653" s="166"/>
      <c r="G653" s="169"/>
      <c r="H653" s="169"/>
      <c r="I653" s="192"/>
      <c r="J653" s="167"/>
      <c r="K653" s="5"/>
      <c r="L653" s="167" t="str">
        <f t="shared" si="58"/>
        <v/>
      </c>
      <c r="M653" s="5" t="e">
        <f t="shared" si="59"/>
        <v>#N/A</v>
      </c>
      <c r="N653" s="3" t="str">
        <f t="shared" si="60"/>
        <v/>
      </c>
    </row>
    <row r="654" spans="1:14">
      <c r="A654" s="166"/>
      <c r="B654" s="204" t="e">
        <f>VLOOKUP(A654,Adr!A:B,2,FALSE)</f>
        <v>#N/A</v>
      </c>
      <c r="C654" s="196"/>
      <c r="D654" s="187"/>
      <c r="E654" s="173"/>
      <c r="F654" s="182"/>
      <c r="G654" s="185"/>
      <c r="H654" s="185"/>
      <c r="I654" s="167"/>
      <c r="J654" s="167"/>
      <c r="K654" s="5"/>
      <c r="L654" s="167" t="str">
        <f t="shared" si="58"/>
        <v/>
      </c>
      <c r="M654" s="5" t="e">
        <f t="shared" si="59"/>
        <v>#N/A</v>
      </c>
      <c r="N654" s="3" t="str">
        <f t="shared" si="60"/>
        <v/>
      </c>
    </row>
    <row r="655" spans="1:14">
      <c r="A655" s="166"/>
      <c r="B655" s="204" t="e">
        <f>VLOOKUP(A655,Adr!A:B,2,FALSE)</f>
        <v>#N/A</v>
      </c>
      <c r="C655" s="196"/>
      <c r="D655" s="187"/>
      <c r="E655" s="173"/>
      <c r="F655" s="182"/>
      <c r="G655" s="185"/>
      <c r="H655" s="185"/>
      <c r="I655" s="167"/>
      <c r="J655" s="167"/>
      <c r="K655" s="5"/>
      <c r="L655" s="167" t="str">
        <f t="shared" si="58"/>
        <v/>
      </c>
      <c r="M655" s="5" t="e">
        <f t="shared" si="59"/>
        <v>#N/A</v>
      </c>
      <c r="N655" s="3" t="str">
        <f t="shared" si="60"/>
        <v/>
      </c>
    </row>
    <row r="656" spans="1:14">
      <c r="A656" s="166"/>
      <c r="B656" s="204" t="e">
        <f>VLOOKUP(A656,Adr!A:B,2,FALSE)</f>
        <v>#N/A</v>
      </c>
      <c r="C656" s="196"/>
      <c r="D656" s="187"/>
      <c r="E656" s="173"/>
      <c r="F656" s="182"/>
      <c r="G656" s="185"/>
      <c r="H656" s="185"/>
      <c r="I656" s="167"/>
      <c r="J656" s="167"/>
      <c r="K656" s="5"/>
      <c r="L656" s="167" t="str">
        <f t="shared" si="58"/>
        <v/>
      </c>
      <c r="M656" s="5" t="e">
        <f t="shared" si="59"/>
        <v>#N/A</v>
      </c>
      <c r="N656" s="3" t="str">
        <f t="shared" si="60"/>
        <v/>
      </c>
    </row>
    <row r="657" spans="1:14">
      <c r="A657" s="166"/>
      <c r="B657" s="204" t="e">
        <f>VLOOKUP(A657,Adr!A:B,2,FALSE)</f>
        <v>#N/A</v>
      </c>
      <c r="C657" s="196"/>
      <c r="D657" s="187"/>
      <c r="E657" s="173"/>
      <c r="F657" s="182"/>
      <c r="G657" s="185"/>
      <c r="H657" s="185"/>
      <c r="I657" s="167"/>
      <c r="J657" s="167"/>
      <c r="K657" s="5"/>
      <c r="L657" s="167" t="str">
        <f t="shared" si="58"/>
        <v/>
      </c>
      <c r="M657" s="5" t="e">
        <f t="shared" si="59"/>
        <v>#N/A</v>
      </c>
      <c r="N657" s="3" t="str">
        <f t="shared" si="60"/>
        <v/>
      </c>
    </row>
    <row r="658" spans="1:14">
      <c r="A658" s="166"/>
      <c r="B658" s="204" t="e">
        <f>VLOOKUP(A658,Adr!A:B,2,FALSE)</f>
        <v>#N/A</v>
      </c>
      <c r="C658" s="196"/>
      <c r="D658" s="186"/>
      <c r="E658" s="173"/>
      <c r="F658" s="166"/>
      <c r="G658" s="169"/>
      <c r="H658" s="169"/>
      <c r="I658" s="167"/>
      <c r="J658" s="167"/>
      <c r="K658" s="5"/>
      <c r="L658" s="167" t="str">
        <f t="shared" si="58"/>
        <v/>
      </c>
      <c r="M658" s="5" t="e">
        <f t="shared" si="59"/>
        <v>#N/A</v>
      </c>
      <c r="N658" s="3" t="str">
        <f t="shared" si="60"/>
        <v/>
      </c>
    </row>
    <row r="659" spans="1:14">
      <c r="A659" s="166"/>
      <c r="B659" s="204" t="e">
        <f>VLOOKUP(A659,Adr!A:B,2,FALSE)</f>
        <v>#N/A</v>
      </c>
      <c r="C659" s="196"/>
      <c r="D659" s="186"/>
      <c r="E659" s="173"/>
      <c r="F659" s="166"/>
      <c r="G659" s="169"/>
      <c r="H659" s="169"/>
      <c r="I659" s="167"/>
      <c r="J659" s="167"/>
      <c r="K659" s="5"/>
      <c r="L659" s="167" t="str">
        <f t="shared" si="58"/>
        <v/>
      </c>
      <c r="M659" s="5" t="e">
        <f t="shared" si="59"/>
        <v>#N/A</v>
      </c>
      <c r="N659" s="3" t="str">
        <f t="shared" si="60"/>
        <v/>
      </c>
    </row>
    <row r="660" spans="1:14">
      <c r="A660" s="166"/>
      <c r="B660" s="204" t="e">
        <f>VLOOKUP(A660,Adr!A:B,2,FALSE)</f>
        <v>#N/A</v>
      </c>
      <c r="C660" s="196"/>
      <c r="D660" s="187"/>
      <c r="E660" s="173"/>
      <c r="F660" s="182"/>
      <c r="G660" s="185"/>
      <c r="H660" s="185"/>
      <c r="I660" s="167"/>
      <c r="J660" s="167"/>
      <c r="K660" s="5"/>
      <c r="L660" s="167" t="str">
        <f t="shared" si="58"/>
        <v/>
      </c>
      <c r="M660" s="5" t="e">
        <f t="shared" si="59"/>
        <v>#N/A</v>
      </c>
      <c r="N660" s="3" t="str">
        <f t="shared" si="60"/>
        <v/>
      </c>
    </row>
    <row r="661" spans="1:14">
      <c r="A661" s="166"/>
      <c r="B661" s="204" t="e">
        <f>VLOOKUP(A661,Adr!A:B,2,FALSE)</f>
        <v>#N/A</v>
      </c>
      <c r="C661" s="190"/>
      <c r="D661" s="172"/>
      <c r="E661" s="173"/>
      <c r="F661" s="182"/>
      <c r="G661" s="185"/>
      <c r="H661" s="185"/>
      <c r="I661" s="167"/>
      <c r="J661" s="167"/>
      <c r="K661" s="5"/>
      <c r="L661" s="167" t="str">
        <f t="shared" si="58"/>
        <v/>
      </c>
      <c r="M661" s="5" t="e">
        <f t="shared" si="59"/>
        <v>#N/A</v>
      </c>
      <c r="N661" s="3" t="str">
        <f t="shared" si="60"/>
        <v/>
      </c>
    </row>
    <row r="662" spans="1:14">
      <c r="A662" s="166"/>
      <c r="B662" s="204" t="e">
        <f>VLOOKUP(A662,Adr!A:B,2,FALSE)</f>
        <v>#N/A</v>
      </c>
      <c r="C662" s="190"/>
      <c r="D662" s="172"/>
      <c r="E662" s="173"/>
      <c r="F662" s="182"/>
      <c r="G662" s="185"/>
      <c r="H662" s="185"/>
      <c r="I662" s="167"/>
      <c r="J662" s="167"/>
      <c r="K662" s="5"/>
      <c r="L662" s="167" t="str">
        <f t="shared" si="58"/>
        <v/>
      </c>
      <c r="M662" s="5" t="e">
        <f t="shared" si="59"/>
        <v>#N/A</v>
      </c>
      <c r="N662" s="3" t="str">
        <f t="shared" si="60"/>
        <v/>
      </c>
    </row>
    <row r="663" spans="1:14">
      <c r="A663" s="166"/>
      <c r="B663" s="204" t="e">
        <f>VLOOKUP(A663,Adr!A:B,2,FALSE)</f>
        <v>#N/A</v>
      </c>
      <c r="C663" s="196"/>
      <c r="D663" s="187"/>
      <c r="E663" s="173"/>
      <c r="F663" s="182"/>
      <c r="G663" s="185"/>
      <c r="H663" s="185"/>
      <c r="I663" s="167"/>
      <c r="J663" s="167"/>
      <c r="K663" s="5"/>
      <c r="L663" s="167" t="str">
        <f t="shared" si="58"/>
        <v/>
      </c>
      <c r="M663" s="5" t="e">
        <f t="shared" si="59"/>
        <v>#N/A</v>
      </c>
      <c r="N663" s="3" t="str">
        <f t="shared" si="60"/>
        <v/>
      </c>
    </row>
    <row r="664" spans="1:14">
      <c r="A664" s="166"/>
      <c r="B664" s="204" t="e">
        <f>VLOOKUP(A664,Adr!A:B,2,FALSE)</f>
        <v>#N/A</v>
      </c>
      <c r="C664" s="196"/>
      <c r="D664" s="187"/>
      <c r="E664" s="173"/>
      <c r="F664" s="182"/>
      <c r="G664" s="185"/>
      <c r="H664" s="185"/>
      <c r="I664" s="167"/>
      <c r="J664" s="167"/>
      <c r="K664" s="5"/>
      <c r="L664" s="167" t="str">
        <f t="shared" si="58"/>
        <v/>
      </c>
      <c r="M664" s="5" t="e">
        <f t="shared" si="59"/>
        <v>#N/A</v>
      </c>
      <c r="N664" s="3" t="str">
        <f t="shared" si="60"/>
        <v/>
      </c>
    </row>
    <row r="665" spans="1:14">
      <c r="A665" s="166"/>
      <c r="B665" s="204" t="e">
        <f>VLOOKUP(A665,Adr!A:B,2,FALSE)</f>
        <v>#N/A</v>
      </c>
      <c r="C665" s="196"/>
      <c r="D665" s="187"/>
      <c r="E665" s="173"/>
      <c r="F665" s="182"/>
      <c r="G665" s="185"/>
      <c r="H665" s="185"/>
      <c r="I665" s="167"/>
      <c r="J665" s="167"/>
      <c r="K665" s="5"/>
      <c r="L665" s="167" t="str">
        <f t="shared" si="58"/>
        <v/>
      </c>
      <c r="M665" s="5" t="e">
        <f t="shared" si="59"/>
        <v>#N/A</v>
      </c>
      <c r="N665" s="3" t="str">
        <f t="shared" si="60"/>
        <v/>
      </c>
    </row>
    <row r="666" spans="1:14">
      <c r="A666" s="166"/>
      <c r="B666" s="204" t="e">
        <f>VLOOKUP(A666,Adr!A:B,2,FALSE)</f>
        <v>#N/A</v>
      </c>
      <c r="C666" s="196"/>
      <c r="D666" s="187"/>
      <c r="E666" s="173"/>
      <c r="F666" s="182"/>
      <c r="G666" s="185"/>
      <c r="H666" s="185"/>
      <c r="I666" s="167"/>
      <c r="J666" s="167"/>
      <c r="K666" s="5"/>
      <c r="L666" s="167" t="str">
        <f t="shared" si="58"/>
        <v/>
      </c>
      <c r="M666" s="5" t="e">
        <f t="shared" si="59"/>
        <v>#N/A</v>
      </c>
      <c r="N666" s="3" t="str">
        <f t="shared" si="60"/>
        <v/>
      </c>
    </row>
    <row r="667" spans="1:14">
      <c r="A667" s="166"/>
      <c r="B667" s="204" t="e">
        <f>VLOOKUP(A667,Adr!A:B,2,FALSE)</f>
        <v>#N/A</v>
      </c>
      <c r="C667" s="196"/>
      <c r="D667" s="187"/>
      <c r="E667" s="173"/>
      <c r="F667" s="182"/>
      <c r="G667" s="185"/>
      <c r="H667" s="185"/>
      <c r="I667" s="167"/>
      <c r="J667" s="167"/>
      <c r="K667" s="5"/>
      <c r="L667" s="167" t="str">
        <f t="shared" si="58"/>
        <v/>
      </c>
      <c r="M667" s="5" t="e">
        <f t="shared" si="59"/>
        <v>#N/A</v>
      </c>
      <c r="N667" s="3" t="str">
        <f t="shared" si="60"/>
        <v/>
      </c>
    </row>
    <row r="668" spans="1:14">
      <c r="A668" s="182"/>
      <c r="B668" s="204" t="e">
        <f>VLOOKUP(A668,Adr!A:B,2,FALSE)</f>
        <v>#N/A</v>
      </c>
      <c r="C668" s="185"/>
      <c r="D668" s="187"/>
      <c r="E668" s="230"/>
      <c r="F668" s="182"/>
      <c r="G668" s="185"/>
      <c r="H668" s="185"/>
      <c r="I668" s="192"/>
      <c r="J668" s="167"/>
      <c r="K668" s="5"/>
      <c r="L668" s="167" t="str">
        <f t="shared" si="58"/>
        <v/>
      </c>
      <c r="M668" s="5" t="e">
        <f t="shared" si="59"/>
        <v>#N/A</v>
      </c>
      <c r="N668" s="3" t="str">
        <f t="shared" si="60"/>
        <v/>
      </c>
    </row>
    <row r="669" spans="1:14">
      <c r="A669" s="166"/>
      <c r="B669" s="204" t="e">
        <f>VLOOKUP(A669,Adr!A:B,2,FALSE)</f>
        <v>#N/A</v>
      </c>
      <c r="C669" s="190"/>
      <c r="D669" s="172"/>
      <c r="E669" s="173"/>
      <c r="F669" s="166"/>
      <c r="G669" s="169"/>
      <c r="H669" s="169"/>
      <c r="I669" s="192"/>
      <c r="J669" s="167"/>
      <c r="K669" s="5"/>
      <c r="L669" s="167" t="str">
        <f t="shared" si="58"/>
        <v/>
      </c>
      <c r="M669" s="5" t="e">
        <f t="shared" si="59"/>
        <v>#N/A</v>
      </c>
      <c r="N669" s="3" t="str">
        <f t="shared" si="60"/>
        <v/>
      </c>
    </row>
    <row r="670" spans="1:14">
      <c r="A670" s="166"/>
      <c r="B670" s="204" t="e">
        <f>VLOOKUP(A670,Adr!A:B,2,FALSE)</f>
        <v>#N/A</v>
      </c>
      <c r="C670" s="196"/>
      <c r="D670" s="187"/>
      <c r="E670" s="173"/>
      <c r="F670" s="166"/>
      <c r="G670" s="169"/>
      <c r="H670" s="169"/>
      <c r="I670" s="192"/>
      <c r="J670" s="167"/>
      <c r="K670" s="5"/>
      <c r="L670" s="167" t="str">
        <f t="shared" si="58"/>
        <v/>
      </c>
      <c r="M670" s="5" t="e">
        <f t="shared" si="59"/>
        <v>#N/A</v>
      </c>
      <c r="N670" s="3" t="str">
        <f t="shared" si="60"/>
        <v/>
      </c>
    </row>
    <row r="671" spans="1:14">
      <c r="A671" s="166"/>
      <c r="B671" s="204" t="e">
        <f>VLOOKUP(A671,Adr!A:B,2,FALSE)</f>
        <v>#N/A</v>
      </c>
      <c r="C671" s="196"/>
      <c r="D671" s="187"/>
      <c r="E671" s="173"/>
      <c r="F671" s="166"/>
      <c r="G671" s="169"/>
      <c r="H671" s="169"/>
      <c r="I671" s="192"/>
      <c r="J671" s="167"/>
      <c r="K671" s="5"/>
      <c r="L671" s="167" t="str">
        <f t="shared" si="58"/>
        <v/>
      </c>
      <c r="M671" s="5" t="e">
        <f t="shared" si="59"/>
        <v>#N/A</v>
      </c>
      <c r="N671" s="3" t="str">
        <f t="shared" si="60"/>
        <v/>
      </c>
    </row>
    <row r="672" spans="1:14">
      <c r="A672" s="166"/>
      <c r="B672" s="204" t="e">
        <f>VLOOKUP(A672,Adr!A:B,2,FALSE)</f>
        <v>#N/A</v>
      </c>
      <c r="C672" s="196"/>
      <c r="D672" s="187"/>
      <c r="E672" s="173"/>
      <c r="F672" s="166"/>
      <c r="G672" s="169"/>
      <c r="H672" s="169"/>
      <c r="I672" s="192"/>
      <c r="J672" s="167"/>
      <c r="K672" s="5"/>
      <c r="L672" s="167" t="str">
        <f t="shared" si="58"/>
        <v/>
      </c>
      <c r="M672" s="5" t="e">
        <f t="shared" si="59"/>
        <v>#N/A</v>
      </c>
      <c r="N672" s="3" t="str">
        <f t="shared" si="60"/>
        <v/>
      </c>
    </row>
    <row r="673" spans="1:14">
      <c r="A673" s="166"/>
      <c r="B673" s="204" t="e">
        <f>VLOOKUP(A673,Adr!A:B,2,FALSE)</f>
        <v>#N/A</v>
      </c>
      <c r="C673" s="196"/>
      <c r="D673" s="187"/>
      <c r="E673" s="173"/>
      <c r="F673" s="166"/>
      <c r="G673" s="169"/>
      <c r="H673" s="169"/>
      <c r="I673" s="192"/>
      <c r="J673" s="167"/>
      <c r="K673" s="5"/>
      <c r="L673" s="167" t="str">
        <f t="shared" si="58"/>
        <v/>
      </c>
      <c r="M673" s="5" t="e">
        <f t="shared" si="59"/>
        <v>#N/A</v>
      </c>
      <c r="N673" s="3" t="str">
        <f t="shared" si="60"/>
        <v/>
      </c>
    </row>
    <row r="674" spans="1:14">
      <c r="A674" s="166"/>
      <c r="B674" s="204" t="e">
        <f>VLOOKUP(A674,Adr!A:B,2,FALSE)</f>
        <v>#N/A</v>
      </c>
      <c r="C674" s="196"/>
      <c r="D674" s="187"/>
      <c r="E674" s="173"/>
      <c r="F674" s="166"/>
      <c r="G674" s="169"/>
      <c r="H674" s="169"/>
      <c r="I674" s="192"/>
      <c r="J674" s="167"/>
      <c r="K674" s="5"/>
      <c r="L674" s="167" t="str">
        <f t="shared" si="58"/>
        <v/>
      </c>
      <c r="M674" s="5" t="e">
        <f t="shared" si="59"/>
        <v>#N/A</v>
      </c>
      <c r="N674" s="3" t="str">
        <f t="shared" si="60"/>
        <v/>
      </c>
    </row>
    <row r="675" spans="1:14">
      <c r="A675" s="166"/>
      <c r="B675" s="204" t="e">
        <f>VLOOKUP(A675,Adr!A:B,2,FALSE)</f>
        <v>#N/A</v>
      </c>
      <c r="C675" s="190"/>
      <c r="D675" s="172"/>
      <c r="E675" s="173"/>
      <c r="F675" s="166"/>
      <c r="G675" s="169"/>
      <c r="H675" s="169"/>
      <c r="I675" s="192"/>
      <c r="J675" s="167"/>
      <c r="K675" s="5"/>
      <c r="L675" s="167" t="str">
        <f t="shared" si="58"/>
        <v/>
      </c>
      <c r="M675" s="5" t="e">
        <f t="shared" si="59"/>
        <v>#N/A</v>
      </c>
      <c r="N675" s="3" t="str">
        <f t="shared" si="60"/>
        <v/>
      </c>
    </row>
    <row r="676" spans="1:14">
      <c r="A676" s="198"/>
      <c r="B676" s="204" t="e">
        <f>VLOOKUP(A676,Adr!A:B,2,FALSE)</f>
        <v>#N/A</v>
      </c>
      <c r="C676" s="169"/>
      <c r="D676" s="172"/>
      <c r="E676" s="173"/>
      <c r="F676" s="166"/>
      <c r="G676" s="169"/>
      <c r="H676" s="169"/>
      <c r="I676" s="192"/>
      <c r="J676" s="167"/>
      <c r="K676" s="5"/>
      <c r="L676" s="167" t="str">
        <f t="shared" si="58"/>
        <v/>
      </c>
      <c r="M676" s="5" t="e">
        <f t="shared" si="59"/>
        <v>#N/A</v>
      </c>
      <c r="N676" s="3" t="str">
        <f t="shared" si="60"/>
        <v/>
      </c>
    </row>
    <row r="677" spans="1:14">
      <c r="A677" s="166"/>
      <c r="B677" s="204" t="e">
        <f>VLOOKUP(A677,Adr!A:B,2,FALSE)</f>
        <v>#N/A</v>
      </c>
      <c r="C677" s="196"/>
      <c r="D677" s="187"/>
      <c r="E677" s="173"/>
      <c r="F677" s="166"/>
      <c r="G677" s="169"/>
      <c r="H677" s="169"/>
      <c r="I677" s="192"/>
      <c r="J677" s="167"/>
      <c r="K677" s="5"/>
      <c r="L677" s="167" t="str">
        <f t="shared" si="58"/>
        <v/>
      </c>
      <c r="M677" s="5" t="e">
        <f t="shared" si="59"/>
        <v>#N/A</v>
      </c>
      <c r="N677" s="3" t="str">
        <f t="shared" si="60"/>
        <v/>
      </c>
    </row>
    <row r="678" spans="1:14">
      <c r="A678" s="166"/>
      <c r="B678" s="204" t="e">
        <f>VLOOKUP(A678,Adr!A:B,2,FALSE)</f>
        <v>#N/A</v>
      </c>
      <c r="C678" s="196"/>
      <c r="D678" s="187"/>
      <c r="E678" s="173"/>
      <c r="F678" s="166"/>
      <c r="G678" s="169"/>
      <c r="H678" s="169"/>
      <c r="I678" s="192"/>
      <c r="J678" s="167"/>
      <c r="K678" s="5"/>
      <c r="L678" s="167" t="str">
        <f t="shared" si="58"/>
        <v/>
      </c>
      <c r="M678" s="5" t="e">
        <f t="shared" si="59"/>
        <v>#N/A</v>
      </c>
      <c r="N678" s="3" t="str">
        <f t="shared" si="60"/>
        <v/>
      </c>
    </row>
    <row r="679" spans="1:14">
      <c r="A679" s="202"/>
      <c r="B679" s="204" t="e">
        <f>VLOOKUP(A679,Adr!A:B,2,FALSE)</f>
        <v>#N/A</v>
      </c>
      <c r="C679" s="169"/>
      <c r="D679" s="172"/>
      <c r="E679" s="173"/>
      <c r="F679" s="166"/>
      <c r="G679" s="169"/>
      <c r="H679" s="169"/>
      <c r="I679" s="192"/>
      <c r="J679" s="167"/>
      <c r="K679" s="5"/>
      <c r="L679" s="167" t="str">
        <f t="shared" si="58"/>
        <v/>
      </c>
      <c r="M679" s="5" t="e">
        <f t="shared" si="59"/>
        <v>#N/A</v>
      </c>
      <c r="N679" s="3" t="str">
        <f t="shared" si="60"/>
        <v/>
      </c>
    </row>
    <row r="680" spans="1:14">
      <c r="A680" s="166"/>
      <c r="B680" s="204" t="e">
        <f>VLOOKUP(A680,Adr!A:B,2,FALSE)</f>
        <v>#N/A</v>
      </c>
      <c r="C680" s="190"/>
      <c r="D680" s="172"/>
      <c r="E680" s="173"/>
      <c r="F680" s="166"/>
      <c r="G680" s="169"/>
      <c r="H680" s="169"/>
      <c r="I680" s="192"/>
      <c r="J680" s="167"/>
      <c r="K680" s="5"/>
      <c r="L680" s="167" t="str">
        <f t="shared" si="58"/>
        <v/>
      </c>
      <c r="M680" s="5" t="e">
        <f t="shared" si="59"/>
        <v>#N/A</v>
      </c>
      <c r="N680" s="3" t="str">
        <f t="shared" si="60"/>
        <v/>
      </c>
    </row>
    <row r="681" spans="1:14">
      <c r="A681" s="166"/>
      <c r="B681" s="204" t="e">
        <f>VLOOKUP(A681,Adr!A:B,2,FALSE)</f>
        <v>#N/A</v>
      </c>
      <c r="C681" s="196"/>
      <c r="D681" s="187"/>
      <c r="E681" s="173"/>
      <c r="F681" s="166"/>
      <c r="G681" s="169"/>
      <c r="H681" s="169"/>
      <c r="I681" s="192"/>
      <c r="J681" s="167"/>
      <c r="K681" s="5"/>
      <c r="L681" s="167" t="str">
        <f t="shared" si="58"/>
        <v/>
      </c>
      <c r="M681" s="5" t="e">
        <f t="shared" si="59"/>
        <v>#N/A</v>
      </c>
      <c r="N681" s="3" t="str">
        <f t="shared" si="60"/>
        <v/>
      </c>
    </row>
    <row r="682" spans="1:14">
      <c r="A682" s="166"/>
      <c r="B682" s="204" t="e">
        <f>VLOOKUP(A682,Adr!A:B,2,FALSE)</f>
        <v>#N/A</v>
      </c>
      <c r="C682" s="190"/>
      <c r="D682" s="172"/>
      <c r="E682" s="173"/>
      <c r="F682" s="166"/>
      <c r="G682" s="169"/>
      <c r="H682" s="169"/>
      <c r="I682" s="192"/>
      <c r="J682" s="167"/>
      <c r="K682" s="5"/>
      <c r="L682" s="167" t="str">
        <f t="shared" si="58"/>
        <v/>
      </c>
      <c r="M682" s="5" t="e">
        <f t="shared" si="59"/>
        <v>#N/A</v>
      </c>
      <c r="N682" s="3" t="str">
        <f t="shared" si="60"/>
        <v/>
      </c>
    </row>
    <row r="683" spans="1:14">
      <c r="A683" s="166"/>
      <c r="B683" s="204" t="e">
        <f>VLOOKUP(A683,Adr!A:B,2,FALSE)</f>
        <v>#N/A</v>
      </c>
      <c r="C683" s="190"/>
      <c r="D683" s="172"/>
      <c r="E683" s="173"/>
      <c r="F683" s="166"/>
      <c r="G683" s="169"/>
      <c r="H683" s="169"/>
      <c r="I683" s="192"/>
      <c r="J683" s="167"/>
      <c r="K683" s="5"/>
      <c r="L683" s="167" t="str">
        <f t="shared" si="58"/>
        <v/>
      </c>
      <c r="M683" s="5" t="e">
        <f t="shared" si="59"/>
        <v>#N/A</v>
      </c>
      <c r="N683" s="3" t="str">
        <f t="shared" si="60"/>
        <v/>
      </c>
    </row>
    <row r="684" spans="1:14">
      <c r="A684" s="166"/>
      <c r="B684" s="204" t="e">
        <f>VLOOKUP(A684,Adr!A:B,2,FALSE)</f>
        <v>#N/A</v>
      </c>
      <c r="C684" s="196"/>
      <c r="D684" s="187"/>
      <c r="E684" s="173"/>
      <c r="F684" s="166"/>
      <c r="G684" s="169"/>
      <c r="H684" s="169"/>
      <c r="I684" s="192"/>
      <c r="J684" s="167"/>
      <c r="K684" s="5"/>
      <c r="L684" s="167" t="str">
        <f t="shared" si="58"/>
        <v/>
      </c>
      <c r="M684" s="5" t="e">
        <f t="shared" si="59"/>
        <v>#N/A</v>
      </c>
      <c r="N684" s="3" t="str">
        <f t="shared" si="60"/>
        <v/>
      </c>
    </row>
    <row r="685" spans="1:14">
      <c r="A685" s="166"/>
      <c r="B685" s="204" t="e">
        <f>VLOOKUP(A685,Adr!A:B,2,FALSE)</f>
        <v>#N/A</v>
      </c>
      <c r="C685" s="190"/>
      <c r="D685" s="172"/>
      <c r="E685" s="173"/>
      <c r="F685" s="166"/>
      <c r="G685" s="169"/>
      <c r="H685" s="169"/>
      <c r="I685" s="192"/>
      <c r="J685" s="167"/>
      <c r="K685" s="5"/>
      <c r="L685" s="167" t="str">
        <f t="shared" si="58"/>
        <v/>
      </c>
      <c r="M685" s="5" t="e">
        <f t="shared" si="59"/>
        <v>#N/A</v>
      </c>
      <c r="N685" s="3" t="str">
        <f t="shared" si="60"/>
        <v/>
      </c>
    </row>
    <row r="686" spans="1:14">
      <c r="A686" s="198"/>
      <c r="B686" s="204" t="e">
        <f>VLOOKUP(A686,Adr!A:B,2,FALSE)</f>
        <v>#N/A</v>
      </c>
      <c r="C686" s="169"/>
      <c r="D686" s="172"/>
      <c r="E686" s="173"/>
      <c r="F686" s="166"/>
      <c r="G686" s="169"/>
      <c r="H686" s="169"/>
      <c r="I686" s="192"/>
      <c r="J686" s="167"/>
      <c r="K686" s="5"/>
      <c r="L686" s="167" t="str">
        <f t="shared" si="58"/>
        <v/>
      </c>
      <c r="M686" s="5" t="e">
        <f t="shared" si="59"/>
        <v>#N/A</v>
      </c>
      <c r="N686" s="3" t="str">
        <f t="shared" si="60"/>
        <v/>
      </c>
    </row>
    <row r="687" spans="1:14">
      <c r="A687" s="166"/>
      <c r="B687" s="204" t="e">
        <f>VLOOKUP(A687,Adr!A:B,2,FALSE)</f>
        <v>#N/A</v>
      </c>
      <c r="C687" s="169"/>
      <c r="D687" s="172"/>
      <c r="E687" s="173"/>
      <c r="F687" s="166"/>
      <c r="G687" s="169"/>
      <c r="H687" s="169"/>
      <c r="I687" s="192"/>
      <c r="J687" s="167"/>
      <c r="K687" s="5"/>
      <c r="L687" s="167" t="str">
        <f t="shared" si="58"/>
        <v/>
      </c>
      <c r="M687" s="5" t="e">
        <f t="shared" si="59"/>
        <v>#N/A</v>
      </c>
      <c r="N687" s="3" t="str">
        <f t="shared" si="60"/>
        <v/>
      </c>
    </row>
    <row r="688" spans="1:14">
      <c r="A688" s="166"/>
      <c r="B688" s="204" t="e">
        <f>VLOOKUP(A688,Adr!A:B,2,FALSE)</f>
        <v>#N/A</v>
      </c>
      <c r="C688" s="185"/>
      <c r="D688" s="187"/>
      <c r="E688" s="173"/>
      <c r="F688" s="182"/>
      <c r="G688" s="185"/>
      <c r="H688" s="185"/>
      <c r="I688" s="192"/>
      <c r="J688" s="167"/>
      <c r="K688" s="5"/>
      <c r="L688" s="167" t="str">
        <f t="shared" si="58"/>
        <v/>
      </c>
      <c r="M688" s="5" t="e">
        <f t="shared" si="59"/>
        <v>#N/A</v>
      </c>
      <c r="N688" s="3" t="str">
        <f t="shared" si="60"/>
        <v/>
      </c>
    </row>
    <row r="689" spans="1:14">
      <c r="A689" s="166"/>
      <c r="B689" s="204" t="e">
        <f>VLOOKUP(A689,Adr!A:B,2,FALSE)</f>
        <v>#N/A</v>
      </c>
      <c r="C689" s="185"/>
      <c r="D689" s="187"/>
      <c r="E689" s="173"/>
      <c r="F689" s="182"/>
      <c r="G689" s="185"/>
      <c r="H689" s="185"/>
      <c r="I689" s="192"/>
      <c r="J689" s="167"/>
      <c r="K689" s="5"/>
      <c r="L689" s="167" t="str">
        <f t="shared" si="58"/>
        <v/>
      </c>
      <c r="M689" s="5" t="e">
        <f t="shared" si="59"/>
        <v>#N/A</v>
      </c>
      <c r="N689" s="3" t="str">
        <f t="shared" si="60"/>
        <v/>
      </c>
    </row>
    <row r="690" spans="1:14">
      <c r="A690" s="166"/>
      <c r="B690" s="204" t="e">
        <f>VLOOKUP(A690,Adr!A:B,2,FALSE)</f>
        <v>#N/A</v>
      </c>
      <c r="C690" s="169"/>
      <c r="D690" s="172"/>
      <c r="E690" s="173"/>
      <c r="F690" s="166"/>
      <c r="G690" s="169"/>
      <c r="H690" s="169"/>
      <c r="I690" s="192"/>
      <c r="J690" s="167"/>
      <c r="K690" s="5"/>
      <c r="L690" s="167" t="str">
        <f t="shared" si="58"/>
        <v/>
      </c>
      <c r="M690" s="5" t="e">
        <f t="shared" si="59"/>
        <v>#N/A</v>
      </c>
      <c r="N690" s="3" t="str">
        <f t="shared" si="60"/>
        <v/>
      </c>
    </row>
    <row r="691" spans="1:14">
      <c r="A691" s="182"/>
      <c r="B691" s="204" t="e">
        <f>VLOOKUP(A691,Adr!A:B,2,FALSE)</f>
        <v>#N/A</v>
      </c>
      <c r="C691" s="185"/>
      <c r="D691" s="187"/>
      <c r="E691" s="173"/>
      <c r="F691" s="182"/>
      <c r="G691" s="169"/>
      <c r="H691" s="185"/>
      <c r="I691" s="192"/>
      <c r="J691" s="167"/>
      <c r="K691" s="5"/>
      <c r="L691" s="167" t="str">
        <f t="shared" si="58"/>
        <v/>
      </c>
      <c r="M691" s="5" t="e">
        <f t="shared" si="59"/>
        <v>#N/A</v>
      </c>
      <c r="N691" s="3" t="str">
        <f t="shared" si="60"/>
        <v/>
      </c>
    </row>
    <row r="692" spans="1:14">
      <c r="A692" s="166"/>
      <c r="B692" s="204" t="e">
        <f>VLOOKUP(A692,Adr!A:B,2,FALSE)</f>
        <v>#N/A</v>
      </c>
      <c r="C692" s="185"/>
      <c r="D692" s="187"/>
      <c r="E692" s="173"/>
      <c r="F692" s="182"/>
      <c r="G692" s="185"/>
      <c r="H692" s="185"/>
      <c r="I692" s="192"/>
      <c r="J692" s="167"/>
      <c r="K692" s="5"/>
      <c r="L692" s="167" t="str">
        <f t="shared" si="58"/>
        <v/>
      </c>
      <c r="M692" s="5" t="e">
        <f t="shared" si="59"/>
        <v>#N/A</v>
      </c>
      <c r="N692" s="3" t="str">
        <f t="shared" si="60"/>
        <v/>
      </c>
    </row>
    <row r="693" spans="1:14">
      <c r="A693" s="166"/>
      <c r="B693" s="204" t="e">
        <f>VLOOKUP(A693,Adr!A:B,2,FALSE)</f>
        <v>#N/A</v>
      </c>
      <c r="C693" s="190"/>
      <c r="D693" s="172"/>
      <c r="E693" s="173"/>
      <c r="F693" s="182"/>
      <c r="G693" s="185"/>
      <c r="H693" s="185"/>
      <c r="I693" s="167"/>
      <c r="J693" s="167"/>
      <c r="K693" s="5"/>
      <c r="L693" s="167" t="str">
        <f t="shared" si="58"/>
        <v/>
      </c>
      <c r="M693" s="5" t="e">
        <f t="shared" si="59"/>
        <v>#N/A</v>
      </c>
      <c r="N693" s="3" t="str">
        <f t="shared" si="60"/>
        <v/>
      </c>
    </row>
    <row r="694" spans="1:14">
      <c r="A694" s="166"/>
      <c r="B694" s="204" t="e">
        <f>VLOOKUP(A694,Adr!A:B,2,FALSE)</f>
        <v>#N/A</v>
      </c>
      <c r="C694" s="190"/>
      <c r="D694" s="172"/>
      <c r="E694" s="173"/>
      <c r="F694" s="182"/>
      <c r="G694" s="185"/>
      <c r="H694" s="185"/>
      <c r="I694" s="167"/>
      <c r="J694" s="167"/>
      <c r="K694" s="5"/>
      <c r="L694" s="167" t="str">
        <f t="shared" si="58"/>
        <v/>
      </c>
      <c r="M694" s="5" t="e">
        <f t="shared" si="59"/>
        <v>#N/A</v>
      </c>
      <c r="N694" s="3" t="str">
        <f t="shared" si="60"/>
        <v/>
      </c>
    </row>
    <row r="695" spans="1:14">
      <c r="A695" s="166"/>
      <c r="B695" s="204" t="e">
        <f>VLOOKUP(A695,Adr!A:B,2,FALSE)</f>
        <v>#N/A</v>
      </c>
      <c r="C695" s="196"/>
      <c r="D695" s="186"/>
      <c r="E695" s="173"/>
      <c r="F695" s="166"/>
      <c r="G695" s="169"/>
      <c r="H695" s="169"/>
      <c r="I695" s="167"/>
      <c r="J695" s="167"/>
      <c r="K695" s="5"/>
      <c r="L695" s="167" t="str">
        <f t="shared" si="58"/>
        <v/>
      </c>
      <c r="M695" s="5" t="e">
        <f t="shared" si="59"/>
        <v>#N/A</v>
      </c>
      <c r="N695" s="3" t="str">
        <f t="shared" si="60"/>
        <v/>
      </c>
    </row>
    <row r="696" spans="1:14">
      <c r="A696" s="166"/>
      <c r="B696" s="204" t="e">
        <f>VLOOKUP(A696,Adr!A:B,2,FALSE)</f>
        <v>#N/A</v>
      </c>
      <c r="C696" s="196"/>
      <c r="D696" s="186"/>
      <c r="E696" s="173"/>
      <c r="F696" s="166"/>
      <c r="G696" s="169"/>
      <c r="H696" s="169"/>
      <c r="I696" s="167"/>
      <c r="J696" s="167"/>
      <c r="K696" s="5"/>
      <c r="L696" s="167" t="str">
        <f t="shared" si="58"/>
        <v/>
      </c>
      <c r="M696" s="5" t="e">
        <f t="shared" si="59"/>
        <v>#N/A</v>
      </c>
      <c r="N696" s="3" t="str">
        <f t="shared" si="60"/>
        <v/>
      </c>
    </row>
    <row r="697" spans="1:14">
      <c r="A697" s="166"/>
      <c r="B697" s="204" t="e">
        <f>VLOOKUP(A697,Adr!A:B,2,FALSE)</f>
        <v>#N/A</v>
      </c>
      <c r="C697" s="190"/>
      <c r="D697" s="172"/>
      <c r="E697" s="173"/>
      <c r="F697" s="166"/>
      <c r="G697" s="169"/>
      <c r="H697" s="169"/>
      <c r="I697" s="192"/>
      <c r="J697" s="167"/>
      <c r="K697" s="5"/>
      <c r="L697" s="167" t="str">
        <f t="shared" si="58"/>
        <v/>
      </c>
      <c r="M697" s="5" t="e">
        <f t="shared" si="59"/>
        <v>#N/A</v>
      </c>
      <c r="N697" s="3" t="str">
        <f t="shared" si="60"/>
        <v/>
      </c>
    </row>
    <row r="698" spans="1:14">
      <c r="A698" s="166"/>
      <c r="B698" s="204" t="e">
        <f>VLOOKUP(A698,Adr!A:B,2,FALSE)</f>
        <v>#N/A</v>
      </c>
      <c r="C698" s="185"/>
      <c r="D698" s="187"/>
      <c r="E698" s="173"/>
      <c r="F698" s="182"/>
      <c r="G698" s="185"/>
      <c r="H698" s="185"/>
      <c r="I698" s="192"/>
      <c r="J698" s="167"/>
      <c r="K698" s="5"/>
      <c r="L698" s="167" t="str">
        <f t="shared" si="58"/>
        <v/>
      </c>
      <c r="M698" s="5" t="e">
        <f t="shared" si="59"/>
        <v>#N/A</v>
      </c>
      <c r="N698" s="3" t="str">
        <f t="shared" si="60"/>
        <v/>
      </c>
    </row>
    <row r="699" spans="1:14">
      <c r="A699" s="166"/>
      <c r="B699" s="204" t="e">
        <f>VLOOKUP(A699,Adr!A:B,2,FALSE)</f>
        <v>#N/A</v>
      </c>
      <c r="C699" s="185"/>
      <c r="D699" s="187"/>
      <c r="E699" s="173"/>
      <c r="F699" s="182"/>
      <c r="G699" s="185"/>
      <c r="H699" s="185"/>
      <c r="I699" s="192"/>
      <c r="J699" s="167"/>
      <c r="K699" s="5"/>
      <c r="L699" s="167" t="str">
        <f t="shared" si="58"/>
        <v/>
      </c>
      <c r="M699" s="5" t="e">
        <f t="shared" si="59"/>
        <v>#N/A</v>
      </c>
      <c r="N699" s="3" t="str">
        <f t="shared" si="60"/>
        <v/>
      </c>
    </row>
    <row r="700" spans="1:14">
      <c r="A700" s="166"/>
      <c r="B700" s="204" t="e">
        <f>VLOOKUP(A700,Adr!A:B,2,FALSE)</f>
        <v>#N/A</v>
      </c>
      <c r="C700" s="190"/>
      <c r="D700" s="172"/>
      <c r="E700" s="173"/>
      <c r="F700" s="182"/>
      <c r="G700" s="185"/>
      <c r="H700" s="185"/>
      <c r="I700" s="167"/>
      <c r="J700" s="167"/>
      <c r="K700" s="5"/>
      <c r="L700" s="167" t="str">
        <f t="shared" si="58"/>
        <v/>
      </c>
      <c r="M700" s="5" t="e">
        <f t="shared" si="59"/>
        <v>#N/A</v>
      </c>
      <c r="N700" s="3" t="str">
        <f t="shared" si="60"/>
        <v/>
      </c>
    </row>
    <row r="701" spans="1:14">
      <c r="A701" s="166"/>
      <c r="B701" s="204" t="e">
        <f>VLOOKUP(A701,Adr!A:B,2,FALSE)</f>
        <v>#N/A</v>
      </c>
      <c r="C701" s="185"/>
      <c r="D701" s="187"/>
      <c r="E701" s="173"/>
      <c r="F701" s="182"/>
      <c r="G701" s="185"/>
      <c r="H701" s="185"/>
      <c r="I701" s="192"/>
      <c r="J701" s="167"/>
      <c r="K701" s="5"/>
      <c r="L701" s="167" t="str">
        <f t="shared" si="58"/>
        <v/>
      </c>
      <c r="M701" s="5" t="e">
        <f t="shared" si="59"/>
        <v>#N/A</v>
      </c>
      <c r="N701" s="3" t="str">
        <f t="shared" si="60"/>
        <v/>
      </c>
    </row>
    <row r="702" spans="1:14">
      <c r="A702" s="166"/>
      <c r="B702" s="204" t="e">
        <f>VLOOKUP(A702,Adr!A:B,2,FALSE)</f>
        <v>#N/A</v>
      </c>
      <c r="C702" s="185"/>
      <c r="D702" s="187"/>
      <c r="E702" s="173"/>
      <c r="F702" s="182"/>
      <c r="G702" s="185"/>
      <c r="H702" s="185"/>
      <c r="I702" s="192"/>
      <c r="J702" s="167"/>
      <c r="K702" s="5"/>
      <c r="L702" s="167" t="str">
        <f t="shared" si="58"/>
        <v/>
      </c>
      <c r="M702" s="5" t="e">
        <f t="shared" si="59"/>
        <v>#N/A</v>
      </c>
      <c r="N702" s="3" t="str">
        <f t="shared" si="60"/>
        <v/>
      </c>
    </row>
    <row r="703" spans="1:14">
      <c r="A703" s="166"/>
      <c r="B703" s="204" t="e">
        <f>VLOOKUP(A703,Adr!A:B,2,FALSE)</f>
        <v>#N/A</v>
      </c>
      <c r="C703" s="185"/>
      <c r="D703" s="187"/>
      <c r="E703" s="173"/>
      <c r="F703" s="182"/>
      <c r="G703" s="185"/>
      <c r="H703" s="185"/>
      <c r="I703" s="192"/>
      <c r="J703" s="167"/>
      <c r="K703" s="5"/>
      <c r="L703" s="167" t="str">
        <f t="shared" si="58"/>
        <v/>
      </c>
      <c r="M703" s="5" t="e">
        <f t="shared" si="59"/>
        <v>#N/A</v>
      </c>
      <c r="N703" s="3" t="str">
        <f t="shared" si="60"/>
        <v/>
      </c>
    </row>
    <row r="704" spans="1:14">
      <c r="A704" s="166"/>
      <c r="B704" s="204" t="e">
        <f>VLOOKUP(A704,Adr!A:B,2,FALSE)</f>
        <v>#N/A</v>
      </c>
      <c r="C704" s="185"/>
      <c r="D704" s="187"/>
      <c r="E704" s="173"/>
      <c r="F704" s="182"/>
      <c r="G704" s="185"/>
      <c r="H704" s="185"/>
      <c r="I704" s="192"/>
      <c r="J704" s="167"/>
      <c r="K704" s="5"/>
      <c r="L704" s="167" t="str">
        <f t="shared" si="58"/>
        <v/>
      </c>
      <c r="M704" s="5" t="e">
        <f t="shared" si="59"/>
        <v>#N/A</v>
      </c>
      <c r="N704" s="3" t="str">
        <f t="shared" si="60"/>
        <v/>
      </c>
    </row>
    <row r="705" spans="1:14">
      <c r="A705" s="166"/>
      <c r="B705" s="204" t="e">
        <f>VLOOKUP(A705,Adr!A:B,2,FALSE)</f>
        <v>#N/A</v>
      </c>
      <c r="C705" s="190"/>
      <c r="D705" s="172"/>
      <c r="E705" s="173"/>
      <c r="F705" s="182"/>
      <c r="G705" s="185"/>
      <c r="H705" s="185"/>
      <c r="I705" s="167"/>
      <c r="J705" s="167"/>
      <c r="K705" s="5"/>
      <c r="L705" s="167" t="str">
        <f t="shared" si="58"/>
        <v/>
      </c>
      <c r="M705" s="5" t="e">
        <f t="shared" si="59"/>
        <v>#N/A</v>
      </c>
      <c r="N705" s="3" t="str">
        <f t="shared" si="60"/>
        <v/>
      </c>
    </row>
    <row r="706" spans="1:14">
      <c r="A706" s="166"/>
      <c r="B706" s="204" t="e">
        <f>VLOOKUP(A706,Adr!A:B,2,FALSE)</f>
        <v>#N/A</v>
      </c>
      <c r="C706" s="185"/>
      <c r="D706" s="187"/>
      <c r="E706" s="173"/>
      <c r="F706" s="182"/>
      <c r="G706" s="185"/>
      <c r="H706" s="185"/>
      <c r="I706" s="192"/>
      <c r="J706" s="167"/>
      <c r="K706" s="5"/>
      <c r="L706" s="167" t="str">
        <f t="shared" si="58"/>
        <v/>
      </c>
      <c r="M706" s="5" t="e">
        <f t="shared" si="59"/>
        <v>#N/A</v>
      </c>
      <c r="N706" s="3" t="str">
        <f t="shared" si="60"/>
        <v/>
      </c>
    </row>
    <row r="707" spans="1:14">
      <c r="A707" s="166"/>
      <c r="B707" s="204" t="e">
        <f>VLOOKUP(A707,Adr!A:B,2,FALSE)</f>
        <v>#N/A</v>
      </c>
      <c r="C707" s="196"/>
      <c r="D707" s="186"/>
      <c r="E707" s="173"/>
      <c r="F707" s="166"/>
      <c r="G707" s="169"/>
      <c r="H707" s="169"/>
      <c r="I707" s="167"/>
      <c r="J707" s="167"/>
      <c r="K707" s="5"/>
      <c r="L707" s="167" t="str">
        <f t="shared" si="58"/>
        <v/>
      </c>
      <c r="M707" s="5" t="e">
        <f t="shared" si="59"/>
        <v>#N/A</v>
      </c>
      <c r="N707" s="3" t="str">
        <f t="shared" si="60"/>
        <v/>
      </c>
    </row>
    <row r="708" spans="1:14">
      <c r="A708" s="166"/>
      <c r="B708" s="204" t="e">
        <f>VLOOKUP(A708,Adr!A:B,2,FALSE)</f>
        <v>#N/A</v>
      </c>
      <c r="C708" s="190"/>
      <c r="D708" s="172"/>
      <c r="E708" s="173"/>
      <c r="F708" s="166"/>
      <c r="G708" s="169"/>
      <c r="H708" s="169"/>
      <c r="I708" s="192"/>
      <c r="J708" s="167"/>
      <c r="K708" s="5"/>
      <c r="L708" s="167" t="str">
        <f t="shared" si="58"/>
        <v/>
      </c>
      <c r="M708" s="5" t="e">
        <f t="shared" si="59"/>
        <v>#N/A</v>
      </c>
      <c r="N708" s="3" t="str">
        <f t="shared" si="60"/>
        <v/>
      </c>
    </row>
    <row r="709" spans="1:14">
      <c r="A709" s="166"/>
      <c r="B709" s="204" t="e">
        <f>VLOOKUP(A709,Adr!A:B,2,FALSE)</f>
        <v>#N/A</v>
      </c>
      <c r="C709" s="196"/>
      <c r="D709" s="187"/>
      <c r="E709" s="173"/>
      <c r="F709" s="166"/>
      <c r="G709" s="169"/>
      <c r="H709" s="169"/>
      <c r="I709" s="192"/>
      <c r="J709" s="167"/>
      <c r="K709" s="5"/>
      <c r="L709" s="167" t="str">
        <f t="shared" si="58"/>
        <v/>
      </c>
      <c r="M709" s="5" t="e">
        <f t="shared" si="59"/>
        <v>#N/A</v>
      </c>
      <c r="N709" s="3" t="str">
        <f t="shared" si="60"/>
        <v/>
      </c>
    </row>
    <row r="710" spans="1:14">
      <c r="A710" s="166"/>
      <c r="B710" s="204" t="e">
        <f>VLOOKUP(A710,Adr!A:B,2,FALSE)</f>
        <v>#N/A</v>
      </c>
      <c r="C710" s="190"/>
      <c r="D710" s="172"/>
      <c r="E710" s="173"/>
      <c r="F710" s="182"/>
      <c r="G710" s="185"/>
      <c r="H710" s="185"/>
      <c r="I710" s="167"/>
      <c r="J710" s="167"/>
      <c r="K710" s="5"/>
      <c r="L710" s="167" t="str">
        <f t="shared" ref="L710:L762" si="61">A710&amp;G710&amp;H710</f>
        <v/>
      </c>
      <c r="M710" s="5" t="e">
        <f t="shared" ref="M710:M762" si="62">B710&amp;F710&amp;H710&amp;C710</f>
        <v>#N/A</v>
      </c>
      <c r="N710" s="3" t="str">
        <f t="shared" ref="N710:N762" si="63">+I710&amp;H710</f>
        <v/>
      </c>
    </row>
    <row r="711" spans="1:14">
      <c r="A711" s="166"/>
      <c r="B711" s="204" t="e">
        <f>VLOOKUP(A711,Adr!A:B,2,FALSE)</f>
        <v>#N/A</v>
      </c>
      <c r="C711" s="190"/>
      <c r="D711" s="172"/>
      <c r="E711" s="173"/>
      <c r="F711" s="182"/>
      <c r="G711" s="185"/>
      <c r="H711" s="185"/>
      <c r="I711" s="167"/>
      <c r="J711" s="167"/>
      <c r="K711" s="5"/>
      <c r="L711" s="167" t="str">
        <f t="shared" si="61"/>
        <v/>
      </c>
      <c r="M711" s="5" t="e">
        <f t="shared" si="62"/>
        <v>#N/A</v>
      </c>
      <c r="N711" s="3" t="str">
        <f t="shared" si="63"/>
        <v/>
      </c>
    </row>
    <row r="712" spans="1:14">
      <c r="A712" s="166"/>
      <c r="B712" s="204" t="e">
        <f>VLOOKUP(A712,Adr!A:B,2,FALSE)</f>
        <v>#N/A</v>
      </c>
      <c r="C712" s="185"/>
      <c r="D712" s="187"/>
      <c r="E712" s="173"/>
      <c r="F712" s="182"/>
      <c r="G712" s="185"/>
      <c r="H712" s="185"/>
      <c r="I712" s="192"/>
      <c r="J712" s="167"/>
      <c r="K712" s="5"/>
      <c r="L712" s="167" t="str">
        <f t="shared" si="61"/>
        <v/>
      </c>
      <c r="M712" s="5" t="e">
        <f t="shared" si="62"/>
        <v>#N/A</v>
      </c>
      <c r="N712" s="3" t="str">
        <f t="shared" si="63"/>
        <v/>
      </c>
    </row>
    <row r="713" spans="1:14">
      <c r="A713" s="166"/>
      <c r="B713" s="204" t="e">
        <f>VLOOKUP(A713,Adr!A:B,2,FALSE)</f>
        <v>#N/A</v>
      </c>
      <c r="C713" s="169"/>
      <c r="D713" s="172"/>
      <c r="E713" s="173"/>
      <c r="F713" s="166"/>
      <c r="G713" s="169"/>
      <c r="H713" s="169"/>
      <c r="I713" s="192"/>
      <c r="J713" s="167"/>
      <c r="K713" s="5"/>
      <c r="L713" s="167" t="str">
        <f t="shared" si="61"/>
        <v/>
      </c>
      <c r="M713" s="5" t="e">
        <f t="shared" si="62"/>
        <v>#N/A</v>
      </c>
      <c r="N713" s="3" t="str">
        <f t="shared" si="63"/>
        <v/>
      </c>
    </row>
    <row r="714" spans="1:14">
      <c r="A714" s="166"/>
      <c r="B714" s="204" t="e">
        <f>VLOOKUP(A714,Adr!A:B,2,FALSE)</f>
        <v>#N/A</v>
      </c>
      <c r="C714" s="196"/>
      <c r="D714" s="186"/>
      <c r="E714" s="173"/>
      <c r="F714" s="166"/>
      <c r="G714" s="169"/>
      <c r="H714" s="169"/>
      <c r="I714" s="167"/>
      <c r="J714" s="167"/>
      <c r="K714" s="5"/>
      <c r="L714" s="167" t="str">
        <f t="shared" si="61"/>
        <v/>
      </c>
      <c r="M714" s="5" t="e">
        <f t="shared" si="62"/>
        <v>#N/A</v>
      </c>
      <c r="N714" s="3" t="str">
        <f t="shared" si="63"/>
        <v/>
      </c>
    </row>
    <row r="715" spans="1:14">
      <c r="A715" s="166"/>
      <c r="B715" s="204" t="e">
        <f>VLOOKUP(A715,Adr!A:B,2,FALSE)</f>
        <v>#N/A</v>
      </c>
      <c r="C715" s="196"/>
      <c r="D715" s="186"/>
      <c r="E715" s="173"/>
      <c r="F715" s="166"/>
      <c r="G715" s="169"/>
      <c r="H715" s="169"/>
      <c r="I715" s="167"/>
      <c r="J715" s="167"/>
      <c r="K715" s="5"/>
      <c r="L715" s="167" t="str">
        <f t="shared" si="61"/>
        <v/>
      </c>
      <c r="M715" s="5" t="e">
        <f t="shared" si="62"/>
        <v>#N/A</v>
      </c>
      <c r="N715" s="3" t="str">
        <f t="shared" si="63"/>
        <v/>
      </c>
    </row>
    <row r="716" spans="1:14">
      <c r="A716" s="182"/>
      <c r="B716" s="204" t="e">
        <f>VLOOKUP(A716,Adr!A:B,2,FALSE)</f>
        <v>#N/A</v>
      </c>
      <c r="C716" s="185"/>
      <c r="D716" s="187"/>
      <c r="E716" s="173"/>
      <c r="F716" s="182"/>
      <c r="G716" s="185"/>
      <c r="H716" s="185"/>
      <c r="I716" s="192"/>
      <c r="J716" s="167"/>
      <c r="K716" s="5"/>
      <c r="L716" s="167" t="str">
        <f t="shared" si="61"/>
        <v/>
      </c>
      <c r="M716" s="5" t="e">
        <f t="shared" si="62"/>
        <v>#N/A</v>
      </c>
      <c r="N716" s="3" t="str">
        <f t="shared" si="63"/>
        <v/>
      </c>
    </row>
    <row r="717" spans="1:14">
      <c r="A717" s="202"/>
      <c r="B717" s="204" t="e">
        <f>VLOOKUP(A717,Adr!A:B,2,FALSE)</f>
        <v>#N/A</v>
      </c>
      <c r="C717" s="169"/>
      <c r="D717" s="172"/>
      <c r="E717" s="173"/>
      <c r="F717" s="166"/>
      <c r="G717" s="169"/>
      <c r="H717" s="169"/>
      <c r="I717" s="192"/>
      <c r="J717" s="167"/>
      <c r="K717" s="5"/>
      <c r="L717" s="167" t="str">
        <f t="shared" si="61"/>
        <v/>
      </c>
      <c r="M717" s="5" t="e">
        <f t="shared" si="62"/>
        <v>#N/A</v>
      </c>
      <c r="N717" s="3" t="str">
        <f t="shared" si="63"/>
        <v/>
      </c>
    </row>
    <row r="718" spans="1:14">
      <c r="A718" s="166"/>
      <c r="B718" s="204" t="e">
        <f>VLOOKUP(A718,Adr!A:B,2,FALSE)</f>
        <v>#N/A</v>
      </c>
      <c r="C718" s="190"/>
      <c r="D718" s="172"/>
      <c r="E718" s="173"/>
      <c r="F718" s="166"/>
      <c r="G718" s="169"/>
      <c r="H718" s="169"/>
      <c r="I718" s="192"/>
      <c r="J718" s="167"/>
      <c r="K718" s="5"/>
      <c r="L718" s="167" t="str">
        <f t="shared" si="61"/>
        <v/>
      </c>
      <c r="M718" s="5" t="e">
        <f t="shared" si="62"/>
        <v>#N/A</v>
      </c>
      <c r="N718" s="3" t="str">
        <f t="shared" si="63"/>
        <v/>
      </c>
    </row>
    <row r="719" spans="1:14">
      <c r="A719" s="198"/>
      <c r="B719" s="204" t="e">
        <f>VLOOKUP(A719,Adr!A:B,2,FALSE)</f>
        <v>#N/A</v>
      </c>
      <c r="C719" s="169"/>
      <c r="D719" s="172"/>
      <c r="E719" s="173"/>
      <c r="F719" s="166"/>
      <c r="G719" s="169"/>
      <c r="H719" s="169"/>
      <c r="I719" s="192"/>
      <c r="J719" s="167"/>
      <c r="K719" s="5"/>
      <c r="L719" s="167" t="str">
        <f t="shared" si="61"/>
        <v/>
      </c>
      <c r="M719" s="5" t="e">
        <f t="shared" si="62"/>
        <v>#N/A</v>
      </c>
      <c r="N719" s="3" t="str">
        <f t="shared" si="63"/>
        <v/>
      </c>
    </row>
    <row r="720" spans="1:14">
      <c r="A720" s="198"/>
      <c r="B720" s="204" t="e">
        <f>VLOOKUP(A720,Adr!A:B,2,FALSE)</f>
        <v>#N/A</v>
      </c>
      <c r="C720" s="169"/>
      <c r="D720" s="172"/>
      <c r="E720" s="173"/>
      <c r="F720" s="166"/>
      <c r="G720" s="169"/>
      <c r="H720" s="169"/>
      <c r="I720" s="192"/>
      <c r="J720" s="167"/>
      <c r="K720" s="5"/>
      <c r="L720" s="167" t="str">
        <f t="shared" si="61"/>
        <v/>
      </c>
      <c r="M720" s="5" t="e">
        <f t="shared" si="62"/>
        <v>#N/A</v>
      </c>
      <c r="N720" s="3" t="str">
        <f t="shared" si="63"/>
        <v/>
      </c>
    </row>
    <row r="721" spans="1:14">
      <c r="A721" s="182"/>
      <c r="B721" s="204" t="e">
        <f>VLOOKUP(A721,Adr!A:B,2,FALSE)</f>
        <v>#N/A</v>
      </c>
      <c r="C721" s="185"/>
      <c r="D721" s="187"/>
      <c r="E721" s="173"/>
      <c r="F721" s="182"/>
      <c r="G721" s="185"/>
      <c r="H721" s="185"/>
      <c r="I721" s="192"/>
      <c r="J721" s="167"/>
      <c r="K721" s="5"/>
      <c r="L721" s="167" t="str">
        <f t="shared" si="61"/>
        <v/>
      </c>
      <c r="M721" s="5" t="e">
        <f t="shared" si="62"/>
        <v>#N/A</v>
      </c>
      <c r="N721" s="3" t="str">
        <f t="shared" si="63"/>
        <v/>
      </c>
    </row>
    <row r="722" spans="1:14">
      <c r="A722" s="166"/>
      <c r="B722" s="204" t="e">
        <f>VLOOKUP(A722,Adr!A:B,2,FALSE)</f>
        <v>#N/A</v>
      </c>
      <c r="C722" s="190"/>
      <c r="D722" s="172"/>
      <c r="E722" s="173"/>
      <c r="F722" s="182"/>
      <c r="G722" s="185"/>
      <c r="H722" s="185"/>
      <c r="I722" s="167"/>
      <c r="J722" s="167"/>
      <c r="K722" s="5"/>
      <c r="L722" s="167" t="str">
        <f t="shared" si="61"/>
        <v/>
      </c>
      <c r="M722" s="5" t="e">
        <f t="shared" si="62"/>
        <v>#N/A</v>
      </c>
      <c r="N722" s="3" t="str">
        <f t="shared" si="63"/>
        <v/>
      </c>
    </row>
    <row r="723" spans="1:14">
      <c r="A723" s="166"/>
      <c r="B723" s="204" t="e">
        <f>VLOOKUP(A723,Adr!A:B,2,FALSE)</f>
        <v>#N/A</v>
      </c>
      <c r="C723" s="190"/>
      <c r="D723" s="172"/>
      <c r="E723" s="173"/>
      <c r="F723" s="182"/>
      <c r="G723" s="185"/>
      <c r="H723" s="185"/>
      <c r="I723" s="167"/>
      <c r="J723" s="167"/>
      <c r="K723" s="5"/>
      <c r="L723" s="167" t="str">
        <f t="shared" si="61"/>
        <v/>
      </c>
      <c r="M723" s="5" t="e">
        <f t="shared" si="62"/>
        <v>#N/A</v>
      </c>
      <c r="N723" s="3" t="str">
        <f t="shared" si="63"/>
        <v/>
      </c>
    </row>
    <row r="724" spans="1:14">
      <c r="A724" s="166"/>
      <c r="B724" s="204" t="e">
        <f>VLOOKUP(A724,Adr!A:B,2,FALSE)</f>
        <v>#N/A</v>
      </c>
      <c r="C724" s="169"/>
      <c r="D724" s="172"/>
      <c r="E724" s="173"/>
      <c r="F724" s="166"/>
      <c r="G724" s="169"/>
      <c r="H724" s="169"/>
      <c r="I724" s="192"/>
      <c r="J724" s="167"/>
      <c r="K724" s="5"/>
      <c r="L724" s="167" t="str">
        <f t="shared" si="61"/>
        <v/>
      </c>
      <c r="M724" s="5" t="e">
        <f t="shared" si="62"/>
        <v>#N/A</v>
      </c>
      <c r="N724" s="3" t="str">
        <f t="shared" si="63"/>
        <v/>
      </c>
    </row>
    <row r="725" spans="1:14">
      <c r="A725" s="166"/>
      <c r="B725" s="204" t="e">
        <f>VLOOKUP(A725,Adr!A:B,2,FALSE)</f>
        <v>#N/A</v>
      </c>
      <c r="C725" s="185"/>
      <c r="D725" s="187"/>
      <c r="E725" s="173"/>
      <c r="F725" s="182"/>
      <c r="G725" s="185"/>
      <c r="H725" s="185"/>
      <c r="I725" s="192"/>
      <c r="J725" s="167"/>
      <c r="K725" s="5"/>
      <c r="L725" s="167" t="str">
        <f t="shared" si="61"/>
        <v/>
      </c>
      <c r="M725" s="5" t="e">
        <f t="shared" si="62"/>
        <v>#N/A</v>
      </c>
      <c r="N725" s="3" t="str">
        <f t="shared" si="63"/>
        <v/>
      </c>
    </row>
    <row r="726" spans="1:14">
      <c r="A726" s="166"/>
      <c r="B726" s="204" t="e">
        <f>VLOOKUP(A726,Adr!A:B,2,FALSE)</f>
        <v>#N/A</v>
      </c>
      <c r="C726" s="185"/>
      <c r="D726" s="187"/>
      <c r="E726" s="173"/>
      <c r="F726" s="182"/>
      <c r="G726" s="185"/>
      <c r="H726" s="185"/>
      <c r="I726" s="192"/>
      <c r="J726" s="167"/>
      <c r="K726" s="5"/>
      <c r="L726" s="167" t="str">
        <f t="shared" si="61"/>
        <v/>
      </c>
      <c r="M726" s="5" t="e">
        <f t="shared" si="62"/>
        <v>#N/A</v>
      </c>
      <c r="N726" s="3" t="str">
        <f t="shared" si="63"/>
        <v/>
      </c>
    </row>
    <row r="727" spans="1:14">
      <c r="A727" s="166"/>
      <c r="B727" s="204" t="e">
        <f>VLOOKUP(A727,Adr!A:B,2,FALSE)</f>
        <v>#N/A</v>
      </c>
      <c r="C727" s="190"/>
      <c r="D727" s="172"/>
      <c r="E727" s="173"/>
      <c r="F727" s="182"/>
      <c r="G727" s="185"/>
      <c r="H727" s="185"/>
      <c r="I727" s="167"/>
      <c r="J727" s="167"/>
      <c r="K727" s="5"/>
      <c r="L727" s="167" t="str">
        <f t="shared" si="61"/>
        <v/>
      </c>
      <c r="M727" s="5" t="e">
        <f t="shared" si="62"/>
        <v>#N/A</v>
      </c>
      <c r="N727" s="3" t="str">
        <f t="shared" si="63"/>
        <v/>
      </c>
    </row>
    <row r="728" spans="1:14">
      <c r="A728" s="182"/>
      <c r="B728" s="204" t="e">
        <f>VLOOKUP(A728,Adr!A:B,2,FALSE)</f>
        <v>#N/A</v>
      </c>
      <c r="C728" s="185"/>
      <c r="D728" s="187"/>
      <c r="E728" s="230"/>
      <c r="F728" s="182"/>
      <c r="G728" s="185"/>
      <c r="H728" s="185"/>
      <c r="I728" s="192"/>
      <c r="J728" s="167"/>
      <c r="K728" s="5"/>
      <c r="L728" s="167" t="str">
        <f t="shared" si="61"/>
        <v/>
      </c>
      <c r="M728" s="5" t="e">
        <f t="shared" si="62"/>
        <v>#N/A</v>
      </c>
      <c r="N728" s="3" t="str">
        <f t="shared" si="63"/>
        <v/>
      </c>
    </row>
    <row r="729" spans="1:14">
      <c r="A729" s="182"/>
      <c r="B729" s="204" t="e">
        <f>VLOOKUP(A729,Adr!A:B,2,FALSE)</f>
        <v>#N/A</v>
      </c>
      <c r="C729" s="185"/>
      <c r="D729" s="187"/>
      <c r="E729" s="230"/>
      <c r="F729" s="182"/>
      <c r="G729" s="185"/>
      <c r="H729" s="185"/>
      <c r="I729" s="192"/>
      <c r="J729" s="167"/>
      <c r="K729" s="5"/>
      <c r="L729" s="167" t="str">
        <f t="shared" si="61"/>
        <v/>
      </c>
      <c r="M729" s="5" t="e">
        <f t="shared" si="62"/>
        <v>#N/A</v>
      </c>
      <c r="N729" s="3" t="str">
        <f t="shared" si="63"/>
        <v/>
      </c>
    </row>
    <row r="730" spans="1:14">
      <c r="A730" s="182"/>
      <c r="B730" s="204" t="e">
        <f>VLOOKUP(A730,Adr!A:B,2,FALSE)</f>
        <v>#N/A</v>
      </c>
      <c r="C730" s="185"/>
      <c r="D730" s="187"/>
      <c r="E730" s="230"/>
      <c r="F730" s="182"/>
      <c r="G730" s="185"/>
      <c r="H730" s="185"/>
      <c r="I730" s="192"/>
      <c r="J730" s="167"/>
      <c r="K730" s="5"/>
      <c r="L730" s="167" t="str">
        <f t="shared" si="61"/>
        <v/>
      </c>
      <c r="M730" s="5" t="e">
        <f t="shared" si="62"/>
        <v>#N/A</v>
      </c>
      <c r="N730" s="3" t="str">
        <f t="shared" si="63"/>
        <v/>
      </c>
    </row>
    <row r="731" spans="1:14">
      <c r="A731" s="182"/>
      <c r="B731" s="204" t="e">
        <f>VLOOKUP(A731,Adr!A:B,2,FALSE)</f>
        <v>#N/A</v>
      </c>
      <c r="C731" s="185"/>
      <c r="D731" s="187"/>
      <c r="E731" s="230"/>
      <c r="F731" s="182"/>
      <c r="G731" s="185"/>
      <c r="H731" s="185"/>
      <c r="I731" s="192"/>
      <c r="J731" s="167"/>
      <c r="K731" s="5"/>
      <c r="L731" s="167" t="str">
        <f t="shared" si="61"/>
        <v/>
      </c>
      <c r="M731" s="5" t="e">
        <f t="shared" si="62"/>
        <v>#N/A</v>
      </c>
      <c r="N731" s="3" t="str">
        <f t="shared" si="63"/>
        <v/>
      </c>
    </row>
    <row r="732" spans="1:14">
      <c r="A732" s="182"/>
      <c r="B732" s="204" t="e">
        <f>VLOOKUP(A732,Adr!A:B,2,FALSE)</f>
        <v>#N/A</v>
      </c>
      <c r="C732" s="185"/>
      <c r="D732" s="187"/>
      <c r="E732" s="230"/>
      <c r="F732" s="182"/>
      <c r="G732" s="185"/>
      <c r="H732" s="185"/>
      <c r="I732" s="192"/>
      <c r="J732" s="167"/>
      <c r="K732" s="5"/>
      <c r="L732" s="167" t="str">
        <f t="shared" si="61"/>
        <v/>
      </c>
      <c r="M732" s="5" t="e">
        <f t="shared" si="62"/>
        <v>#N/A</v>
      </c>
      <c r="N732" s="3" t="str">
        <f t="shared" si="63"/>
        <v/>
      </c>
    </row>
    <row r="733" spans="1:14">
      <c r="A733" s="182"/>
      <c r="B733" s="204" t="e">
        <f>VLOOKUP(A733,Adr!A:B,2,FALSE)</f>
        <v>#N/A</v>
      </c>
      <c r="C733" s="185"/>
      <c r="D733" s="187"/>
      <c r="E733" s="230"/>
      <c r="F733" s="182"/>
      <c r="G733" s="185"/>
      <c r="H733" s="185"/>
      <c r="I733" s="192"/>
      <c r="J733" s="167"/>
      <c r="K733" s="5"/>
      <c r="L733" s="167" t="str">
        <f t="shared" si="61"/>
        <v/>
      </c>
      <c r="M733" s="5" t="e">
        <f t="shared" si="62"/>
        <v>#N/A</v>
      </c>
      <c r="N733" s="3" t="str">
        <f t="shared" si="63"/>
        <v/>
      </c>
    </row>
    <row r="734" spans="1:14">
      <c r="A734" s="182"/>
      <c r="B734" s="204" t="e">
        <f>VLOOKUP(A734,Adr!A:B,2,FALSE)</f>
        <v>#N/A</v>
      </c>
      <c r="C734" s="185"/>
      <c r="D734" s="187"/>
      <c r="E734" s="230"/>
      <c r="F734" s="182"/>
      <c r="G734" s="185"/>
      <c r="H734" s="185"/>
      <c r="I734" s="192"/>
      <c r="J734" s="167"/>
      <c r="K734" s="5"/>
      <c r="L734" s="167" t="str">
        <f t="shared" si="61"/>
        <v/>
      </c>
      <c r="M734" s="5" t="e">
        <f t="shared" si="62"/>
        <v>#N/A</v>
      </c>
      <c r="N734" s="3" t="str">
        <f t="shared" si="63"/>
        <v/>
      </c>
    </row>
    <row r="735" spans="1:14">
      <c r="A735" s="182"/>
      <c r="B735" s="204" t="e">
        <f>VLOOKUP(A735,Adr!A:B,2,FALSE)</f>
        <v>#N/A</v>
      </c>
      <c r="C735" s="185"/>
      <c r="D735" s="187"/>
      <c r="E735" s="230"/>
      <c r="F735" s="182"/>
      <c r="G735" s="185"/>
      <c r="H735" s="185"/>
      <c r="I735" s="192"/>
      <c r="J735" s="167"/>
      <c r="K735" s="5"/>
      <c r="L735" s="167" t="str">
        <f t="shared" si="61"/>
        <v/>
      </c>
      <c r="M735" s="5" t="e">
        <f t="shared" si="62"/>
        <v>#N/A</v>
      </c>
      <c r="N735" s="3" t="str">
        <f t="shared" si="63"/>
        <v/>
      </c>
    </row>
    <row r="736" spans="1:14">
      <c r="A736" s="182"/>
      <c r="B736" s="204" t="e">
        <f>VLOOKUP(A736,Adr!A:B,2,FALSE)</f>
        <v>#N/A</v>
      </c>
      <c r="C736" s="185"/>
      <c r="D736" s="187"/>
      <c r="E736" s="230"/>
      <c r="F736" s="182"/>
      <c r="G736" s="185"/>
      <c r="H736" s="185"/>
      <c r="I736" s="192"/>
      <c r="J736" s="167"/>
      <c r="K736" s="5"/>
      <c r="L736" s="167" t="str">
        <f t="shared" si="61"/>
        <v/>
      </c>
      <c r="M736" s="5" t="e">
        <f t="shared" si="62"/>
        <v>#N/A</v>
      </c>
      <c r="N736" s="3" t="str">
        <f t="shared" si="63"/>
        <v/>
      </c>
    </row>
    <row r="737" spans="1:14">
      <c r="A737" s="182"/>
      <c r="B737" s="204" t="e">
        <f>VLOOKUP(A737,Adr!A:B,2,FALSE)</f>
        <v>#N/A</v>
      </c>
      <c r="C737" s="185"/>
      <c r="D737" s="187"/>
      <c r="E737" s="230"/>
      <c r="F737" s="182"/>
      <c r="G737" s="185"/>
      <c r="H737" s="185"/>
      <c r="I737" s="192"/>
      <c r="J737" s="167"/>
      <c r="K737" s="5"/>
      <c r="L737" s="167" t="str">
        <f t="shared" si="61"/>
        <v/>
      </c>
      <c r="M737" s="5" t="e">
        <f t="shared" si="62"/>
        <v>#N/A</v>
      </c>
      <c r="N737" s="3" t="str">
        <f t="shared" si="63"/>
        <v/>
      </c>
    </row>
    <row r="738" spans="1:14">
      <c r="A738" s="182"/>
      <c r="B738" s="204" t="e">
        <f>VLOOKUP(A738,Adr!A:B,2,FALSE)</f>
        <v>#N/A</v>
      </c>
      <c r="C738" s="185"/>
      <c r="D738" s="187"/>
      <c r="E738" s="230"/>
      <c r="F738" s="182"/>
      <c r="G738" s="185"/>
      <c r="H738" s="185"/>
      <c r="I738" s="192"/>
      <c r="J738" s="167"/>
      <c r="K738" s="5"/>
      <c r="L738" s="167" t="str">
        <f t="shared" si="61"/>
        <v/>
      </c>
      <c r="M738" s="5" t="e">
        <f t="shared" si="62"/>
        <v>#N/A</v>
      </c>
      <c r="N738" s="3" t="str">
        <f t="shared" si="63"/>
        <v/>
      </c>
    </row>
    <row r="739" spans="1:14">
      <c r="A739" s="182"/>
      <c r="B739" s="204" t="e">
        <f>VLOOKUP(A739,Adr!A:B,2,FALSE)</f>
        <v>#N/A</v>
      </c>
      <c r="C739" s="185"/>
      <c r="D739" s="187"/>
      <c r="E739" s="230"/>
      <c r="F739" s="182"/>
      <c r="G739" s="185"/>
      <c r="H739" s="185"/>
      <c r="I739" s="192"/>
      <c r="J739" s="167"/>
      <c r="K739" s="5"/>
      <c r="L739" s="167" t="str">
        <f t="shared" si="61"/>
        <v/>
      </c>
      <c r="M739" s="5" t="e">
        <f t="shared" si="62"/>
        <v>#N/A</v>
      </c>
      <c r="N739" s="3" t="str">
        <f t="shared" si="63"/>
        <v/>
      </c>
    </row>
    <row r="740" spans="1:14">
      <c r="A740" s="182"/>
      <c r="B740" s="204" t="e">
        <f>VLOOKUP(A740,Adr!A:B,2,FALSE)</f>
        <v>#N/A</v>
      </c>
      <c r="C740" s="185"/>
      <c r="D740" s="187"/>
      <c r="E740" s="230"/>
      <c r="F740" s="182"/>
      <c r="G740" s="185"/>
      <c r="H740" s="185"/>
      <c r="I740" s="192"/>
      <c r="J740" s="167"/>
      <c r="K740" s="5"/>
      <c r="L740" s="167" t="str">
        <f t="shared" si="61"/>
        <v/>
      </c>
      <c r="M740" s="5" t="e">
        <f t="shared" si="62"/>
        <v>#N/A</v>
      </c>
      <c r="N740" s="3" t="str">
        <f t="shared" si="63"/>
        <v/>
      </c>
    </row>
    <row r="741" spans="1:14">
      <c r="A741" s="182"/>
      <c r="B741" s="204" t="e">
        <f>VLOOKUP(A741,Adr!A:B,2,FALSE)</f>
        <v>#N/A</v>
      </c>
      <c r="C741" s="185"/>
      <c r="D741" s="187"/>
      <c r="E741" s="230"/>
      <c r="F741" s="182"/>
      <c r="G741" s="185"/>
      <c r="H741" s="185"/>
      <c r="I741" s="192"/>
      <c r="J741" s="167"/>
      <c r="K741" s="5"/>
      <c r="L741" s="167" t="str">
        <f t="shared" si="61"/>
        <v/>
      </c>
      <c r="M741" s="5" t="e">
        <f t="shared" si="62"/>
        <v>#N/A</v>
      </c>
      <c r="N741" s="3" t="str">
        <f t="shared" si="63"/>
        <v/>
      </c>
    </row>
    <row r="742" spans="1:14">
      <c r="A742" s="182"/>
      <c r="B742" s="204" t="e">
        <f>VLOOKUP(A742,Adr!A:B,2,FALSE)</f>
        <v>#N/A</v>
      </c>
      <c r="C742" s="185"/>
      <c r="D742" s="187"/>
      <c r="E742" s="230"/>
      <c r="F742" s="182"/>
      <c r="G742" s="185"/>
      <c r="H742" s="185"/>
      <c r="I742" s="192"/>
      <c r="J742" s="167"/>
      <c r="K742" s="5"/>
      <c r="L742" s="167" t="str">
        <f t="shared" si="61"/>
        <v/>
      </c>
      <c r="M742" s="5" t="e">
        <f t="shared" si="62"/>
        <v>#N/A</v>
      </c>
      <c r="N742" s="3" t="str">
        <f t="shared" si="63"/>
        <v/>
      </c>
    </row>
    <row r="743" spans="1:14">
      <c r="A743" s="182"/>
      <c r="B743" s="204" t="e">
        <f>VLOOKUP(A743,Adr!A:B,2,FALSE)</f>
        <v>#N/A</v>
      </c>
      <c r="C743" s="185"/>
      <c r="D743" s="187"/>
      <c r="E743" s="230"/>
      <c r="F743" s="182"/>
      <c r="G743" s="185"/>
      <c r="H743" s="185"/>
      <c r="I743" s="192"/>
      <c r="J743" s="167"/>
      <c r="K743" s="5"/>
      <c r="L743" s="167" t="str">
        <f t="shared" si="61"/>
        <v/>
      </c>
      <c r="M743" s="5" t="e">
        <f t="shared" si="62"/>
        <v>#N/A</v>
      </c>
      <c r="N743" s="3" t="str">
        <f t="shared" si="63"/>
        <v/>
      </c>
    </row>
    <row r="744" spans="1:14">
      <c r="A744" s="182"/>
      <c r="B744" s="204" t="e">
        <f>VLOOKUP(A744,Adr!A:B,2,FALSE)</f>
        <v>#N/A</v>
      </c>
      <c r="C744" s="185"/>
      <c r="D744" s="187"/>
      <c r="E744" s="230"/>
      <c r="F744" s="182"/>
      <c r="G744" s="185"/>
      <c r="H744" s="185"/>
      <c r="I744" s="192"/>
      <c r="J744" s="167"/>
      <c r="K744" s="5"/>
      <c r="L744" s="167" t="str">
        <f t="shared" si="61"/>
        <v/>
      </c>
      <c r="M744" s="5" t="e">
        <f t="shared" si="62"/>
        <v>#N/A</v>
      </c>
      <c r="N744" s="3" t="str">
        <f t="shared" si="63"/>
        <v/>
      </c>
    </row>
    <row r="745" spans="1:14">
      <c r="A745" s="182"/>
      <c r="B745" s="204" t="e">
        <f>VLOOKUP(A745,Adr!A:B,2,FALSE)</f>
        <v>#N/A</v>
      </c>
      <c r="C745" s="185"/>
      <c r="D745" s="187"/>
      <c r="E745" s="230"/>
      <c r="F745" s="182"/>
      <c r="G745" s="185"/>
      <c r="H745" s="185"/>
      <c r="I745" s="192"/>
      <c r="J745" s="167"/>
      <c r="K745" s="5"/>
      <c r="L745" s="167" t="str">
        <f t="shared" si="61"/>
        <v/>
      </c>
      <c r="M745" s="5" t="e">
        <f t="shared" si="62"/>
        <v>#N/A</v>
      </c>
      <c r="N745" s="3" t="str">
        <f t="shared" si="63"/>
        <v/>
      </c>
    </row>
    <row r="746" spans="1:14">
      <c r="A746" s="182"/>
      <c r="B746" s="204" t="e">
        <f>VLOOKUP(A746,Adr!A:B,2,FALSE)</f>
        <v>#N/A</v>
      </c>
      <c r="C746" s="185"/>
      <c r="D746" s="187"/>
      <c r="E746" s="230"/>
      <c r="F746" s="182"/>
      <c r="G746" s="185"/>
      <c r="H746" s="185"/>
      <c r="I746" s="192"/>
      <c r="J746" s="167"/>
      <c r="K746" s="5"/>
      <c r="L746" s="167" t="str">
        <f t="shared" si="61"/>
        <v/>
      </c>
      <c r="M746" s="5" t="e">
        <f t="shared" si="62"/>
        <v>#N/A</v>
      </c>
      <c r="N746" s="3" t="str">
        <f t="shared" si="63"/>
        <v/>
      </c>
    </row>
    <row r="747" spans="1:14">
      <c r="A747" s="182"/>
      <c r="B747" s="204" t="e">
        <f>VLOOKUP(A747,Adr!A:B,2,FALSE)</f>
        <v>#N/A</v>
      </c>
      <c r="C747" s="185"/>
      <c r="D747" s="187"/>
      <c r="E747" s="230"/>
      <c r="F747" s="182"/>
      <c r="G747" s="185"/>
      <c r="H747" s="185"/>
      <c r="I747" s="192"/>
      <c r="J747" s="167"/>
      <c r="K747" s="5"/>
      <c r="L747" s="167" t="str">
        <f t="shared" si="61"/>
        <v/>
      </c>
      <c r="M747" s="5" t="e">
        <f t="shared" si="62"/>
        <v>#N/A</v>
      </c>
      <c r="N747" s="3" t="str">
        <f t="shared" si="63"/>
        <v/>
      </c>
    </row>
    <row r="748" spans="1:14">
      <c r="A748" s="182"/>
      <c r="B748" s="204" t="e">
        <f>VLOOKUP(A748,Adr!A:B,2,FALSE)</f>
        <v>#N/A</v>
      </c>
      <c r="C748" s="185"/>
      <c r="D748" s="187"/>
      <c r="E748" s="230"/>
      <c r="F748" s="182"/>
      <c r="G748" s="185"/>
      <c r="H748" s="185"/>
      <c r="I748" s="192"/>
      <c r="J748" s="167"/>
      <c r="K748" s="5"/>
      <c r="L748" s="167" t="str">
        <f t="shared" si="61"/>
        <v/>
      </c>
      <c r="M748" s="5" t="e">
        <f t="shared" si="62"/>
        <v>#N/A</v>
      </c>
      <c r="N748" s="3" t="str">
        <f t="shared" si="63"/>
        <v/>
      </c>
    </row>
    <row r="749" spans="1:14">
      <c r="A749" s="182"/>
      <c r="B749" s="204" t="e">
        <f>VLOOKUP(A749,Adr!A:B,2,FALSE)</f>
        <v>#N/A</v>
      </c>
      <c r="C749" s="185"/>
      <c r="D749" s="187"/>
      <c r="E749" s="230"/>
      <c r="F749" s="182"/>
      <c r="G749" s="185"/>
      <c r="H749" s="185"/>
      <c r="I749" s="192"/>
      <c r="J749" s="167"/>
      <c r="K749" s="5"/>
      <c r="L749" s="167" t="str">
        <f t="shared" si="61"/>
        <v/>
      </c>
      <c r="M749" s="5" t="e">
        <f t="shared" si="62"/>
        <v>#N/A</v>
      </c>
      <c r="N749" s="3" t="str">
        <f t="shared" si="63"/>
        <v/>
      </c>
    </row>
    <row r="750" spans="1:14">
      <c r="A750" s="182"/>
      <c r="B750" s="204" t="e">
        <f>VLOOKUP(A750,Adr!A:B,2,FALSE)</f>
        <v>#N/A</v>
      </c>
      <c r="C750" s="185"/>
      <c r="D750" s="187"/>
      <c r="E750" s="230"/>
      <c r="F750" s="182"/>
      <c r="G750" s="185"/>
      <c r="H750" s="185"/>
      <c r="I750" s="192"/>
      <c r="J750" s="167"/>
      <c r="K750" s="5"/>
      <c r="L750" s="167" t="str">
        <f t="shared" si="61"/>
        <v/>
      </c>
      <c r="M750" s="5" t="e">
        <f t="shared" si="62"/>
        <v>#N/A</v>
      </c>
      <c r="N750" s="3" t="str">
        <f t="shared" si="63"/>
        <v/>
      </c>
    </row>
    <row r="751" spans="1:14">
      <c r="A751" s="182"/>
      <c r="B751" s="204" t="e">
        <f>VLOOKUP(A751,Adr!A:B,2,FALSE)</f>
        <v>#N/A</v>
      </c>
      <c r="C751" s="185"/>
      <c r="D751" s="187"/>
      <c r="E751" s="230"/>
      <c r="F751" s="182"/>
      <c r="G751" s="185"/>
      <c r="H751" s="185"/>
      <c r="I751" s="192"/>
      <c r="J751" s="167"/>
      <c r="K751" s="5"/>
      <c r="L751" s="167" t="str">
        <f t="shared" si="61"/>
        <v/>
      </c>
      <c r="M751" s="5" t="e">
        <f t="shared" si="62"/>
        <v>#N/A</v>
      </c>
      <c r="N751" s="3" t="str">
        <f t="shared" si="63"/>
        <v/>
      </c>
    </row>
    <row r="752" spans="1:14">
      <c r="A752" s="166"/>
      <c r="B752" s="204" t="e">
        <f>VLOOKUP(A752,Adr!A:B,2,FALSE)</f>
        <v>#N/A</v>
      </c>
      <c r="C752" s="196"/>
      <c r="D752" s="186"/>
      <c r="E752" s="173"/>
      <c r="F752" s="166"/>
      <c r="G752" s="169"/>
      <c r="H752" s="169"/>
      <c r="I752" s="167"/>
      <c r="J752" s="167"/>
      <c r="K752" s="5"/>
      <c r="L752" s="167" t="str">
        <f t="shared" si="61"/>
        <v/>
      </c>
      <c r="M752" s="5" t="e">
        <f t="shared" si="62"/>
        <v>#N/A</v>
      </c>
      <c r="N752" s="3" t="str">
        <f t="shared" si="63"/>
        <v/>
      </c>
    </row>
    <row r="753" spans="1:14">
      <c r="A753" s="166"/>
      <c r="B753" s="204" t="e">
        <f>VLOOKUP(A753,Adr!A:B,2,FALSE)</f>
        <v>#N/A</v>
      </c>
      <c r="C753" s="196"/>
      <c r="D753" s="186"/>
      <c r="E753" s="173"/>
      <c r="F753" s="166"/>
      <c r="G753" s="169"/>
      <c r="H753" s="169"/>
      <c r="I753" s="167"/>
      <c r="J753" s="167"/>
      <c r="K753" s="5"/>
      <c r="L753" s="167" t="str">
        <f t="shared" si="61"/>
        <v/>
      </c>
      <c r="M753" s="5" t="e">
        <f t="shared" si="62"/>
        <v>#N/A</v>
      </c>
      <c r="N753" s="3" t="str">
        <f t="shared" si="63"/>
        <v/>
      </c>
    </row>
    <row r="754" spans="1:14">
      <c r="A754" s="166"/>
      <c r="B754" s="204" t="e">
        <f>VLOOKUP(A754,Adr!A:B,2,FALSE)</f>
        <v>#N/A</v>
      </c>
      <c r="C754" s="196"/>
      <c r="D754" s="186"/>
      <c r="E754" s="173"/>
      <c r="F754" s="166"/>
      <c r="G754" s="169"/>
      <c r="H754" s="169"/>
      <c r="I754" s="167"/>
      <c r="J754" s="167"/>
      <c r="K754" s="5"/>
      <c r="L754" s="167" t="str">
        <f t="shared" si="61"/>
        <v/>
      </c>
      <c r="M754" s="5" t="e">
        <f t="shared" si="62"/>
        <v>#N/A</v>
      </c>
      <c r="N754" s="3" t="str">
        <f t="shared" si="63"/>
        <v/>
      </c>
    </row>
    <row r="755" spans="1:14">
      <c r="A755" s="166"/>
      <c r="B755" s="204" t="e">
        <f>VLOOKUP(A755,Adr!A:B,2,FALSE)</f>
        <v>#N/A</v>
      </c>
      <c r="C755" s="196"/>
      <c r="D755" s="186"/>
      <c r="E755" s="173"/>
      <c r="F755" s="166"/>
      <c r="G755" s="169"/>
      <c r="H755" s="169"/>
      <c r="I755" s="167"/>
      <c r="J755" s="167"/>
      <c r="K755" s="5"/>
      <c r="L755" s="167" t="str">
        <f t="shared" si="61"/>
        <v/>
      </c>
      <c r="M755" s="5" t="e">
        <f t="shared" si="62"/>
        <v>#N/A</v>
      </c>
      <c r="N755" s="3" t="str">
        <f t="shared" si="63"/>
        <v/>
      </c>
    </row>
    <row r="756" spans="1:14">
      <c r="A756" s="182"/>
      <c r="B756" s="204" t="e">
        <f>VLOOKUP(A756,Adr!A:B,2,FALSE)</f>
        <v>#N/A</v>
      </c>
      <c r="C756" s="185"/>
      <c r="D756" s="187"/>
      <c r="E756" s="173"/>
      <c r="F756" s="182"/>
      <c r="G756" s="185"/>
      <c r="H756" s="185"/>
      <c r="I756" s="192"/>
      <c r="J756" s="167"/>
      <c r="K756" s="5"/>
      <c r="L756" s="167" t="str">
        <f t="shared" si="61"/>
        <v/>
      </c>
      <c r="M756" s="5" t="e">
        <f t="shared" si="62"/>
        <v>#N/A</v>
      </c>
      <c r="N756" s="3" t="str">
        <f t="shared" si="63"/>
        <v/>
      </c>
    </row>
    <row r="757" spans="1:14">
      <c r="A757" s="166"/>
      <c r="B757" s="204" t="e">
        <f>VLOOKUP(A757,Adr!A:B,2,FALSE)</f>
        <v>#N/A</v>
      </c>
      <c r="C757" s="190"/>
      <c r="D757" s="172"/>
      <c r="E757" s="173"/>
      <c r="F757" s="182"/>
      <c r="G757" s="185"/>
      <c r="H757" s="185"/>
      <c r="I757" s="167"/>
      <c r="J757" s="167"/>
      <c r="K757" s="5"/>
      <c r="L757" s="167" t="str">
        <f t="shared" si="61"/>
        <v/>
      </c>
      <c r="M757" s="5" t="e">
        <f t="shared" si="62"/>
        <v>#N/A</v>
      </c>
      <c r="N757" s="3" t="str">
        <f t="shared" si="63"/>
        <v/>
      </c>
    </row>
    <row r="758" spans="1:14">
      <c r="A758" s="166"/>
      <c r="B758" s="204" t="e">
        <f>VLOOKUP(A758,Adr!A:B,2,FALSE)</f>
        <v>#N/A</v>
      </c>
      <c r="C758" s="190"/>
      <c r="D758" s="172"/>
      <c r="E758" s="173"/>
      <c r="F758" s="182"/>
      <c r="G758" s="185"/>
      <c r="H758" s="185"/>
      <c r="I758" s="167"/>
      <c r="J758" s="167"/>
      <c r="K758" s="5"/>
      <c r="L758" s="167" t="str">
        <f t="shared" si="61"/>
        <v/>
      </c>
      <c r="M758" s="5" t="e">
        <f t="shared" si="62"/>
        <v>#N/A</v>
      </c>
      <c r="N758" s="3" t="str">
        <f t="shared" si="63"/>
        <v/>
      </c>
    </row>
    <row r="759" spans="1:14">
      <c r="A759" s="166"/>
      <c r="B759" s="204" t="e">
        <f>VLOOKUP(A759,Adr!A:B,2,FALSE)</f>
        <v>#N/A</v>
      </c>
      <c r="C759" s="185"/>
      <c r="D759" s="187"/>
      <c r="E759" s="173"/>
      <c r="F759" s="182"/>
      <c r="G759" s="185"/>
      <c r="H759" s="185"/>
      <c r="I759" s="192"/>
      <c r="J759" s="167"/>
      <c r="K759" s="5"/>
      <c r="L759" s="167" t="str">
        <f t="shared" si="61"/>
        <v/>
      </c>
      <c r="M759" s="5" t="e">
        <f t="shared" si="62"/>
        <v>#N/A</v>
      </c>
      <c r="N759" s="3" t="str">
        <f t="shared" si="63"/>
        <v/>
      </c>
    </row>
    <row r="760" spans="1:14">
      <c r="A760" s="166"/>
      <c r="B760" s="204" t="e">
        <f>VLOOKUP(A760,Adr!A:B,2,FALSE)</f>
        <v>#N/A</v>
      </c>
      <c r="C760" s="185"/>
      <c r="D760" s="187"/>
      <c r="E760" s="173"/>
      <c r="F760" s="182"/>
      <c r="G760" s="185"/>
      <c r="H760" s="185"/>
      <c r="I760" s="192"/>
      <c r="J760" s="167"/>
      <c r="K760" s="5"/>
      <c r="L760" s="167" t="str">
        <f t="shared" si="61"/>
        <v/>
      </c>
      <c r="M760" s="5" t="e">
        <f t="shared" si="62"/>
        <v>#N/A</v>
      </c>
      <c r="N760" s="3" t="str">
        <f t="shared" si="63"/>
        <v/>
      </c>
    </row>
    <row r="761" spans="1:14">
      <c r="A761" s="166"/>
      <c r="B761" s="204" t="e">
        <f>VLOOKUP(A761,Adr!A:B,2,FALSE)</f>
        <v>#N/A</v>
      </c>
      <c r="C761" s="185"/>
      <c r="D761" s="187"/>
      <c r="E761" s="173"/>
      <c r="F761" s="182"/>
      <c r="G761" s="185"/>
      <c r="H761" s="185"/>
      <c r="I761" s="192"/>
      <c r="J761" s="167"/>
      <c r="K761" s="5"/>
      <c r="L761" s="167" t="str">
        <f t="shared" si="61"/>
        <v/>
      </c>
      <c r="M761" s="5" t="e">
        <f t="shared" si="62"/>
        <v>#N/A</v>
      </c>
      <c r="N761" s="3" t="str">
        <f t="shared" si="63"/>
        <v/>
      </c>
    </row>
    <row r="762" spans="1:14">
      <c r="A762" s="182"/>
      <c r="B762" s="204" t="e">
        <f>VLOOKUP(A762,Adr!A:B,2,FALSE)</f>
        <v>#N/A</v>
      </c>
      <c r="C762" s="185"/>
      <c r="D762" s="187"/>
      <c r="E762" s="230"/>
      <c r="F762" s="182"/>
      <c r="G762" s="185"/>
      <c r="H762" s="185"/>
      <c r="I762" s="192"/>
      <c r="J762" s="167"/>
      <c r="K762" s="5"/>
      <c r="L762" s="167" t="str">
        <f t="shared" si="61"/>
        <v/>
      </c>
      <c r="M762" s="5" t="e">
        <f t="shared" si="62"/>
        <v>#N/A</v>
      </c>
      <c r="N762" s="3" t="str">
        <f t="shared" si="63"/>
        <v/>
      </c>
    </row>
    <row r="763" spans="1:14">
      <c r="C763" s="196"/>
      <c r="G763" s="185"/>
      <c r="H763" s="185"/>
    </row>
    <row r="764" spans="1:14">
      <c r="C764" s="196"/>
      <c r="G764" s="185"/>
      <c r="H764" s="185"/>
    </row>
    <row r="765" spans="1:14">
      <c r="G765" s="185"/>
      <c r="H765" s="185"/>
    </row>
    <row r="766" spans="1:14">
      <c r="G766" s="185"/>
      <c r="H766" s="185"/>
    </row>
    <row r="767" spans="1:14">
      <c r="G767" s="185"/>
      <c r="H767" s="185"/>
    </row>
    <row r="768" spans="1:14">
      <c r="G768" s="185"/>
      <c r="H768" s="185"/>
    </row>
  </sheetData>
  <sheetProtection sheet="1" objects="1" scenarios="1"/>
  <sortState xmlns:xlrd2="http://schemas.microsoft.com/office/spreadsheetml/2017/richdata2" ref="A2:N762">
    <sortCondition ref="B2:B762"/>
  </sortState>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2BFE-EA96-44A2-930F-0CC21DD11AC6}">
  <sheetPr codeName="Hárok8"/>
  <dimension ref="A1:N98"/>
  <sheetViews>
    <sheetView workbookViewId="0">
      <pane ySplit="1" topLeftCell="A2" activePane="bottomLeft" state="frozen"/>
      <selection pane="bottomLeft" activeCell="F15" sqref="F15"/>
    </sheetView>
  </sheetViews>
  <sheetFormatPr baseColWidth="10" defaultColWidth="8.83203125" defaultRowHeight="13"/>
  <cols>
    <col min="1" max="1" width="24.1640625" customWidth="1"/>
    <col min="2" max="2" width="2.1640625" customWidth="1"/>
    <col min="3" max="3" width="5" bestFit="1" customWidth="1"/>
    <col min="4" max="4" width="14" bestFit="1" customWidth="1"/>
    <col min="5" max="5" width="6.5" bestFit="1" customWidth="1"/>
    <col min="7" max="7" width="41.5" bestFit="1" customWidth="1"/>
    <col min="8" max="8" width="2" customWidth="1"/>
    <col min="9" max="9" width="6.5" bestFit="1" customWidth="1"/>
    <col min="10" max="10" width="41.1640625" bestFit="1" customWidth="1"/>
  </cols>
  <sheetData>
    <row r="1" spans="1:14" s="1" customFormat="1">
      <c r="A1" s="2" t="s">
        <v>1027</v>
      </c>
      <c r="B1" s="2"/>
      <c r="C1" s="2" t="s">
        <v>336</v>
      </c>
      <c r="D1" s="2" t="s">
        <v>1194</v>
      </c>
      <c r="E1" s="2" t="s">
        <v>1195</v>
      </c>
      <c r="F1" s="2" t="s">
        <v>315</v>
      </c>
      <c r="G1" s="2" t="s">
        <v>1196</v>
      </c>
      <c r="H1" s="2"/>
      <c r="I1" s="2" t="s">
        <v>315</v>
      </c>
      <c r="J1" s="2" t="s">
        <v>1197</v>
      </c>
      <c r="K1" s="2"/>
      <c r="L1" s="2"/>
      <c r="M1" s="2"/>
      <c r="N1" s="2"/>
    </row>
    <row r="2" spans="1:14">
      <c r="A2" t="s">
        <v>1198</v>
      </c>
      <c r="C2" t="s">
        <v>339</v>
      </c>
      <c r="D2" t="s">
        <v>1199</v>
      </c>
      <c r="E2">
        <v>1</v>
      </c>
      <c r="F2" t="s">
        <v>319</v>
      </c>
      <c r="G2" t="s">
        <v>1200</v>
      </c>
      <c r="I2" t="s">
        <v>317</v>
      </c>
      <c r="J2" t="s">
        <v>1201</v>
      </c>
    </row>
    <row r="3" spans="1:14">
      <c r="A3" t="s">
        <v>1033</v>
      </c>
      <c r="C3" t="s">
        <v>341</v>
      </c>
      <c r="D3" t="s">
        <v>1202</v>
      </c>
      <c r="E3">
        <v>1</v>
      </c>
      <c r="F3" t="s">
        <v>319</v>
      </c>
      <c r="G3" t="s">
        <v>1200</v>
      </c>
      <c r="I3" t="s">
        <v>319</v>
      </c>
      <c r="J3" t="s">
        <v>320</v>
      </c>
    </row>
    <row r="4" spans="1:14">
      <c r="A4" t="s">
        <v>1098</v>
      </c>
      <c r="C4" t="s">
        <v>343</v>
      </c>
      <c r="D4" t="s">
        <v>1203</v>
      </c>
      <c r="E4">
        <v>1</v>
      </c>
      <c r="F4" t="s">
        <v>319</v>
      </c>
      <c r="G4" t="s">
        <v>1200</v>
      </c>
      <c r="I4" t="s">
        <v>321</v>
      </c>
      <c r="J4" t="s">
        <v>322</v>
      </c>
    </row>
    <row r="5" spans="1:14">
      <c r="A5" t="s">
        <v>1053</v>
      </c>
      <c r="C5" t="s">
        <v>345</v>
      </c>
      <c r="D5" t="s">
        <v>1204</v>
      </c>
      <c r="E5">
        <v>1</v>
      </c>
      <c r="F5" t="s">
        <v>319</v>
      </c>
      <c r="G5" t="s">
        <v>1200</v>
      </c>
      <c r="I5" t="s">
        <v>323</v>
      </c>
      <c r="J5" t="s">
        <v>324</v>
      </c>
    </row>
    <row r="6" spans="1:14">
      <c r="A6" t="s">
        <v>1205</v>
      </c>
      <c r="C6" t="s">
        <v>347</v>
      </c>
      <c r="D6" t="s">
        <v>1206</v>
      </c>
      <c r="E6">
        <v>1</v>
      </c>
      <c r="F6" t="s">
        <v>319</v>
      </c>
      <c r="G6" t="s">
        <v>1200</v>
      </c>
      <c r="I6" t="s">
        <v>325</v>
      </c>
      <c r="J6" t="s">
        <v>1207</v>
      </c>
    </row>
    <row r="7" spans="1:14">
      <c r="A7" t="s">
        <v>1208</v>
      </c>
      <c r="C7" t="s">
        <v>349</v>
      </c>
      <c r="D7" t="s">
        <v>1209</v>
      </c>
      <c r="E7">
        <v>2</v>
      </c>
      <c r="F7" t="s">
        <v>321</v>
      </c>
      <c r="G7" t="s">
        <v>1210</v>
      </c>
    </row>
    <row r="8" spans="1:14">
      <c r="A8" t="s">
        <v>1062</v>
      </c>
      <c r="C8" t="s">
        <v>351</v>
      </c>
      <c r="D8" t="s">
        <v>1211</v>
      </c>
      <c r="E8">
        <v>3</v>
      </c>
      <c r="F8" t="s">
        <v>321</v>
      </c>
      <c r="G8" t="s">
        <v>1212</v>
      </c>
    </row>
    <row r="9" spans="1:14">
      <c r="A9" t="s">
        <v>1213</v>
      </c>
      <c r="C9" t="s">
        <v>353</v>
      </c>
      <c r="D9" t="s">
        <v>1214</v>
      </c>
      <c r="E9">
        <v>3</v>
      </c>
      <c r="F9" t="s">
        <v>321</v>
      </c>
      <c r="G9" t="s">
        <v>1215</v>
      </c>
    </row>
    <row r="10" spans="1:14">
      <c r="A10" t="s">
        <v>1137</v>
      </c>
      <c r="C10" t="s">
        <v>355</v>
      </c>
      <c r="D10" t="s">
        <v>1216</v>
      </c>
      <c r="E10">
        <v>4</v>
      </c>
      <c r="F10" t="s">
        <v>321</v>
      </c>
      <c r="G10" t="s">
        <v>1217</v>
      </c>
    </row>
    <row r="11" spans="1:14">
      <c r="A11" t="s">
        <v>1139</v>
      </c>
      <c r="C11" t="s">
        <v>356</v>
      </c>
      <c r="D11" t="s">
        <v>1218</v>
      </c>
      <c r="E11">
        <v>4</v>
      </c>
      <c r="F11" t="s">
        <v>317</v>
      </c>
      <c r="G11" t="s">
        <v>1217</v>
      </c>
    </row>
    <row r="12" spans="1:14">
      <c r="A12" t="s">
        <v>1100</v>
      </c>
      <c r="C12" t="s">
        <v>358</v>
      </c>
      <c r="D12" t="s">
        <v>1219</v>
      </c>
      <c r="E12">
        <v>4</v>
      </c>
      <c r="F12" t="s">
        <v>317</v>
      </c>
      <c r="G12" t="s">
        <v>1217</v>
      </c>
    </row>
    <row r="13" spans="1:14">
      <c r="A13" t="s">
        <v>1141</v>
      </c>
      <c r="C13" t="s">
        <v>360</v>
      </c>
      <c r="D13" t="s">
        <v>1220</v>
      </c>
      <c r="E13">
        <v>4</v>
      </c>
      <c r="F13" t="s">
        <v>325</v>
      </c>
      <c r="G13" t="s">
        <v>1217</v>
      </c>
    </row>
    <row r="14" spans="1:14">
      <c r="A14" t="s">
        <v>1035</v>
      </c>
      <c r="C14" t="s">
        <v>362</v>
      </c>
      <c r="D14" t="s">
        <v>1221</v>
      </c>
      <c r="E14">
        <v>4</v>
      </c>
      <c r="F14" t="s">
        <v>321</v>
      </c>
      <c r="G14" t="s">
        <v>1217</v>
      </c>
    </row>
    <row r="15" spans="1:14">
      <c r="A15" t="s">
        <v>1037</v>
      </c>
      <c r="C15" t="s">
        <v>364</v>
      </c>
    </row>
    <row r="16" spans="1:14">
      <c r="A16" t="s">
        <v>1102</v>
      </c>
      <c r="C16" t="s">
        <v>365</v>
      </c>
    </row>
    <row r="17" spans="1:3">
      <c r="A17" t="s">
        <v>1064</v>
      </c>
      <c r="C17" t="s">
        <v>366</v>
      </c>
    </row>
    <row r="18" spans="1:3">
      <c r="A18" t="s">
        <v>1104</v>
      </c>
      <c r="C18" t="s">
        <v>367</v>
      </c>
    </row>
    <row r="19" spans="1:3">
      <c r="A19" t="s">
        <v>1106</v>
      </c>
      <c r="C19" t="s">
        <v>368</v>
      </c>
    </row>
    <row r="20" spans="1:3">
      <c r="A20" t="s">
        <v>1143</v>
      </c>
      <c r="C20" t="s">
        <v>1222</v>
      </c>
    </row>
    <row r="21" spans="1:3">
      <c r="A21" t="s">
        <v>1223</v>
      </c>
      <c r="C21" t="s">
        <v>1224</v>
      </c>
    </row>
    <row r="22" spans="1:3">
      <c r="A22" t="s">
        <v>1225</v>
      </c>
      <c r="C22" t="s">
        <v>1226</v>
      </c>
    </row>
    <row r="23" spans="1:3">
      <c r="A23" t="s">
        <v>1145</v>
      </c>
      <c r="C23" t="s">
        <v>1227</v>
      </c>
    </row>
    <row r="24" spans="1:3">
      <c r="A24" t="s">
        <v>1228</v>
      </c>
      <c r="C24" t="s">
        <v>1229</v>
      </c>
    </row>
    <row r="25" spans="1:3">
      <c r="A25" t="s">
        <v>1147</v>
      </c>
      <c r="C25" t="s">
        <v>1230</v>
      </c>
    </row>
    <row r="26" spans="1:3">
      <c r="A26" t="s">
        <v>1108</v>
      </c>
      <c r="C26" t="s">
        <v>1231</v>
      </c>
    </row>
    <row r="27" spans="1:3">
      <c r="A27" t="s">
        <v>1049</v>
      </c>
      <c r="C27" t="s">
        <v>1232</v>
      </c>
    </row>
    <row r="28" spans="1:3">
      <c r="A28" t="s">
        <v>1068</v>
      </c>
    </row>
    <row r="29" spans="1:3">
      <c r="A29" t="s">
        <v>1070</v>
      </c>
    </row>
    <row r="30" spans="1:3">
      <c r="A30" t="s">
        <v>1149</v>
      </c>
    </row>
    <row r="31" spans="1:3">
      <c r="A31" t="s">
        <v>1110</v>
      </c>
    </row>
    <row r="32" spans="1:3">
      <c r="A32" t="s">
        <v>1151</v>
      </c>
    </row>
    <row r="33" spans="1:1">
      <c r="A33" t="s">
        <v>1074</v>
      </c>
    </row>
    <row r="34" spans="1:1">
      <c r="A34" t="s">
        <v>1153</v>
      </c>
    </row>
    <row r="35" spans="1:1">
      <c r="A35" t="s">
        <v>1173</v>
      </c>
    </row>
    <row r="36" spans="1:1">
      <c r="A36" t="s">
        <v>1076</v>
      </c>
    </row>
    <row r="37" spans="1:1">
      <c r="A37" t="s">
        <v>1155</v>
      </c>
    </row>
    <row r="38" spans="1:1">
      <c r="A38" t="s">
        <v>1233</v>
      </c>
    </row>
    <row r="39" spans="1:1">
      <c r="A39" t="s">
        <v>1157</v>
      </c>
    </row>
    <row r="40" spans="1:1">
      <c r="A40" t="s">
        <v>1191</v>
      </c>
    </row>
    <row r="41" spans="1:1">
      <c r="A41" t="s">
        <v>1051</v>
      </c>
    </row>
    <row r="42" spans="1:1">
      <c r="A42" t="s">
        <v>1114</v>
      </c>
    </row>
    <row r="43" spans="1:1">
      <c r="A43" t="s">
        <v>1234</v>
      </c>
    </row>
    <row r="44" spans="1:1">
      <c r="A44" t="s">
        <v>1235</v>
      </c>
    </row>
    <row r="45" spans="1:1">
      <c r="A45" t="s">
        <v>1236</v>
      </c>
    </row>
    <row r="46" spans="1:1">
      <c r="A46" t="s">
        <v>1159</v>
      </c>
    </row>
    <row r="47" spans="1:1">
      <c r="A47" t="s">
        <v>1078</v>
      </c>
    </row>
    <row r="48" spans="1:1">
      <c r="A48" t="s">
        <v>1118</v>
      </c>
    </row>
    <row r="49" spans="1:1">
      <c r="A49" t="s">
        <v>1116</v>
      </c>
    </row>
    <row r="50" spans="1:1">
      <c r="A50" t="s">
        <v>1193</v>
      </c>
    </row>
    <row r="51" spans="1:1">
      <c r="A51" t="s">
        <v>1161</v>
      </c>
    </row>
    <row r="52" spans="1:1">
      <c r="A52" t="s">
        <v>1080</v>
      </c>
    </row>
    <row r="53" spans="1:1">
      <c r="A53" t="s">
        <v>1237</v>
      </c>
    </row>
    <row r="54" spans="1:1">
      <c r="A54" t="s">
        <v>1163</v>
      </c>
    </row>
    <row r="55" spans="1:1">
      <c r="A55" t="s">
        <v>1238</v>
      </c>
    </row>
    <row r="56" spans="1:1">
      <c r="A56" t="s">
        <v>1084</v>
      </c>
    </row>
    <row r="57" spans="1:1">
      <c r="A57" t="s">
        <v>1239</v>
      </c>
    </row>
    <row r="58" spans="1:1">
      <c r="A58" t="s">
        <v>1189</v>
      </c>
    </row>
    <row r="59" spans="1:1">
      <c r="A59" t="s">
        <v>1240</v>
      </c>
    </row>
    <row r="60" spans="1:1">
      <c r="A60" t="s">
        <v>1165</v>
      </c>
    </row>
    <row r="61" spans="1:1">
      <c r="A61" t="s">
        <v>1241</v>
      </c>
    </row>
    <row r="62" spans="1:1">
      <c r="A62" t="s">
        <v>1167</v>
      </c>
    </row>
    <row r="63" spans="1:1">
      <c r="A63" t="s">
        <v>1242</v>
      </c>
    </row>
    <row r="64" spans="1:1">
      <c r="A64" t="s">
        <v>1086</v>
      </c>
    </row>
    <row r="65" spans="1:1">
      <c r="A65" t="s">
        <v>1169</v>
      </c>
    </row>
    <row r="66" spans="1:1">
      <c r="A66" t="s">
        <v>1121</v>
      </c>
    </row>
    <row r="67" spans="1:1">
      <c r="A67" t="s">
        <v>1243</v>
      </c>
    </row>
    <row r="68" spans="1:1">
      <c r="A68" t="s">
        <v>1171</v>
      </c>
    </row>
    <row r="69" spans="1:1">
      <c r="A69" t="s">
        <v>1244</v>
      </c>
    </row>
    <row r="70" spans="1:1">
      <c r="A70" t="s">
        <v>1245</v>
      </c>
    </row>
    <row r="71" spans="1:1">
      <c r="A71" t="s">
        <v>1045</v>
      </c>
    </row>
    <row r="72" spans="1:1">
      <c r="A72" t="s">
        <v>1088</v>
      </c>
    </row>
    <row r="73" spans="1:1">
      <c r="A73" t="s">
        <v>1246</v>
      </c>
    </row>
    <row r="74" spans="1:1">
      <c r="A74" t="s">
        <v>1090</v>
      </c>
    </row>
    <row r="75" spans="1:1">
      <c r="A75" t="s">
        <v>1092</v>
      </c>
    </row>
    <row r="76" spans="1:1">
      <c r="A76" t="s">
        <v>1123</v>
      </c>
    </row>
    <row r="77" spans="1:1">
      <c r="A77" t="s">
        <v>1125</v>
      </c>
    </row>
    <row r="78" spans="1:1">
      <c r="A78" t="s">
        <v>1247</v>
      </c>
    </row>
    <row r="79" spans="1:1">
      <c r="A79" t="s">
        <v>1248</v>
      </c>
    </row>
    <row r="80" spans="1:1">
      <c r="A80" t="s">
        <v>1127</v>
      </c>
    </row>
    <row r="81" spans="1:1">
      <c r="A81" t="s">
        <v>1129</v>
      </c>
    </row>
    <row r="82" spans="1:1">
      <c r="A82" t="s">
        <v>1187</v>
      </c>
    </row>
    <row r="83" spans="1:1">
      <c r="A83" t="s">
        <v>1249</v>
      </c>
    </row>
    <row r="84" spans="1:1">
      <c r="A84" t="s">
        <v>1175</v>
      </c>
    </row>
    <row r="85" spans="1:1">
      <c r="A85" t="s">
        <v>1047</v>
      </c>
    </row>
    <row r="86" spans="1:1">
      <c r="A86" t="s">
        <v>1058</v>
      </c>
    </row>
    <row r="87" spans="1:1">
      <c r="A87" t="s">
        <v>1177</v>
      </c>
    </row>
    <row r="88" spans="1:1">
      <c r="A88" t="s">
        <v>1131</v>
      </c>
    </row>
    <row r="89" spans="1:1">
      <c r="A89" t="s">
        <v>1082</v>
      </c>
    </row>
    <row r="90" spans="1:1">
      <c r="A90" t="s">
        <v>1094</v>
      </c>
    </row>
    <row r="91" spans="1:1">
      <c r="A91" t="s">
        <v>1133</v>
      </c>
    </row>
    <row r="92" spans="1:1">
      <c r="A92" t="s">
        <v>1179</v>
      </c>
    </row>
    <row r="93" spans="1:1">
      <c r="A93" t="s">
        <v>1250</v>
      </c>
    </row>
    <row r="94" spans="1:1">
      <c r="A94" t="s">
        <v>1181</v>
      </c>
    </row>
    <row r="95" spans="1:1">
      <c r="A95" t="s">
        <v>1096</v>
      </c>
    </row>
    <row r="96" spans="1:1">
      <c r="A96" t="s">
        <v>1183</v>
      </c>
    </row>
    <row r="97" spans="1:1">
      <c r="A97" t="s">
        <v>1039</v>
      </c>
    </row>
    <row r="98" spans="1:1">
      <c r="A98" t="s">
        <v>1135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E344-530C-40D2-BFDF-22F5D4021A0A}">
  <sheetPr codeName="Hárok10"/>
  <dimension ref="A1:P30"/>
  <sheetViews>
    <sheetView topLeftCell="C1" zoomScaleNormal="100" workbookViewId="0">
      <selection activeCell="B15" sqref="B15:C15"/>
    </sheetView>
  </sheetViews>
  <sheetFormatPr baseColWidth="10" defaultColWidth="9.1640625" defaultRowHeight="16"/>
  <cols>
    <col min="1" max="1" width="18.5" style="139" customWidth="1"/>
    <col min="2" max="2" width="37" style="139" customWidth="1"/>
    <col min="3" max="3" width="37.5" style="139" customWidth="1"/>
    <col min="4" max="4" width="10.5" style="137" customWidth="1"/>
    <col min="5" max="5" width="37.5" style="137" customWidth="1"/>
    <col min="6" max="6" width="36.5" style="137" customWidth="1"/>
    <col min="7" max="13" width="9.1640625" style="137"/>
    <col min="14" max="14" width="38.5" style="137" hidden="1" customWidth="1"/>
    <col min="15" max="16" width="9.1640625" style="137" hidden="1" customWidth="1"/>
    <col min="17" max="16384" width="9.1640625" style="137"/>
  </cols>
  <sheetData>
    <row r="1" spans="1:16" ht="37.5" customHeight="1">
      <c r="A1" s="383" t="str">
        <f>Spolu!C3&amp;", "&amp;Spolu!C6</f>
        <v>Slovenská asociácia Taekwondo WT, Hlavná 37/68, Košice, 040 01</v>
      </c>
      <c r="B1" s="383"/>
      <c r="C1" s="383"/>
      <c r="N1" s="137" t="str">
        <f>O1&amp;" - "&amp;P1</f>
        <v>a - príspevok uznaným športom</v>
      </c>
      <c r="O1" s="137" t="s">
        <v>339</v>
      </c>
      <c r="P1" s="137" t="s">
        <v>340</v>
      </c>
    </row>
    <row r="2" spans="1:16">
      <c r="N2" s="137" t="str">
        <f t="shared" ref="N2:N18" si="0">O2&amp;" - "&amp;P2</f>
        <v>b - príspevok Slovenskému olympijskému a športovému výboru</v>
      </c>
      <c r="O2" s="137" t="s">
        <v>341</v>
      </c>
      <c r="P2" s="137" t="s">
        <v>342</v>
      </c>
    </row>
    <row r="3" spans="1:16">
      <c r="E3" s="384" t="s">
        <v>1251</v>
      </c>
      <c r="F3" s="385"/>
      <c r="N3" s="137" t="str">
        <f t="shared" si="0"/>
        <v>c - príspevok Slovenskému paralympijskému výboru</v>
      </c>
      <c r="O3" s="137" t="s">
        <v>343</v>
      </c>
      <c r="P3" s="137" t="s">
        <v>344</v>
      </c>
    </row>
    <row r="4" spans="1:16" ht="45.75" customHeight="1">
      <c r="E4" s="385"/>
      <c r="F4" s="385"/>
      <c r="N4" s="137" t="str">
        <f t="shared" si="0"/>
        <v>d - príspevok športovcom top tímu</v>
      </c>
      <c r="O4" s="137" t="s">
        <v>345</v>
      </c>
      <c r="P4" s="137" t="s">
        <v>346</v>
      </c>
    </row>
    <row r="5" spans="1:16" ht="30.75" customHeight="1">
      <c r="C5" s="138" t="s">
        <v>1252</v>
      </c>
      <c r="N5" s="137" t="str">
        <f t="shared" si="0"/>
        <v>e - rozvoj športov, ktoré nie sú uznanými podľa zákona č. 440/2015 Z. z.</v>
      </c>
      <c r="O5" s="137" t="s">
        <v>347</v>
      </c>
      <c r="P5" s="137" t="s">
        <v>352</v>
      </c>
    </row>
    <row r="6" spans="1:16" ht="34">
      <c r="C6" s="138" t="s">
        <v>1253</v>
      </c>
      <c r="E6" s="140" t="s">
        <v>1254</v>
      </c>
      <c r="F6" s="149"/>
      <c r="N6" s="137" t="str">
        <f t="shared" si="0"/>
        <v>f - organizovanie významných a tradičných športových podujatí na území SR v roku 2020</v>
      </c>
      <c r="O6" s="137" t="s">
        <v>349</v>
      </c>
      <c r="P6" s="137" t="s">
        <v>1255</v>
      </c>
    </row>
    <row r="7" spans="1:16" ht="17">
      <c r="C7" s="138" t="s">
        <v>1256</v>
      </c>
      <c r="E7" s="140" t="s">
        <v>1257</v>
      </c>
      <c r="F7" s="150"/>
      <c r="N7" s="137" t="str">
        <f t="shared" si="0"/>
        <v>g - projekty školského, univerzitného športu a športu pre všetkých</v>
      </c>
      <c r="O7" s="137" t="s">
        <v>351</v>
      </c>
      <c r="P7" s="137" t="s">
        <v>1258</v>
      </c>
    </row>
    <row r="8" spans="1:16" ht="17">
      <c r="C8" s="138" t="s">
        <v>1669</v>
      </c>
      <c r="E8" s="140" t="s">
        <v>1259</v>
      </c>
      <c r="F8" s="151"/>
      <c r="N8" s="137" t="str">
        <f t="shared" si="0"/>
        <v>h - podpora a rozvoj turistických a cykloturistických trás</v>
      </c>
      <c r="O8" s="137" t="s">
        <v>353</v>
      </c>
      <c r="P8" s="137" t="s">
        <v>354</v>
      </c>
    </row>
    <row r="9" spans="1:16">
      <c r="E9" s="140" t="s">
        <v>1260</v>
      </c>
      <c r="F9" s="149"/>
      <c r="N9" s="137" t="str">
        <f t="shared" si="0"/>
        <v>i - finančné odmeny športovcom za výsledky dosiahnuté v roku 2019 a trénerom mládeže za dosiahnuté výsledky ich športovcov v roku 2019 a za celoživotnú prácu s mládežou</v>
      </c>
      <c r="O9" s="137" t="s">
        <v>355</v>
      </c>
      <c r="P9" s="137" t="s">
        <v>1261</v>
      </c>
    </row>
    <row r="10" spans="1:16">
      <c r="N10" s="137" t="str">
        <f t="shared" si="0"/>
        <v>j - projekty pre popularizáciu pohybových aktivít detí, mládeže a seniorov</v>
      </c>
      <c r="O10" s="137" t="s">
        <v>356</v>
      </c>
      <c r="P10" s="137" t="s">
        <v>1262</v>
      </c>
    </row>
    <row r="11" spans="1:16">
      <c r="N11" s="137" t="str">
        <f t="shared" si="0"/>
        <v>k - výstavba, modernizácia a rekonštrukcia športovej infraštruktúry národného významu</v>
      </c>
      <c r="O11" s="137" t="s">
        <v>358</v>
      </c>
      <c r="P11" s="137" t="s">
        <v>359</v>
      </c>
    </row>
    <row r="12" spans="1:16" ht="54.75" customHeight="1">
      <c r="A12" s="386" t="s">
        <v>1263</v>
      </c>
      <c r="B12" s="386"/>
      <c r="C12" s="386"/>
      <c r="D12" s="138"/>
      <c r="E12" s="138"/>
      <c r="F12" s="141"/>
      <c r="G12" s="138"/>
      <c r="N12" s="137" t="str">
        <f t="shared" si="0"/>
        <v>l - podpora zdravotne postihnutých športovcov</v>
      </c>
      <c r="O12" s="137" t="s">
        <v>360</v>
      </c>
      <c r="P12" s="137" t="s">
        <v>361</v>
      </c>
    </row>
    <row r="13" spans="1:16" ht="45" customHeight="1">
      <c r="F13" s="141"/>
      <c r="N13" s="137" t="str">
        <f t="shared" si="0"/>
        <v>m - plnenie úloh verejného záujmu v športe národnými športovými organizáciami</v>
      </c>
      <c r="O13" s="137" t="s">
        <v>362</v>
      </c>
      <c r="P13" s="137" t="s">
        <v>1264</v>
      </c>
    </row>
    <row r="14" spans="1:16" ht="45" customHeight="1">
      <c r="A14" s="387" t="str">
        <f>"Oznamujeme Vám, že dňa "&amp;TEXT(F6,"dd..mm.yyyy")&amp;" sme poukázali Ministerstvu cestovného ruchu a športu Slovenskej republiky výnosy z príspevku/dotácie poskytnutého/poskytnutej na úlohy v oblasti športu v roku 2025 v sume "&amp;TEXT(F7,"### ### ###,00")&amp; " eur. Finančné prostriedky vraciame z programu 026 Národný program rozvoja športu v SR."</f>
        <v>Oznamujeme Vám, že dňa 00..01.1900 sme poukázali Ministerstvu cestovného ruchu a športu Slovenskej republiky výnosy z príspevku/dotácie poskytnutého/poskytnutej na úlohy v oblasti športu v roku 2025 v sume   00 eur. Finančné prostriedky vraciame z programu 026 Národný program rozvoja športu v SR.</v>
      </c>
      <c r="B14" s="387"/>
      <c r="C14" s="387"/>
      <c r="F14" s="141"/>
      <c r="N14" s="137" t="str">
        <f t="shared" si="0"/>
        <v>n - organizovanie významnej súťaže podľa § 55 ods. 1 písm. b)</v>
      </c>
      <c r="O14" s="137" t="s">
        <v>364</v>
      </c>
      <c r="P14" s="137" t="s">
        <v>1265</v>
      </c>
    </row>
    <row r="15" spans="1:16" ht="32.25" customHeight="1" thickBot="1">
      <c r="A15" s="139" t="s">
        <v>1266</v>
      </c>
      <c r="B15" s="388" t="s">
        <v>1267</v>
      </c>
      <c r="C15" s="389"/>
      <c r="N15" s="137" t="str">
        <f t="shared" si="0"/>
        <v>o - účasť na významnej súťaži podľa § 3 písm. h) druhého až štvrtého bodu Zákona o športe vrátane prípravy na túto súťaž</v>
      </c>
      <c r="O15" s="137" t="s">
        <v>365</v>
      </c>
      <c r="P15" s="137" t="s">
        <v>1268</v>
      </c>
    </row>
    <row r="16" spans="1:16">
      <c r="A16" s="139" t="s">
        <v>1269</v>
      </c>
      <c r="B16" s="142">
        <f>F8</f>
        <v>0</v>
      </c>
      <c r="E16" s="145" t="s">
        <v>1270</v>
      </c>
      <c r="F16" s="146"/>
      <c r="N16" s="137" t="str">
        <f t="shared" si="0"/>
        <v>p - účasť na významnej súťaži podľa § 3 písm. h) prvého bodu Zákona o športe</v>
      </c>
      <c r="O16" s="137" t="s">
        <v>366</v>
      </c>
      <c r="P16" s="137" t="s">
        <v>1271</v>
      </c>
    </row>
    <row r="17" spans="1:16">
      <c r="A17" s="139" t="s">
        <v>1272</v>
      </c>
      <c r="B17" s="254" t="s">
        <v>1273</v>
      </c>
      <c r="C17" s="194"/>
      <c r="E17" s="147"/>
      <c r="F17" s="282"/>
      <c r="N17" s="137" t="str">
        <f t="shared" si="0"/>
        <v xml:space="preserve">q - </v>
      </c>
      <c r="O17" s="137" t="s">
        <v>367</v>
      </c>
    </row>
    <row r="18" spans="1:16">
      <c r="B18" s="193" t="s">
        <v>1274</v>
      </c>
      <c r="C18" s="142" t="str">
        <f>Spolu!C4</f>
        <v>30814910</v>
      </c>
      <c r="E18" s="147" t="s">
        <v>1275</v>
      </c>
      <c r="F18" s="282">
        <v>421947749446</v>
      </c>
      <c r="N18" s="137" t="str">
        <f t="shared" si="0"/>
        <v xml:space="preserve">r - </v>
      </c>
      <c r="O18" s="137" t="s">
        <v>368</v>
      </c>
    </row>
    <row r="19" spans="1:16">
      <c r="E19" s="147" t="s">
        <v>1276</v>
      </c>
      <c r="F19" s="282">
        <v>421947749756</v>
      </c>
    </row>
    <row r="20" spans="1:16" ht="17" thickBot="1">
      <c r="A20" s="139" t="s">
        <v>392</v>
      </c>
      <c r="B20" s="143">
        <f>F6</f>
        <v>0</v>
      </c>
      <c r="E20" s="208"/>
      <c r="F20" s="283"/>
    </row>
    <row r="21" spans="1:16" ht="189" customHeight="1">
      <c r="B21" s="211"/>
      <c r="C21" s="144"/>
    </row>
    <row r="22" spans="1:16" ht="39.75" customHeight="1">
      <c r="B22" s="382" t="s">
        <v>1277</v>
      </c>
      <c r="C22" s="382"/>
      <c r="N22" s="137" t="str">
        <f>O22&amp;" - "&amp;P22</f>
        <v>026 01 - Šport pre všetkých, školský a univerzitný šport</v>
      </c>
      <c r="O22" s="137" t="s">
        <v>317</v>
      </c>
      <c r="P22" s="137" t="s">
        <v>318</v>
      </c>
    </row>
    <row r="23" spans="1:16">
      <c r="N23" s="137" t="str">
        <f>O23&amp;" - "&amp;P23</f>
        <v>026 02 - Uznané športy</v>
      </c>
      <c r="O23" s="137" t="s">
        <v>319</v>
      </c>
      <c r="P23" s="137" t="s">
        <v>320</v>
      </c>
    </row>
    <row r="24" spans="1:16">
      <c r="N24" s="137" t="str">
        <f>O24&amp;" - "&amp;P24</f>
        <v>026 03 - Národné športové projekty</v>
      </c>
      <c r="O24" s="137" t="s">
        <v>321</v>
      </c>
      <c r="P24" s="137" t="s">
        <v>322</v>
      </c>
    </row>
    <row r="25" spans="1:16">
      <c r="N25" s="137" t="str">
        <f>O25&amp;" - "&amp;P25</f>
        <v>026 04 - Športová infraštruktúra</v>
      </c>
      <c r="O25" s="137" t="s">
        <v>323</v>
      </c>
      <c r="P25" s="137" t="s">
        <v>324</v>
      </c>
    </row>
    <row r="26" spans="1:16">
      <c r="N26" s="137" t="str">
        <f>O26&amp;" - "&amp;P26</f>
        <v>026 05 - Prierezové činnosti v športe</v>
      </c>
      <c r="O26" s="137" t="s">
        <v>325</v>
      </c>
      <c r="P26" s="137" t="s">
        <v>326</v>
      </c>
    </row>
    <row r="28" spans="1:16">
      <c r="N28" s="137" t="s">
        <v>1278</v>
      </c>
    </row>
    <row r="29" spans="1:16">
      <c r="N29" s="137" t="s">
        <v>1279</v>
      </c>
    </row>
    <row r="30" spans="1:16">
      <c r="N30" s="137" t="s">
        <v>1280</v>
      </c>
    </row>
  </sheetData>
  <sheetProtection sheet="1" selectLockedCells="1"/>
  <mergeCells count="6">
    <mergeCell ref="B22:C22"/>
    <mergeCell ref="A1:C1"/>
    <mergeCell ref="E3:F4"/>
    <mergeCell ref="A12:C12"/>
    <mergeCell ref="A14:C14"/>
    <mergeCell ref="B15:C15"/>
  </mergeCells>
  <dataValidations count="1">
    <dataValidation type="list" allowBlank="1" showInputMessage="1" showErrorMessage="1" sqref="B15:C15" xr:uid="{FB3A4B5C-939E-418E-A5E7-CA73CB895113}">
      <formula1>$N$22:$N$26</formula1>
    </dataValidation>
  </dataValidations>
  <printOptions horizontalCentered="1"/>
  <pageMargins left="0.19685039370078741" right="0.19685039370078741" top="0.47244094488188981" bottom="0.47244094488188981" header="0.31496062992125984" footer="0.31496062992125984"/>
  <pageSetup paperSize="9" scale="99" orientation="portrait" r:id="rId1"/>
  <headerFooter>
    <oddFooter>Strana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bdf28ae-65c4-4f6e-bc50-9bbd2c60ae30">
      <UserInfo>
        <DisplayName/>
        <AccountId xsi:nil="true"/>
        <AccountType/>
      </UserInfo>
    </SharedWithUsers>
    <lcf76f155ced4ddcb4097134ff3c332f xmlns="1761cb37-c33f-42c7-9eeb-6f00cca254d3">
      <Terms xmlns="http://schemas.microsoft.com/office/infopath/2007/PartnerControls"/>
    </lcf76f155ced4ddcb4097134ff3c332f>
    <TaxCatchAll xmlns="6bdf28ae-65c4-4f6e-bc50-9bbd2c60ae30"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9D4B6CB1ED938E478EA1CC880B97F4F6" ma:contentTypeVersion="15" ma:contentTypeDescription="Umožňuje vytvoriť nový dokument." ma:contentTypeScope="" ma:versionID="92102c03ff24234e4e129009b160ccbe">
  <xsd:schema xmlns:xsd="http://www.w3.org/2001/XMLSchema" xmlns:xs="http://www.w3.org/2001/XMLSchema" xmlns:p="http://schemas.microsoft.com/office/2006/metadata/properties" xmlns:ns2="1761cb37-c33f-42c7-9eeb-6f00cca254d3" xmlns:ns3="6bdf28ae-65c4-4f6e-bc50-9bbd2c60ae30" targetNamespace="http://schemas.microsoft.com/office/2006/metadata/properties" ma:root="true" ma:fieldsID="3effb3c75ca1abe5eb455eb32700b193" ns2:_="" ns3:_="">
    <xsd:import namespace="1761cb37-c33f-42c7-9eeb-6f00cca254d3"/>
    <xsd:import namespace="6bdf28ae-65c4-4f6e-bc50-9bbd2c60ae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61cb37-c33f-42c7-9eeb-6f00cca254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a" ma:readOnly="false" ma:fieldId="{5cf76f15-5ced-4ddc-b409-7134ff3c332f}" ma:taxonomyMulti="true" ma:sspId="44711f30-588b-4a11-a5ac-bfa08f22b2b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f28ae-65c4-4f6e-bc50-9bbd2c60ae30"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TaxCatchAll" ma:index="16" nillable="true" ma:displayName="Taxonomy Catch All Column" ma:hidden="true" ma:list="{b9e856ee-8828-4ca0-84d7-858e7aab91c5}" ma:internalName="TaxCatchAll" ma:showField="CatchAllData" ma:web="6bdf28ae-65c4-4f6e-bc50-9bbd2c60ae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8058A0-DCAC-4054-AAEB-0470585018D1}">
  <ds:schemaRefs>
    <ds:schemaRef ds:uri="http://schemas.microsoft.com/office/2006/metadata/properties"/>
    <ds:schemaRef ds:uri="http://schemas.microsoft.com/office/infopath/2007/PartnerControls"/>
    <ds:schemaRef ds:uri="6bdf28ae-65c4-4f6e-bc50-9bbd2c60ae30"/>
    <ds:schemaRef ds:uri="1761cb37-c33f-42c7-9eeb-6f00cca254d3"/>
  </ds:schemaRefs>
</ds:datastoreItem>
</file>

<file path=customXml/itemProps2.xml><?xml version="1.0" encoding="utf-8"?>
<ds:datastoreItem xmlns:ds="http://schemas.openxmlformats.org/officeDocument/2006/customXml" ds:itemID="{D63F4465-2521-43CC-8A9D-B437C1CBD811}">
  <ds:schemaRefs>
    <ds:schemaRef ds:uri="http://schemas.microsoft.com/office/2006/metadata/longProperties"/>
  </ds:schemaRefs>
</ds:datastoreItem>
</file>

<file path=customXml/itemProps3.xml><?xml version="1.0" encoding="utf-8"?>
<ds:datastoreItem xmlns:ds="http://schemas.openxmlformats.org/officeDocument/2006/customXml" ds:itemID="{081062FD-9B5A-41DC-8DE8-48BED4A6E1D7}">
  <ds:schemaRefs>
    <ds:schemaRef ds:uri="http://schemas.microsoft.com/sharepoint/v3/contenttype/forms"/>
  </ds:schemaRefs>
</ds:datastoreItem>
</file>

<file path=customXml/itemProps4.xml><?xml version="1.0" encoding="utf-8"?>
<ds:datastoreItem xmlns:ds="http://schemas.openxmlformats.org/officeDocument/2006/customXml" ds:itemID="{1D4D24B2-D4F1-47AB-A436-8C1B6851D4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61cb37-c33f-42c7-9eeb-6f00cca254d3"/>
    <ds:schemaRef ds:uri="6bdf28ae-65c4-4f6e-bc50-9bbd2c60ae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Hárky</vt:lpstr>
      </vt:variant>
      <vt:variant>
        <vt:i4>11</vt:i4>
      </vt:variant>
      <vt:variant>
        <vt:lpstr>Pomenované rozsahy</vt:lpstr>
      </vt:variant>
      <vt:variant>
        <vt:i4>11</vt:i4>
      </vt:variant>
    </vt:vector>
  </HeadingPairs>
  <TitlesOfParts>
    <vt:vector size="22" baseType="lpstr">
      <vt:lpstr>Usmernenie</vt:lpstr>
      <vt:lpstr>Príklady</vt:lpstr>
      <vt:lpstr>Príjmy</vt:lpstr>
      <vt:lpstr>Spolu</vt:lpstr>
      <vt:lpstr>Doklady</vt:lpstr>
      <vt:lpstr>Adr</vt:lpstr>
      <vt:lpstr>FP</vt:lpstr>
      <vt:lpstr>Cis</vt:lpstr>
      <vt:lpstr>Avízo - výnosy</vt:lpstr>
      <vt:lpstr>Avízo - vratka</vt:lpstr>
      <vt:lpstr>Skratky</vt:lpstr>
      <vt:lpstr>Doklady!Názvy_tlače</vt:lpstr>
      <vt:lpstr>Príklady!Názvy_tlače</vt:lpstr>
      <vt:lpstr>Spolu!Názvy_tlače</vt:lpstr>
      <vt:lpstr>'Avízo - vratka'!Oblasť_tlače</vt:lpstr>
      <vt:lpstr>'Avízo - výnosy'!Oblasť_tlače</vt:lpstr>
      <vt:lpstr>Doklady!Oblasť_tlače</vt:lpstr>
      <vt:lpstr>Príjmy!Oblasť_tlače</vt:lpstr>
      <vt:lpstr>Príklady!Oblasť_tlače</vt:lpstr>
      <vt:lpstr>Skratky!Oblasť_tlače</vt:lpstr>
      <vt:lpstr>Spolu!Oblasť_tlače</vt:lpstr>
      <vt:lpstr>Usmernenie!Oblasť_tlače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Branislav Strečanský</dc:creator>
  <cp:keywords/>
  <dc:description/>
  <cp:lastModifiedBy>Alexandra Filipová | EU v Bratislave</cp:lastModifiedBy>
  <cp:revision/>
  <cp:lastPrinted>2026-04-04T08:51:55Z</cp:lastPrinted>
  <dcterms:created xsi:type="dcterms:W3CDTF">2017-02-20T06:20:12Z</dcterms:created>
  <dcterms:modified xsi:type="dcterms:W3CDTF">2026-04-30T13:08:28Z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display_urn:schemas-microsoft-com:office:office#Editor">
    <vt:lpwstr>Matúš Šuran</vt:lpwstr>
  </property>
  <property fmtid="{D5CDD505-2E9C-101B-9397-08002B2CF9AE}" pid="4" name="Order">
    <vt:lpwstr>1039000.00000000</vt:lpwstr>
  </property>
  <property fmtid="{D5CDD505-2E9C-101B-9397-08002B2CF9AE}" pid="5" name="xd_ProgID">
    <vt:lpwstr/>
  </property>
  <property fmtid="{D5CDD505-2E9C-101B-9397-08002B2CF9AE}" pid="6" name="_ExtendedDescription">
    <vt:lpwstr/>
  </property>
  <property fmtid="{D5CDD505-2E9C-101B-9397-08002B2CF9AE}" pid="7" name="SharedWithUsers">
    <vt:lpwstr/>
  </property>
  <property fmtid="{D5CDD505-2E9C-101B-9397-08002B2CF9AE}" pid="8" name="display_urn:schemas-microsoft-com:office:office#Author">
    <vt:lpwstr>Matúš Šuran</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TaxCatchAll">
    <vt:lpwstr/>
  </property>
  <property fmtid="{D5CDD505-2E9C-101B-9397-08002B2CF9AE}" pid="13" name="MediaServiceImageTags">
    <vt:lpwstr/>
  </property>
  <property fmtid="{D5CDD505-2E9C-101B-9397-08002B2CF9AE}" pid="14" name="lcf76f155ced4ddcb4097134ff3c332f">
    <vt:lpwstr/>
  </property>
  <property fmtid="{D5CDD505-2E9C-101B-9397-08002B2CF9AE}" pid="15" name="MSIP_Label_defa4170-0d19-0005-0004-bc88714345d2_Enabled">
    <vt:lpwstr>true</vt:lpwstr>
  </property>
  <property fmtid="{D5CDD505-2E9C-101B-9397-08002B2CF9AE}" pid="16" name="MSIP_Label_defa4170-0d19-0005-0004-bc88714345d2_SetDate">
    <vt:lpwstr>2025-01-22T10:04:04Z</vt:lpwstr>
  </property>
  <property fmtid="{D5CDD505-2E9C-101B-9397-08002B2CF9AE}" pid="17" name="MSIP_Label_defa4170-0d19-0005-0004-bc88714345d2_Method">
    <vt:lpwstr>Standard</vt:lpwstr>
  </property>
  <property fmtid="{D5CDD505-2E9C-101B-9397-08002B2CF9AE}" pid="18" name="MSIP_Label_defa4170-0d19-0005-0004-bc88714345d2_Name">
    <vt:lpwstr>defa4170-0d19-0005-0004-bc88714345d2</vt:lpwstr>
  </property>
  <property fmtid="{D5CDD505-2E9C-101B-9397-08002B2CF9AE}" pid="19" name="MSIP_Label_defa4170-0d19-0005-0004-bc88714345d2_SiteId">
    <vt:lpwstr>8e9b86cd-3ff9-4412-b358-62fa272e1859</vt:lpwstr>
  </property>
  <property fmtid="{D5CDD505-2E9C-101B-9397-08002B2CF9AE}" pid="20" name="MSIP_Label_defa4170-0d19-0005-0004-bc88714345d2_ActionId">
    <vt:lpwstr>9643fdfd-f1ca-4793-874a-8a050e1afff5</vt:lpwstr>
  </property>
  <property fmtid="{D5CDD505-2E9C-101B-9397-08002B2CF9AE}" pid="21" name="MSIP_Label_defa4170-0d19-0005-0004-bc88714345d2_ContentBits">
    <vt:lpwstr>0</vt:lpwstr>
  </property>
  <property fmtid="{D5CDD505-2E9C-101B-9397-08002B2CF9AE}" pid="22" name="ContentTypeId">
    <vt:lpwstr>0x0101009D4B6CB1ED938E478EA1CC880B97F4F6</vt:lpwstr>
  </property>
</Properties>
</file>