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02"/>
  <workbookPr codeName="Tento_zošit" defaultThemeVersion="124226"/>
  <mc:AlternateContent xmlns:mc="http://schemas.openxmlformats.org/markup-compatibility/2006">
    <mc:Choice Requires="x15">
      <x15ac:absPath xmlns:x15ac="http://schemas.microsoft.com/office/spreadsheetml/2010/11/ac" url="/Users/alexandrafilipova/Library/Mobile Documents/com~apple~CloudDocs/Documents/SATKD/2026/Vyúčtovanie/"/>
    </mc:Choice>
  </mc:AlternateContent>
  <xr:revisionPtr revIDLastSave="0" documentId="13_ncr:1_{4DD811BD-212F-9046-B730-63B1902B8F2D}" xr6:coauthVersionLast="47" xr6:coauthVersionMax="47" xr10:uidLastSave="{00000000-0000-0000-0000-000000000000}"/>
  <bookViews>
    <workbookView xWindow="8100" yWindow="760" windowWidth="18400" windowHeight="16600"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0" i="4" l="1"/>
  <c r="I125" i="4"/>
  <c r="L2" i="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rgb="FF000000"/>
            <rFont val="Tahoma"/>
            <family val="2"/>
            <charset val="238"/>
          </rPr>
          <t>Dodávateľ plnenia</t>
        </r>
        <r>
          <rPr>
            <sz val="8"/>
            <color rgb="FF000000"/>
            <rFont val="Tahoma"/>
            <family val="2"/>
            <charset val="238"/>
          </rPr>
          <t xml:space="preserve">
</t>
        </r>
        <r>
          <rPr>
            <sz val="8"/>
            <color rgb="FF000000"/>
            <rFont val="Tahoma"/>
            <family val="2"/>
            <charset val="238"/>
          </rPr>
          <t xml:space="preserve">
</t>
        </r>
        <r>
          <rPr>
            <sz val="8"/>
            <color rgb="FF000000"/>
            <rFont val="Tahoma"/>
            <family val="2"/>
            <charset val="238"/>
          </rPr>
          <t xml:space="preserve">Dodávateľom plnenia je
</t>
        </r>
        <r>
          <rPr>
            <sz val="8"/>
            <color rgb="FF000000"/>
            <rFont val="Tahoma"/>
            <family val="2"/>
            <charset val="238"/>
          </rPr>
          <t xml:space="preserve">- v prípade pracovnej cesty je to účastník pracovnej cesty, resp. vedúci výpravy (meno a priezvisko, NIE napr. "osoba 1"),
</t>
        </r>
        <r>
          <rPr>
            <sz val="8"/>
            <color rgb="FF000000"/>
            <rFont val="Tahoma"/>
            <family val="2"/>
            <charset val="238"/>
          </rPr>
          <t xml:space="preserve">- v prípade vyúčtovania služobného vozidla prijímateľa prostriedkov je to osoba, ktorá zodpovedá za toto vozidlo (meno a priezvisko, NIE napr. "osoba 1"),
</t>
        </r>
        <r>
          <rPr>
            <sz val="8"/>
            <color rgb="FF000000"/>
            <rFont val="Tahoma"/>
            <family val="2"/>
            <charset val="238"/>
          </rPr>
          <t xml:space="preserve">- v prípade, ak dodávateľom plnenia je živnostník, je to obchodné meno živnostníka, to znamená VŽDY meno a priezvisko živnostníka (NIE napr. "osoba 1") s označením "živnostník",  nakoľko ide o obchodné meno a príjem z podnikateľskej činnosti,
</t>
        </r>
        <r>
          <rPr>
            <sz val="8"/>
            <color rgb="FF000000"/>
            <rFont val="Tahoma"/>
            <family val="2"/>
            <charset val="238"/>
          </rPr>
          <t xml:space="preserve">- v prípade, ak finančné prostriedky dostal športovec ako príspevok športovcovi top tímu, je to tento športovec, a je potrebné uviesť jeho meno a priezvisko (NIE napr. "osoba 1"),
</t>
        </r>
        <r>
          <rPr>
            <sz val="8"/>
            <color rgb="FF000000"/>
            <rFont val="Tahoma"/>
            <family val="2"/>
            <charset val="238"/>
          </rPr>
          <t xml:space="preserve">-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sz val="8"/>
            <color rgb="FF000000"/>
            <rFont val="Tahoma"/>
            <family val="2"/>
            <charset val="238"/>
          </rPr>
          <t xml:space="preserve">
</t>
        </r>
        <r>
          <rPr>
            <b/>
            <sz val="8"/>
            <color rgb="FF000000"/>
            <rFont val="Tahoma"/>
            <family val="2"/>
            <charset val="238"/>
          </rPr>
          <t>POZOR:</t>
        </r>
        <r>
          <rPr>
            <sz val="8"/>
            <color rgb="FF000000"/>
            <rFont val="Tahoma"/>
            <family val="2"/>
            <charset val="238"/>
          </rPr>
          <t xml:space="preserve">
</t>
        </r>
        <r>
          <rPr>
            <sz val="8"/>
            <color rgb="FF000000"/>
            <rFont val="Tahoma"/>
            <family val="2"/>
            <charset val="238"/>
          </rPr>
          <t xml:space="preserve">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<sst xmlns="http://schemas.openxmlformats.org/spreadsheetml/2006/main" count="4220" uniqueCount="1968">
  <si>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</si>
  <si>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</si>
  <si>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</si>
  <si>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</si>
  <si>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</si>
  <si>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</si>
  <si>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</si>
  <si>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</si>
  <si>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</si>
  <si>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</si>
  <si>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</si>
  <si>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</si>
  <si>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</si>
  <si>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</si>
  <si>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</si>
  <si>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</si>
  <si>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</si>
  <si>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</si>
  <si>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</si>
  <si>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</si>
  <si>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</si>
  <si>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</si>
  <si>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</si>
  <si>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</si>
  <si>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</si>
  <si>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</si>
  <si>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</si>
  <si>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</si>
  <si>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</si>
  <si>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</si>
  <si>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</si>
  <si>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</si>
  <si>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</si>
  <si>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</si>
  <si>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</si>
  <si>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</si>
  <si>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</si>
  <si>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</si>
  <si>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</si>
  <si>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</si>
  <si>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</si>
  <si>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</si>
  <si>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</si>
  <si>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</si>
  <si>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</si>
  <si>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</si>
  <si>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</si>
  <si>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</si>
  <si>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</si>
  <si>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</si>
  <si>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</si>
  <si>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</si>
  <si>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</si>
  <si>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</si>
  <si>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</si>
  <si>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</si>
  <si>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</si>
  <si>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</si>
  <si>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</si>
  <si>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</si>
  <si>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</si>
  <si>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</si>
  <si>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</si>
  <si>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</si>
  <si>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</si>
  <si>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</si>
  <si>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</si>
  <si>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</si>
  <si>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</si>
  <si>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</si>
  <si>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</si>
  <si>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</si>
  <si>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</si>
  <si>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</si>
  <si>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</si>
  <si>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</si>
  <si>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</si>
  <si>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</si>
  <si>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</si>
  <si>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</si>
  <si>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</si>
  <si>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</si>
  <si>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</si>
  <si>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</si>
  <si>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</si>
  <si>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</si>
  <si>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</si>
  <si>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</si>
  <si>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</si>
  <si>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</si>
  <si>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</si>
  <si>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</si>
  <si>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</si>
  <si>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</si>
  <si>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</si>
  <si>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</si>
  <si>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</si>
  <si>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</si>
  <si>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</si>
  <si>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</si>
  <si>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</si>
  <si>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</si>
  <si>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</si>
  <si>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</si>
  <si>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</si>
  <si>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</si>
  <si>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</si>
  <si>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</si>
  <si>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</si>
  <si>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</si>
  <si>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</si>
  <si>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</si>
  <si>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</si>
  <si>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</si>
  <si>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</si>
  <si>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</si>
  <si>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</si>
  <si>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</si>
  <si>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</si>
  <si>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</si>
  <si>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</si>
  <si>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</si>
  <si>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</si>
  <si>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</si>
  <si>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</si>
  <si>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</si>
  <si>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</si>
  <si>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</si>
  <si>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</si>
  <si>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</si>
  <si>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</si>
  <si>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</si>
  <si>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</si>
  <si>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</si>
  <si>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</si>
  <si>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</si>
  <si>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</si>
  <si>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</si>
  <si>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</si>
  <si>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</si>
  <si>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</si>
  <si>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</si>
  <si>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</si>
  <si>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</si>
  <si>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</si>
  <si>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</si>
  <si>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</si>
  <si>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</si>
  <si>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</si>
  <si>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</si>
  <si>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</si>
  <si>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</si>
  <si>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</si>
  <si>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</si>
  <si>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</si>
  <si>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</si>
  <si>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</si>
  <si>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</si>
  <si>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</si>
  <si>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</si>
  <si>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</si>
  <si>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</si>
  <si>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</si>
  <si>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</si>
  <si>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</si>
  <si>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</si>
  <si>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</si>
  <si>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</si>
  <si>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</si>
  <si>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</si>
  <si>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</si>
  <si>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</si>
  <si>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</si>
  <si>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</si>
  <si>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</si>
  <si>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</si>
  <si>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</si>
  <si>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</si>
  <si>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</si>
  <si>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</si>
  <si>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</si>
  <si>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</si>
  <si>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</si>
  <si>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</si>
  <si>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</si>
  <si>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</si>
  <si>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</si>
  <si>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</si>
  <si>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</si>
  <si>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</si>
  <si>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</si>
  <si>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</si>
  <si>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</si>
  <si>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</si>
  <si>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</si>
  <si>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</si>
  <si>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</si>
  <si>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</si>
  <si>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</si>
  <si>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</si>
  <si>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</si>
  <si>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</si>
  <si>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</si>
  <si>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</si>
  <si>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</si>
  <si>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</si>
  <si>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</si>
  <si>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</si>
  <si>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</si>
  <si>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</si>
  <si>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</si>
  <si>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</si>
  <si>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</si>
  <si>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</si>
  <si>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</si>
  <si>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</si>
  <si>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</si>
  <si>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</si>
  <si>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</si>
  <si>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</si>
  <si>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</si>
  <si>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</si>
  <si>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</si>
  <si>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</si>
  <si>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</si>
  <si>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</si>
  <si>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</si>
  <si>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</si>
  <si>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</si>
  <si>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</si>
  <si>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</si>
  <si>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</si>
  <si>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</si>
  <si>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</si>
  <si>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</si>
  <si>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</si>
  <si>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</si>
  <si>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</si>
  <si>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</si>
  <si>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</si>
  <si>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</si>
  <si>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</si>
  <si>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</si>
  <si>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</si>
  <si>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</si>
  <si>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</si>
  <si>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</si>
  <si>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</si>
  <si>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</si>
  <si>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</si>
  <si>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</si>
  <si>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</si>
  <si>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</si>
  <si>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</si>
  <si>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</si>
  <si>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</si>
  <si>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</si>
  <si>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</si>
  <si>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</si>
  <si>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</si>
  <si>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</si>
  <si>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</si>
  <si>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</si>
  <si>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</si>
  <si>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</si>
  <si>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</si>
  <si>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</si>
  <si>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</si>
  <si>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</si>
  <si>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</si>
  <si>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</si>
  <si>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</si>
  <si>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</si>
  <si>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</si>
  <si>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</si>
  <si>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</si>
  <si>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</si>
  <si>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</si>
  <si>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</si>
  <si>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</si>
  <si>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</si>
  <si>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</si>
  <si>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</si>
  <si>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</si>
  <si>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</si>
  <si>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</si>
  <si>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</si>
  <si>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</si>
  <si>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</si>
  <si>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</si>
  <si>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</si>
  <si>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</si>
  <si>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</si>
  <si>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</si>
  <si>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</si>
  <si>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</si>
  <si>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</si>
  <si>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</si>
  <si>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</si>
  <si>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</si>
  <si>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</si>
  <si>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</si>
  <si>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</si>
  <si>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</si>
  <si>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</si>
  <si>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</si>
  <si>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</si>
  <si>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</si>
  <si>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</si>
  <si>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</si>
  <si>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</si>
  <si>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</si>
  <si>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</si>
  <si>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</si>
  <si>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</si>
  <si>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</si>
  <si>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</si>
  <si>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</si>
  <si>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</si>
  <si>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</si>
  <si>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</si>
  <si>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</si>
  <si>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</si>
  <si>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</si>
  <si>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</si>
  <si>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</si>
  <si>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</si>
  <si>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</si>
  <si>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</si>
  <si>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</si>
  <si>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</si>
  <si>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</si>
  <si>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</si>
  <si>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</si>
  <si>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</si>
  <si>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</si>
  <si>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</si>
  <si>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</si>
  <si>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</si>
  <si>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</si>
  <si>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</si>
  <si>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</si>
  <si>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</si>
  <si>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</si>
  <si>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</si>
  <si>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</si>
  <si>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</si>
  <si>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</si>
  <si>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</si>
  <si>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</si>
  <si>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</si>
  <si>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</si>
  <si>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</si>
  <si>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</si>
  <si>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</si>
  <si>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</si>
  <si>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</si>
  <si>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</si>
  <si>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</si>
  <si>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</si>
  <si>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</si>
  <si>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</si>
  <si>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</si>
  <si>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</si>
  <si>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</si>
  <si>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</si>
  <si>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</si>
  <si>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</si>
  <si>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</si>
  <si>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</si>
  <si>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</si>
  <si>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</si>
  <si>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</si>
  <si>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</si>
  <si>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</si>
  <si>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</si>
  <si>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</si>
  <si>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</si>
  <si>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</si>
  <si>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</si>
  <si>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</si>
  <si>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</si>
  <si>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</si>
  <si>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</si>
  <si>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</si>
  <si>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</si>
  <si>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</si>
  <si>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</si>
  <si>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</si>
  <si>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</si>
  <si>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</si>
  <si>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</si>
  <si>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</si>
  <si>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</si>
  <si>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</si>
  <si>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</si>
  <si>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</si>
  <si>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</si>
  <si>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</si>
  <si>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</si>
  <si>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</si>
  <si>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</si>
  <si>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</si>
  <si>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</si>
  <si>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</si>
  <si>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</si>
  <si>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</si>
  <si>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</si>
  <si>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</si>
  <si>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</si>
  <si>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</si>
  <si>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</si>
  <si>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</si>
  <si>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</si>
  <si>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</si>
  <si>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</si>
  <si>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</si>
  <si>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</si>
  <si>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</si>
  <si>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</si>
  <si>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</si>
  <si>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</si>
  <si>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</si>
  <si>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</si>
  <si>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</si>
  <si>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</si>
  <si>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</si>
  <si>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</si>
  <si>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</si>
  <si>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</si>
  <si>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</si>
  <si>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</si>
  <si>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</si>
  <si>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</si>
  <si>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</si>
  <si>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</si>
  <si>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</si>
  <si>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</si>
  <si>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</si>
  <si>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</si>
  <si>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</si>
  <si>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</si>
  <si>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</si>
  <si>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</si>
  <si>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</si>
  <si>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</si>
  <si>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</si>
  <si>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</si>
  <si>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</si>
  <si>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</si>
  <si>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</si>
  <si>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</si>
  <si>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</si>
  <si>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</si>
  <si>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</si>
  <si>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</si>
  <si>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</si>
  <si>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</si>
  <si>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</si>
  <si>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</si>
  <si>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</si>
  <si>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</si>
  <si>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</si>
  <si>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</si>
  <si>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</si>
  <si>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</si>
  <si>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</si>
  <si>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</si>
  <si>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</si>
  <si>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</si>
  <si>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</si>
  <si>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</si>
  <si>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</si>
  <si>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</si>
  <si>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</si>
  <si>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</si>
  <si>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</si>
  <si>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</si>
  <si>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</si>
  <si>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</si>
  <si>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</si>
  <si>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</si>
  <si>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</si>
  <si>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</si>
  <si>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</si>
  <si>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</si>
  <si>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</si>
  <si>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</si>
  <si>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</si>
  <si>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</si>
  <si>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</si>
  <si>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</si>
  <si>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</si>
  <si>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</si>
  <si>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</si>
  <si>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</si>
  <si>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</si>
  <si>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</si>
  <si>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</si>
  <si>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</si>
  <si>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</si>
  <si>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</si>
  <si>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</si>
  <si>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</si>
  <si>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</si>
  <si>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</si>
  <si>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</si>
  <si>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</si>
  <si>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</si>
  <si>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</si>
  <si>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</si>
  <si>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</si>
  <si>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</si>
  <si>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</si>
  <si>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</si>
  <si>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</si>
  <si>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</si>
  <si>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</si>
  <si>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</si>
  <si>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</si>
  <si>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</si>
  <si>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</si>
  <si>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</si>
  <si>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</si>
  <si>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</si>
  <si>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</si>
  <si>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</si>
  <si>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</si>
  <si>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</si>
  <si>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</si>
  <si>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</si>
  <si>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</si>
  <si>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</si>
  <si>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</si>
  <si>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</si>
  <si>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</si>
  <si>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</si>
  <si>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</si>
  <si>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</si>
  <si>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</si>
  <si>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</si>
  <si>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</si>
  <si>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</si>
  <si>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</si>
  <si>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</si>
  <si>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</si>
  <si>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</si>
  <si>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</si>
  <si>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</si>
  <si>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</si>
  <si>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</si>
  <si>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</si>
  <si>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</si>
  <si>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</si>
  <si>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</si>
  <si>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</si>
  <si>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</si>
  <si>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</si>
  <si>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</si>
  <si>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</si>
  <si>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</si>
  <si>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</si>
  <si>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</si>
  <si>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</si>
  <si>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</si>
  <si>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</si>
  <si>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</si>
  <si>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</si>
  <si>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</si>
  <si>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</si>
  <si>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</si>
  <si>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</si>
  <si>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</si>
  <si>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</si>
  <si>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</si>
  <si>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</si>
  <si>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</si>
  <si>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</si>
  <si>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</si>
  <si>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</si>
  <si>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</si>
  <si>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</si>
  <si>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</si>
  <si>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</si>
  <si>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</si>
  <si>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</si>
  <si>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</si>
  <si>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</si>
  <si>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</si>
  <si>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</si>
  <si>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</si>
  <si>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</si>
  <si>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</si>
  <si>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</si>
  <si>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</si>
  <si>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</si>
  <si>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</si>
  <si>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</si>
  <si>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</si>
  <si>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</si>
  <si>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</si>
  <si>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</si>
  <si>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</si>
  <si>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</si>
  <si>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</si>
  <si>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</si>
  <si>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</si>
  <si>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</si>
  <si>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</si>
  <si>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</si>
  <si>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</si>
  <si>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</si>
  <si>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</si>
  <si>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</si>
  <si>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</si>
  <si>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</si>
  <si>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</si>
  <si>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</si>
  <si>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</si>
  <si>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</si>
  <si>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</si>
  <si>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</si>
  <si>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</si>
  <si>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</si>
  <si>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</si>
  <si>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</si>
  <si>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</si>
  <si>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</si>
  <si>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</si>
  <si>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</si>
  <si>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</si>
  <si>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</si>
  <si>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</si>
  <si>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</si>
  <si>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</si>
  <si>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</si>
  <si>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</si>
  <si>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</si>
  <si>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</si>
  <si>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</si>
  <si>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</si>
  <si>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</si>
  <si>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</si>
  <si>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</si>
  <si>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</si>
  <si>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</si>
  <si>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</si>
  <si>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</si>
  <si>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</si>
  <si>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</si>
  <si>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</si>
  <si>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</si>
  <si>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</si>
  <si>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</si>
  <si>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</si>
  <si>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</si>
  <si>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</si>
  <si>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</si>
  <si>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</si>
  <si>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</si>
  <si>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</si>
  <si>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</si>
  <si>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</si>
  <si>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</si>
  <si>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</si>
  <si>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</si>
  <si>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</si>
  <si>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</si>
  <si>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</si>
  <si>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</si>
  <si>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</si>
  <si>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</si>
  <si>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</si>
  <si>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</si>
  <si>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</si>
  <si>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</si>
  <si>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</si>
  <si>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</si>
  <si>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</si>
  <si>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</si>
  <si>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</si>
  <si>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</si>
  <si>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</si>
  <si>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</si>
  <si>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</si>
  <si>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</si>
  <si>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</si>
  <si>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</si>
  <si>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</si>
  <si>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</si>
  <si>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</si>
  <si>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</si>
  <si>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</si>
  <si>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</si>
  <si>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</si>
  <si>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</si>
  <si>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</si>
  <si>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</si>
  <si>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</si>
  <si>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</si>
  <si>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</si>
  <si>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</si>
  <si>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</si>
  <si>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</si>
  <si>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</si>
  <si>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</si>
  <si>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</si>
  <si>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</si>
  <si>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</si>
  <si>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</si>
  <si>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</si>
  <si>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</si>
  <si>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</si>
  <si>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</si>
  <si>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</si>
  <si>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</si>
  <si>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</si>
  <si>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</si>
  <si>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</si>
  <si>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</si>
  <si>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</si>
  <si>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</si>
  <si>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</si>
  <si>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</si>
  <si>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</si>
  <si>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</si>
  <si>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</si>
  <si>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</si>
  <si>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</si>
  <si>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</si>
  <si>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</si>
  <si>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</si>
  <si>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</si>
  <si>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</si>
  <si>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</si>
  <si>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</si>
  <si>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</si>
  <si>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</si>
  <si>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</si>
  <si>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</si>
  <si>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</si>
  <si>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</si>
  <si>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</si>
  <si>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</si>
  <si>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</si>
  <si>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</si>
  <si>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</si>
  <si>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</si>
  <si>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</si>
  <si>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</si>
  <si>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</si>
  <si>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</si>
  <si>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</si>
  <si>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</si>
  <si>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</si>
  <si>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</si>
  <si>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</si>
  <si>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</si>
  <si>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</si>
  <si>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</si>
  <si>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</si>
  <si>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</si>
  <si>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</si>
  <si>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</si>
  <si>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</si>
  <si>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</si>
  <si>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</si>
  <si>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</si>
  <si>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</si>
  <si>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</si>
  <si>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</si>
  <si>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</si>
  <si>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</si>
  <si>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</si>
  <si>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</si>
  <si>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</si>
  <si>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</si>
  <si>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</si>
  <si>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</si>
  <si>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</si>
  <si>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</si>
  <si>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</si>
  <si>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</si>
  <si>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</si>
  <si>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</si>
  <si>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</si>
  <si>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</si>
  <si>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</si>
  <si>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</si>
  <si>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</si>
  <si>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</si>
  <si>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</si>
  <si>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</si>
  <si>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</si>
  <si>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</si>
  <si>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</si>
  <si>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</si>
  <si>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</si>
  <si>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</si>
  <si>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</si>
  <si>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</si>
  <si>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</si>
  <si>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</si>
  <si>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</si>
  <si>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</si>
  <si>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</si>
  <si>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</si>
  <si>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</si>
  <si>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</si>
  <si>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</si>
  <si>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</si>
  <si>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</si>
  <si>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</si>
  <si>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</si>
  <si>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</si>
  <si>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</si>
  <si>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</si>
  <si>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</si>
  <si>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</si>
  <si>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</si>
  <si>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</si>
  <si>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</si>
  <si>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</si>
  <si>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</si>
  <si>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</si>
  <si>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</si>
  <si>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</si>
  <si>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</si>
  <si>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</si>
  <si>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</si>
  <si>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</si>
  <si>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</si>
  <si>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</si>
  <si>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</si>
  <si>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</si>
  <si>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</si>
  <si>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</si>
  <si>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</si>
  <si>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</si>
  <si>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</si>
  <si>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</si>
  <si>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</si>
  <si>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</si>
  <si>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</si>
  <si>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</si>
  <si>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</si>
  <si>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</si>
  <si>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</si>
  <si>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</si>
  <si>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</si>
  <si>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</si>
  <si>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</si>
  <si>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</si>
  <si>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</si>
  <si>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</si>
  <si>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</si>
  <si>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</si>
  <si>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</si>
  <si>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</si>
  <si>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</si>
  <si>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</si>
  <si>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</si>
  <si>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</si>
  <si>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</si>
  <si>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</si>
  <si>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</si>
  <si>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</si>
  <si>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</si>
  <si>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</si>
  <si>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</si>
  <si>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</si>
  <si>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</si>
  <si>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</si>
  <si>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</si>
  <si>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</si>
  <si>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</si>
  <si>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</si>
  <si>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</si>
  <si>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</si>
  <si>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</si>
  <si>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</si>
  <si>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</si>
  <si>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</si>
  <si>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</si>
  <si>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</si>
  <si>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</si>
  <si>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</si>
  <si>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</si>
  <si>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</si>
  <si>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</si>
  <si>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</si>
  <si>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</si>
  <si>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</si>
  <si>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</si>
  <si>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</si>
  <si>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</si>
  <si>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</si>
  <si>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</si>
  <si>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</si>
  <si>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</si>
  <si>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</si>
  <si>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</si>
  <si>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</si>
  <si>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</si>
  <si>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</si>
  <si>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</si>
  <si>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</si>
  <si>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</si>
  <si>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</si>
  <si>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</si>
  <si>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</si>
  <si>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</si>
  <si>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</si>
  <si>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</si>
  <si>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</si>
  <si>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</si>
  <si>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</si>
  <si>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</si>
  <si>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</si>
  <si>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</si>
  <si>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</si>
  <si>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</si>
  <si>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</si>
  <si>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</si>
  <si>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</si>
  <si>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</si>
  <si>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</si>
  <si>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</si>
  <si>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</si>
  <si>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</si>
  <si>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</si>
  <si>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</si>
  <si>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</si>
  <si>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</si>
  <si>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</si>
  <si>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</si>
  <si>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</si>
  <si>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</si>
  <si>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</si>
  <si>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</si>
  <si>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</si>
  <si>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</si>
  <si>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</si>
  <si>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</si>
  <si>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</si>
  <si>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</si>
  <si>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</si>
  <si>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</si>
  <si>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</si>
  <si>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</si>
  <si>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</si>
  <si>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</si>
  <si>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</si>
  <si>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</si>
  <si>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</si>
  <si>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</si>
  <si>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</si>
  <si>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</si>
  <si>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</si>
  <si>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</si>
  <si>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</si>
  <si>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</si>
  <si>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</si>
  <si>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</si>
  <si>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</si>
  <si>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</si>
  <si>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</si>
  <si>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</si>
  <si>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</si>
  <si>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</si>
  <si>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</si>
  <si>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</si>
  <si>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</si>
  <si>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</si>
  <si>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</si>
  <si>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</si>
  <si>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</si>
  <si>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</si>
  <si>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</si>
  <si>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</si>
  <si>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</si>
  <si>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</si>
  <si>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</si>
  <si>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</si>
  <si>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</si>
  <si>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</si>
  <si>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</si>
  <si>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</si>
  <si>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</si>
  <si>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</si>
  <si>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</si>
  <si>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</si>
  <si>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</si>
  <si>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</si>
  <si>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</si>
  <si>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</si>
  <si>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</si>
  <si>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</si>
  <si>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</si>
  <si>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</si>
  <si>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</si>
  <si>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</si>
  <si>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</si>
  <si>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</si>
  <si>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</si>
  <si>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</si>
  <si>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</si>
  <si>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</si>
  <si>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</si>
  <si>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</si>
  <si>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</si>
  <si>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</si>
  <si>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</si>
  <si>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</si>
  <si>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</si>
  <si>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</si>
  <si>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</si>
  <si>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</si>
  <si>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</si>
  <si>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</si>
  <si>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</si>
  <si>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</si>
  <si>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</si>
  <si>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</si>
  <si>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</si>
  <si>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</si>
  <si>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</si>
  <si>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</si>
  <si>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</si>
  <si>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</si>
  <si>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</si>
  <si>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</si>
  <si>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</si>
  <si>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</si>
  <si>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</si>
  <si>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</si>
  <si>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</si>
  <si>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</si>
  <si>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</si>
  <si>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</si>
  <si>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</si>
  <si>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</si>
  <si>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</si>
  <si>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</si>
  <si>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</si>
  <si>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</si>
  <si>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</si>
  <si>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</si>
  <si>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</si>
  <si>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</si>
  <si>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</si>
  <si>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</si>
  <si>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</si>
  <si>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</si>
  <si>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</si>
  <si>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</si>
  <si>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</si>
  <si>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</si>
  <si>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</si>
  <si>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</si>
  <si>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</si>
  <si>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</si>
  <si>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</si>
  <si>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</si>
  <si>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</si>
  <si>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</si>
  <si>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</si>
  <si>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</si>
  <si>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</si>
  <si>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</si>
  <si>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</si>
  <si>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</si>
  <si>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</si>
  <si>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</si>
  <si>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</si>
  <si>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</si>
  <si>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</si>
  <si>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</si>
  <si>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</si>
  <si>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</si>
  <si>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</si>
  <si>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</si>
  <si>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</si>
  <si>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</si>
  <si>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</si>
  <si>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</si>
  <si>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</si>
  <si>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</si>
  <si>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</si>
  <si>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</si>
  <si>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</si>
  <si>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</si>
  <si>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</si>
  <si>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</si>
  <si>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</si>
  <si>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</si>
  <si>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</si>
  <si>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</si>
  <si>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</si>
  <si>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</si>
  <si>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</si>
  <si>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</si>
  <si>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</si>
  <si>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</si>
  <si>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</si>
  <si>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</si>
  <si>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</si>
  <si>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</si>
  <si>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</si>
  <si>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</si>
  <si>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</si>
  <si>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</si>
  <si>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</si>
  <si>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</si>
  <si>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</si>
  <si>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</si>
  <si>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</si>
  <si>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</si>
  <si>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</si>
  <si>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</si>
  <si>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</si>
  <si>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</si>
  <si>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</si>
  <si>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</si>
  <si>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</si>
  <si>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</si>
  <si>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</si>
  <si>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</si>
  <si>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</si>
  <si>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</si>
  <si>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</si>
  <si>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</si>
  <si>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</si>
  <si>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</si>
  <si>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</si>
  <si>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</si>
  <si>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</si>
  <si>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</si>
  <si>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</si>
  <si>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</si>
  <si>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</si>
  <si>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</si>
  <si>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</si>
  <si>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</si>
  <si>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</si>
  <si>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</si>
  <si>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</si>
  <si>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</si>
  <si>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</si>
  <si>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</si>
  <si>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</si>
  <si>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</si>
  <si>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</si>
  <si>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</si>
  <si>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</si>
  <si>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</si>
  <si>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</si>
  <si>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</si>
  <si>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</si>
  <si>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</si>
  <si>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</si>
  <si>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</si>
  <si>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</si>
  <si>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</si>
  <si>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</si>
  <si>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</si>
  <si>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</si>
  <si>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</si>
  <si>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</si>
  <si>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</si>
  <si>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</si>
  <si>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</si>
  <si>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</si>
  <si>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</si>
  <si>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</si>
  <si>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</si>
  <si>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</si>
  <si>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</si>
  <si>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</si>
  <si>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</si>
  <si>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</si>
  <si>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</si>
  <si>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</si>
  <si>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</si>
  <si>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</si>
  <si>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</si>
  <si>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</si>
  <si>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</si>
  <si>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</si>
  <si>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</si>
  <si>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</si>
  <si>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</si>
  <si>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</si>
  <si>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</si>
  <si>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</si>
  <si>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</si>
  <si>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</si>
  <si>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</si>
  <si>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</si>
  <si>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</si>
  <si>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</si>
  <si>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</si>
  <si>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</si>
  <si>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</si>
  <si>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</si>
  <si>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</si>
  <si>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</si>
  <si>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</si>
  <si>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</si>
  <si>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</si>
  <si>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</si>
  <si>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</si>
  <si>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</si>
  <si>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</si>
  <si>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</si>
  <si>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</si>
  <si>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</si>
  <si>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</si>
  <si>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</si>
  <si>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</si>
  <si>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</si>
  <si>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</si>
  <si>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</si>
  <si>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</si>
  <si>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</si>
  <si>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</si>
  <si>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</si>
  <si>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</si>
  <si>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</si>
  <si>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</si>
  <si>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</si>
  <si>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</si>
  <si>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</si>
  <si>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</si>
  <si>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</si>
  <si>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</si>
  <si>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</si>
  <si>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</si>
  <si>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</si>
  <si>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</si>
  <si>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</si>
  <si>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</si>
  <si>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</si>
  <si>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</si>
  <si>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</si>
  <si>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</si>
  <si>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</si>
  <si>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</si>
  <si>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</si>
  <si>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</si>
  <si>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</si>
  <si>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</si>
  <si>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</si>
  <si>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</si>
  <si>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</si>
  <si>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</si>
  <si>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</si>
  <si>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</si>
  <si>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</si>
  <si>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</si>
  <si>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</si>
  <si>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</si>
  <si>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</si>
  <si>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</si>
  <si>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</si>
  <si>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</si>
  <si>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</si>
  <si>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</si>
  <si>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</si>
  <si>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</si>
  <si>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</si>
  <si>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</si>
  <si>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</si>
  <si>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</si>
  <si>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</si>
  <si>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</si>
  <si>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</si>
  <si>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</si>
  <si>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</si>
  <si>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</si>
  <si>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</si>
  <si>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</si>
  <si>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</si>
  <si>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</si>
  <si>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</si>
  <si>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</si>
  <si>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</si>
  <si>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</si>
  <si>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</si>
  <si>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</si>
  <si>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</si>
  <si>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</si>
  <si>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</si>
  <si>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</si>
  <si>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</si>
  <si>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</si>
  <si>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</si>
  <si>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</si>
  <si>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</si>
  <si>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</si>
  <si>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</si>
  <si>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</si>
  <si>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</si>
  <si>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</si>
  <si>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</si>
  <si>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</si>
  <si>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</si>
  <si>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</si>
  <si>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</si>
  <si>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</si>
  <si>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</si>
  <si>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</si>
  <si>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</si>
  <si>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</si>
  <si>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</si>
  <si>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</si>
  <si>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</si>
  <si>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</si>
  <si>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</si>
  <si>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</si>
  <si>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</si>
  <si>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</si>
  <si>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</si>
  <si>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</si>
  <si>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</si>
  <si>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</si>
  <si>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</si>
  <si>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</si>
  <si>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</si>
  <si>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</si>
  <si>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</si>
  <si>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</si>
  <si>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</si>
  <si>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</si>
  <si>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</si>
  <si>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</si>
  <si>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</si>
  <si>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</si>
  <si>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</si>
  <si>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</si>
  <si>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</si>
  <si>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</si>
  <si>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</si>
  <si>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</si>
  <si>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</si>
  <si>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</si>
  <si>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</si>
  <si>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</si>
  <si>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</si>
  <si>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</si>
  <si>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</si>
  <si>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</si>
  <si>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</si>
  <si>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</si>
  <si>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</si>
  <si>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</si>
  <si>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</si>
  <si>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</si>
  <si>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</si>
  <si>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</si>
  <si>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</si>
  <si>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</si>
  <si>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</si>
  <si>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</si>
  <si>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</si>
  <si>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</si>
  <si>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</si>
  <si>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</si>
  <si>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</si>
  <si>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</si>
  <si>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</si>
  <si>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</si>
  <si>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</si>
  <si>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</si>
  <si>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</si>
  <si>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</si>
  <si>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</si>
  <si>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</si>
  <si>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</si>
  <si>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</si>
  <si>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</si>
  <si>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</si>
  <si>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</si>
  <si>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</si>
  <si>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</si>
  <si>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</si>
  <si>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</si>
  <si>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</si>
  <si>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</si>
  <si>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</si>
  <si>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</si>
  <si>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</si>
  <si>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</si>
  <si>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</si>
  <si>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</si>
  <si>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</si>
  <si>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</si>
  <si>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</si>
  <si>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</si>
  <si>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</si>
  <si>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</si>
  <si>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</si>
  <si>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</si>
  <si>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</si>
  <si>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</si>
  <si>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</si>
  <si>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</si>
  <si>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</si>
  <si>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</si>
  <si>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</si>
  <si>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</si>
  <si>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</si>
  <si>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</si>
  <si>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</si>
  <si>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</si>
  <si>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</si>
  <si>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</si>
  <si>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</si>
  <si>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</si>
  <si>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</si>
  <si>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</si>
  <si>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</si>
  <si>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</si>
  <si>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</si>
  <si>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</si>
  <si>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</si>
  <si>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</si>
  <si>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</si>
  <si>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</si>
  <si>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</si>
  <si>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</si>
  <si>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</si>
  <si>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</si>
  <si>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</si>
  <si>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</si>
  <si>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</si>
  <si>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</si>
  <si>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</si>
  <si>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</si>
  <si>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</si>
  <si>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</si>
  <si>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</si>
  <si>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</si>
  <si>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</si>
  <si>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</si>
  <si>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</si>
  <si>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</si>
  <si>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</si>
  <si>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</si>
  <si>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</si>
  <si>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</si>
  <si>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</si>
  <si>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</si>
  <si>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</si>
  <si>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</si>
  <si>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</si>
  <si>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</si>
  <si>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</si>
  <si>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</si>
  <si>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</si>
  <si>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</si>
  <si>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</si>
  <si>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</si>
  <si>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</si>
  <si>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</si>
  <si>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</si>
  <si>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</si>
  <si>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</si>
  <si>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</si>
  <si>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</si>
  <si>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</si>
  <si>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</si>
  <si>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</si>
  <si>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</si>
  <si>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</si>
  <si>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</si>
  <si>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</si>
  <si>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</si>
  <si>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</si>
  <si>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</si>
  <si>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</si>
  <si>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</si>
  <si>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</si>
  <si>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</si>
  <si>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</si>
  <si>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</si>
  <si>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</si>
  <si>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</si>
  <si>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</si>
  <si>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</si>
  <si>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</si>
  <si>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</si>
  <si>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</si>
  <si>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</si>
  <si>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</si>
  <si>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</si>
  <si>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</si>
  <si>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</si>
  <si>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</si>
  <si>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</si>
  <si>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</si>
  <si>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</si>
  <si>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</si>
  <si>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</si>
  <si>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</si>
  <si>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</si>
  <si>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</si>
  <si>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</si>
  <si>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</si>
  <si>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</si>
  <si>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</si>
  <si>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</si>
  <si>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</si>
  <si>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</si>
  <si>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</si>
  <si>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</si>
  <si>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</si>
  <si>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</si>
  <si>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</si>
  <si>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</si>
  <si>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</si>
  <si>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</si>
  <si>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</si>
  <si>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</si>
  <si>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</si>
  <si>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</si>
  <si>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</si>
  <si>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</si>
  <si>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</si>
  <si>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</si>
  <si>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</si>
  <si>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</si>
  <si>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</si>
  <si>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</si>
  <si>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</si>
  <si>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</si>
  <si>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</si>
  <si>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</si>
  <si>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</si>
  <si>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</si>
  <si>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</si>
  <si>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</si>
  <si>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</si>
  <si>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</si>
  <si>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</si>
  <si>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</si>
  <si>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</si>
  <si>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</si>
  <si>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</si>
  <si>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</si>
  <si>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</si>
  <si>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</si>
  <si>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</si>
  <si>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</si>
  <si>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</si>
  <si>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</si>
  <si>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</si>
  <si>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</si>
  <si>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</si>
  <si>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</si>
  <si>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</si>
  <si>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</si>
  <si>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</si>
  <si>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</si>
  <si>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</si>
  <si>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</si>
  <si>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</si>
  <si>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</si>
  <si>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</si>
  <si>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</si>
  <si>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</si>
  <si>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</si>
  <si>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</si>
  <si>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</si>
  <si>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</si>
  <si>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</si>
  <si>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</si>
  <si>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</si>
  <si>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</si>
  <si>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</si>
  <si>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</si>
  <si>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</si>
  <si>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</si>
  <si>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</si>
  <si>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</si>
  <si>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</si>
  <si>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</si>
  <si>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</si>
  <si>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</si>
  <si>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</si>
  <si>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</si>
  <si>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</si>
  <si>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</si>
  <si>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</si>
  <si>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</si>
  <si>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</si>
  <si>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</si>
  <si>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</si>
  <si>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</si>
  <si>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</si>
  <si>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</si>
  <si>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</si>
  <si>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</si>
  <si>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</si>
  <si>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</si>
  <si>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</si>
  <si>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</si>
  <si>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</si>
  <si>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</si>
  <si>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</si>
  <si>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</si>
  <si>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</si>
  <si>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</si>
  <si>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</si>
  <si>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</si>
  <si>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</si>
  <si>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</si>
  <si>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</si>
  <si>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</si>
  <si>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</si>
  <si>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</si>
  <si>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</si>
  <si>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</si>
  <si>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</si>
  <si>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</si>
  <si>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</si>
  <si>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</si>
  <si>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</si>
  <si>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</si>
  <si>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</si>
  <si>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</si>
  <si>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</si>
  <si>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</si>
  <si>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</si>
  <si>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</si>
  <si>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</si>
  <si>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</si>
  <si>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</si>
  <si>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</si>
  <si>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</si>
  <si>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</si>
  <si>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</si>
  <si>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</si>
  <si>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</si>
  <si>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</si>
  <si>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</si>
  <si>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</si>
  <si>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</si>
  <si>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</si>
  <si>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</si>
  <si>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</si>
  <si>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</si>
  <si>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</si>
  <si>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</si>
  <si>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</si>
  <si>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</si>
  <si>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</si>
  <si>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</si>
  <si>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</si>
  <si>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</si>
  <si>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</si>
  <si>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</si>
  <si>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</si>
  <si>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</si>
  <si>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</si>
  <si>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</si>
  <si>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</si>
  <si>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</si>
  <si>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</si>
  <si>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</si>
  <si>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</si>
  <si>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</si>
  <si>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</si>
  <si>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</si>
  <si>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</si>
  <si>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</si>
  <si>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</si>
  <si>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</si>
  <si>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</si>
  <si>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</si>
  <si>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</si>
  <si>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</si>
  <si>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</si>
  <si>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</si>
  <si>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</si>
  <si>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</si>
  <si>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</si>
  <si>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</si>
  <si>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</si>
  <si>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</si>
  <si>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</si>
  <si>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</si>
  <si>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</si>
  <si>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</si>
  <si>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</si>
  <si>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</si>
  <si>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</si>
  <si>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</si>
  <si>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</si>
  <si>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</si>
  <si>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</si>
  <si>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</si>
  <si>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</si>
  <si>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</si>
  <si>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</si>
  <si>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</si>
  <si>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</si>
  <si>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</si>
  <si>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</si>
  <si>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</si>
  <si>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</si>
  <si>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</si>
  <si>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</si>
  <si>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</si>
  <si>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</si>
  <si>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</si>
  <si>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</si>
  <si>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</si>
  <si>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</si>
  <si>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</si>
  <si>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</si>
  <si>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</si>
  <si>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</si>
  <si>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</si>
  <si>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</si>
  <si>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</si>
  <si>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</si>
  <si>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</si>
  <si>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</si>
  <si>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</si>
  <si>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</si>
  <si>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</si>
  <si>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</si>
  <si>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</si>
  <si>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</si>
  <si>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</si>
  <si>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</si>
  <si>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</si>
  <si>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</si>
  <si>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</si>
  <si>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</si>
  <si>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</si>
  <si>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</si>
  <si>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</si>
  <si>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</si>
  <si>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</si>
  <si>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</si>
  <si>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</si>
  <si>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</si>
  <si>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</si>
  <si>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</si>
  <si>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</si>
  <si>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</si>
  <si>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</si>
  <si>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</si>
  <si>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</si>
  <si>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</si>
  <si>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</si>
  <si>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</si>
  <si>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</si>
  <si>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</si>
  <si>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</si>
  <si>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</si>
  <si>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</si>
  <si>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</si>
  <si>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</si>
  <si>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</si>
  <si>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</si>
  <si>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</si>
  <si>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</si>
  <si>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</si>
  <si>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</si>
  <si>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</si>
  <si>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</si>
  <si>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</si>
  <si>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</si>
  <si>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</si>
  <si>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</si>
  <si>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</si>
  <si>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</si>
  <si>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</si>
  <si>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</si>
  <si>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</si>
  <si>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</si>
  <si>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</si>
  <si>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</si>
  <si>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</si>
  <si>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</si>
  <si>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</si>
  <si>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</si>
  <si>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</si>
  <si>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</si>
  <si>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</si>
  <si>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</si>
  <si>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</si>
  <si>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</si>
  <si>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</si>
  <si>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</si>
  <si>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</si>
  <si>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</si>
  <si>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</si>
  <si>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</si>
  <si>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</si>
  <si>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</si>
  <si>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</si>
  <si>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</si>
  <si>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</si>
  <si>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</si>
  <si>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</si>
  <si>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</si>
  <si>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</si>
  <si>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</si>
  <si>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</si>
  <si>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</si>
  <si>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</si>
  <si>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</si>
  <si>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</si>
  <si>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</si>
  <si>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</si>
  <si>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</si>
  <si>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</si>
  <si>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</si>
  <si>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</si>
  <si>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</si>
  <si>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</si>
  <si>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</si>
  <si>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</si>
  <si>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</si>
  <si>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</si>
  <si>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</si>
  <si>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</si>
  <si>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</si>
  <si>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</si>
  <si>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</si>
  <si>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</si>
  <si>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</si>
  <si>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</si>
  <si>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</si>
  <si>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</si>
  <si>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</si>
  <si>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</si>
  <si>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</si>
  <si>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</si>
  <si>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</si>
  <si>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</si>
  <si>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</si>
  <si>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</si>
  <si>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</si>
  <si>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</si>
  <si>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</si>
  <si>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</si>
  <si>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</si>
  <si>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</si>
  <si>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</si>
  <si>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taekwondo - bežné transfery</t>
  </si>
  <si>
    <t>DFA2026009</t>
  </si>
  <si>
    <t>626002</t>
  </si>
  <si>
    <t>Spracovanie účtovníctva 01/2026</t>
  </si>
  <si>
    <t>36583677</t>
  </si>
  <si>
    <t>EKON SERVIS SK, s.r.o.</t>
  </si>
  <si>
    <t>Štartovné majstrovstvá sveta juniorov</t>
  </si>
  <si>
    <t>BRIGHT FUTURE INTERNATIONAL LTD</t>
  </si>
  <si>
    <t xml:space="preserve">Poplatky banke </t>
  </si>
  <si>
    <t>36869376</t>
  </si>
  <si>
    <t>Fio banka, a. s.</t>
  </si>
  <si>
    <t>IDV2026007</t>
  </si>
  <si>
    <t>Dobrovolník diety 1/2026</t>
  </si>
  <si>
    <t xml:space="preserve">HYOUNGKEUN OH  </t>
  </si>
  <si>
    <t>IDV2026008</t>
  </si>
  <si>
    <t>#mfb-3107547454</t>
  </si>
  <si>
    <t>Lístky autobus Bratislava-Vedeň-Bratislava</t>
  </si>
  <si>
    <t>DE 283764680</t>
  </si>
  <si>
    <t>Flix SE</t>
  </si>
  <si>
    <t>IDV2026009</t>
  </si>
  <si>
    <t>VPBCGB</t>
  </si>
  <si>
    <t>Letenky RK</t>
  </si>
  <si>
    <t>4749148U</t>
  </si>
  <si>
    <t>Ryanair DAC</t>
  </si>
  <si>
    <t>DFA2025018</t>
  </si>
  <si>
    <t>20260001</t>
  </si>
  <si>
    <t>Administratívne práce 01/2026</t>
  </si>
  <si>
    <t>50003526</t>
  </si>
  <si>
    <t>IFS SK, s.r.o.</t>
  </si>
  <si>
    <t>DFA2025019</t>
  </si>
  <si>
    <t>20260012</t>
  </si>
  <si>
    <t>Športový materiál - WT STYLE COMPETITION DOBOK BLACK COLLAR, Topánky, Chrániče nohy</t>
  </si>
  <si>
    <t xml:space="preserve"> 36836052</t>
  </si>
  <si>
    <t>TAEKWONDO CENTRUM s.r.o</t>
  </si>
  <si>
    <t>DFA2025021</t>
  </si>
  <si>
    <t>20260003</t>
  </si>
  <si>
    <t>Seminár poomsae a sútredenie športový zápas</t>
  </si>
  <si>
    <t>42246059</t>
  </si>
  <si>
    <t>KORYO Panthers Taekwondo Rožňava</t>
  </si>
  <si>
    <t>DFA2025022</t>
  </si>
  <si>
    <t>2026007</t>
  </si>
  <si>
    <t xml:space="preserve">Seminár poomsae, nájom telocvične, telocvičňa Trenčín Open, materiál </t>
  </si>
  <si>
    <t>42024536</t>
  </si>
  <si>
    <t>ILYO-TAEKWONDO TRENČÍN</t>
  </si>
  <si>
    <t>DFA2025023</t>
  </si>
  <si>
    <t>2026001</t>
  </si>
  <si>
    <t xml:space="preserve">Seminár poomsae, trénerské, športový materiál </t>
  </si>
  <si>
    <t>31299997</t>
  </si>
  <si>
    <t>Star-club bojových umení</t>
  </si>
  <si>
    <t>DFA2025024</t>
  </si>
  <si>
    <t xml:space="preserve"> 202602</t>
  </si>
  <si>
    <t>Seminár poomsae, štartovné, trénerské služby, materiál</t>
  </si>
  <si>
    <t>35563095</t>
  </si>
  <si>
    <t>TAEKWONDO HAKIMI Rožňava</t>
  </si>
  <si>
    <t>DFA2025026</t>
  </si>
  <si>
    <t>20260007</t>
  </si>
  <si>
    <t>Prenájom telocvičňa 1/2026</t>
  </si>
  <si>
    <t>42250765</t>
  </si>
  <si>
    <t>Športový klub polície - ILYO Taekwondo Košice</t>
  </si>
  <si>
    <t>c - zabezpečenie a rozvoj športu taekwondo zdravotne postihnutých športovcov</t>
  </si>
  <si>
    <t>DFA2025025</t>
  </si>
  <si>
    <t xml:space="preserve"> 202601</t>
  </si>
  <si>
    <t>Seminár poomsae</t>
  </si>
  <si>
    <t>DFA2026033</t>
  </si>
  <si>
    <t>626020</t>
  </si>
  <si>
    <t>Spracovanie účtovníctva 02/2026</t>
  </si>
  <si>
    <t>DFA2026034</t>
  </si>
  <si>
    <t>20260002</t>
  </si>
  <si>
    <t>Administratívne práce 02/2026</t>
  </si>
  <si>
    <t>2026009</t>
  </si>
  <si>
    <t>DFA2026035</t>
  </si>
  <si>
    <t>Black Tiger taekwondo Klub Snina</t>
  </si>
  <si>
    <t>42089158</t>
  </si>
  <si>
    <t>Čerpanie TŠ - Bulgaria G2 Open 2026</t>
  </si>
  <si>
    <t>Trénerské služby podľa zmluvy č.1/KVŠ/2026 - Bulgaria open</t>
  </si>
  <si>
    <t>DFA2026036</t>
  </si>
  <si>
    <t>Tomáš Potocký</t>
  </si>
  <si>
    <t>53368932</t>
  </si>
  <si>
    <t>IDV2026014</t>
  </si>
  <si>
    <t xml:space="preserve">Tomáš Potocký </t>
  </si>
  <si>
    <t>Pracovná cesta
Názov podujatia: Bulgaria G2 Open 
Miesto konania: Sofia, Bulhársko  
Termín: 26.2. - 1.3.2026
Počet zúčastnených osôb (okrem divákov): 8 - ubytovanie, cesta, letenka, stravné</t>
  </si>
  <si>
    <t>Štartovné European Senior Championships 2026 - Team Slovakia</t>
  </si>
  <si>
    <t>Deutsche Taekwondo Union</t>
  </si>
  <si>
    <t xml:space="preserve">doplniť </t>
  </si>
  <si>
    <t>DFA2026003</t>
  </si>
  <si>
    <t>Ubytovanie na reprezentačnom sústredení Košice</t>
  </si>
  <si>
    <t>3260000042</t>
  </si>
  <si>
    <t xml:space="preserve">Studentské domovy </t>
  </si>
  <si>
    <t>00397610</t>
  </si>
  <si>
    <t>20260008</t>
  </si>
  <si>
    <t>Čerpanie TŠ - Turzáková - Zaprešic Noble E3, M2 Rugvica</t>
  </si>
  <si>
    <t>DFA2025038</t>
  </si>
  <si>
    <t>Čerpanie TŠ - Hanušovský  - Bulgaria Open, 26-28.2.2026, Sofia Bulharsko</t>
  </si>
  <si>
    <t>Čerpanie TŠ - Frgolec - Bulgaria Open, 26-28.2.2026, Sofia Bulharsko</t>
  </si>
  <si>
    <t>DFA2025039</t>
  </si>
  <si>
    <t>DFA2025040</t>
  </si>
  <si>
    <t>20260009</t>
  </si>
  <si>
    <t>20260010</t>
  </si>
  <si>
    <t>Čerpanie TŠ - Krupjaková, Kaminská - Bulgaria Open, 26-28.2.2026, Sofia Bulharsko</t>
  </si>
  <si>
    <t>DFA2025041</t>
  </si>
  <si>
    <t>DFA2025042</t>
  </si>
  <si>
    <t xml:space="preserve"> 2026011</t>
  </si>
  <si>
    <t>Trofeje galavečer 2026, výzdoba galavečer 2026</t>
  </si>
  <si>
    <t>Black Tiger Taekwondo Klub Snina</t>
  </si>
  <si>
    <t>IDV2026017</t>
  </si>
  <si>
    <t>Dobrovolník diety 2/2026</t>
  </si>
  <si>
    <t>Štartovné sústredenie Training Camp-Budapest 23-27.3.2026</t>
  </si>
  <si>
    <t>DFA2025053</t>
  </si>
  <si>
    <t>DFA2025054</t>
  </si>
  <si>
    <t>20260013</t>
  </si>
  <si>
    <t>Športový klub polície Bratislava</t>
  </si>
  <si>
    <t>00681989</t>
  </si>
  <si>
    <t xml:space="preserve">Čerpanie TŠ - Zagyiová, Horváth, Čuvara, H. Mamuti, Z.Mamuti - Austria Open </t>
  </si>
  <si>
    <t>2610005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</si>
</sst>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2"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
      <b/>
      <sz val="8"/>
      <color rgb="FF000000"/>
      <name val="Tahoma"/>
      <family val="2"/>
      <charset val="238"/>
    </font>
    <font>
      <sz val="8"/>
      <color rgb="FF000000"/>
      <name val="Tahoma"/>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1">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17" val="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38100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2"/>
      <c r="D2" s="322"/>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7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7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3"/>
      <c r="D22" s="323"/>
    </row>
    <row r="23" spans="1:4" x14ac:dyDescent="0.15">
      <c r="C23" s="324"/>
      <c r="D23" s="323"/>
    </row>
    <row r="24" spans="1:4" ht="68" customHeight="1" x14ac:dyDescent="0.15">
      <c r="A24" s="23" t="s">
        <v>1235</v>
      </c>
      <c r="C24" s="247"/>
      <c r="D24" s="248"/>
    </row>
    <row r="25" spans="1:4" x14ac:dyDescent="0.15">
      <c r="C25" s="320"/>
      <c r="D25" s="321"/>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15">
      <c r="E4" s="376"/>
      <c r="F4" s="376"/>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5" customHeight="1" x14ac:dyDescent="0.1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5" customHeight="1" x14ac:dyDescent="0.15">
      <c r="A14" s="139" t="s">
        <v>1152</v>
      </c>
      <c r="B14" s="379" t="s">
        <v>1169</v>
      </c>
      <c r="C14" s="380"/>
      <c r="F14" s="302"/>
      <c r="N14" s="137" t="str">
        <f t="shared" si="0"/>
        <v xml:space="preserve">n - </v>
      </c>
      <c r="O14" s="137" t="s">
        <v>265</v>
      </c>
    </row>
    <row r="15" spans="1:16" ht="34.5" customHeight="1" x14ac:dyDescent="0.15">
      <c r="A15" s="139" t="s">
        <v>1170</v>
      </c>
      <c r="B15" s="379"/>
      <c r="C15" s="380"/>
      <c r="F15" s="382"/>
      <c r="N15" s="137" t="str">
        <f t="shared" si="0"/>
        <v xml:space="preserve">o - </v>
      </c>
      <c r="O15" s="137" t="s">
        <v>266</v>
      </c>
    </row>
    <row r="16" spans="1:16" x14ac:dyDescent="0.15">
      <c r="A16" s="139" t="s">
        <v>1155</v>
      </c>
      <c r="B16" s="142">
        <f>F8</f>
        <v>0</v>
      </c>
      <c r="C16" s="137"/>
      <c r="F16" s="382"/>
      <c r="N16" s="137" t="str">
        <f t="shared" si="0"/>
        <v xml:space="preserve">p - </v>
      </c>
      <c r="O16" s="137" t="s">
        <v>267</v>
      </c>
    </row>
    <row r="17" spans="1:16" ht="32.25" customHeight="1" x14ac:dyDescent="0.15">
      <c r="A17" s="139" t="s">
        <v>1158</v>
      </c>
      <c r="B17" s="142">
        <f>F9</f>
        <v>0</v>
      </c>
      <c r="C17" s="137"/>
      <c r="F17" s="382"/>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30814910</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1" t="s">
        <v>1163</v>
      </c>
      <c r="C24" s="381"/>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3" t="s">
        <v>1175</v>
      </c>
      <c r="B2" s="383"/>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5" t="s">
        <v>51</v>
      </c>
      <c r="B1" s="325"/>
      <c r="C1" s="325"/>
      <c r="D1" s="325"/>
      <c r="E1" s="325"/>
      <c r="F1" s="325"/>
      <c r="G1" s="325"/>
      <c r="H1" s="325"/>
      <c r="I1" s="52"/>
      <c r="J1" s="37"/>
    </row>
    <row r="2" spans="1:11" ht="14" x14ac:dyDescent="0.1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15">
      <c r="A3" s="40"/>
      <c r="B3" s="40"/>
      <c r="C3" s="40"/>
      <c r="D3" s="40"/>
      <c r="E3" s="40"/>
      <c r="F3" s="40"/>
      <c r="G3" s="40"/>
      <c r="H3" s="330">
        <f>+Doklady!I101</f>
        <v>46053</v>
      </c>
      <c r="I3" s="330"/>
    </row>
    <row r="4" spans="1:11" ht="15.75" customHeight="1" x14ac:dyDescent="0.15">
      <c r="A4" s="41" t="s">
        <v>52</v>
      </c>
      <c r="B4" s="326" t="s">
        <v>53</v>
      </c>
      <c r="C4" s="327"/>
      <c r="D4" s="327"/>
      <c r="E4" s="328"/>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0" priority="2" stopIfTrue="1">
      <formula>$A8&lt;&gt;""</formula>
    </cfRule>
  </conditionalFormatting>
  <conditionalFormatting sqref="B68:C68 B69:H2878">
    <cfRule type="expression" dxfId="99" priority="3" stopIfTrue="1">
      <formula>$A68&lt;&gt;""</formula>
    </cfRule>
  </conditionalFormatting>
  <conditionalFormatting sqref="D2876:D2903">
    <cfRule type="expression" dxfId="98"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4" t="s">
        <v>1568</v>
      </c>
      <c r="B1" s="335"/>
      <c r="C1" s="166">
        <v>46053</v>
      </c>
      <c r="D1" s="26"/>
      <c r="G1" s="244">
        <v>46053</v>
      </c>
    </row>
    <row r="2" spans="1:7" ht="14" x14ac:dyDescent="0.15">
      <c r="A2" s="28"/>
      <c r="B2" s="28"/>
      <c r="G2" s="244">
        <v>46081</v>
      </c>
    </row>
    <row r="3" spans="1:7" ht="14" x14ac:dyDescent="0.15">
      <c r="A3" s="30" t="s">
        <v>214</v>
      </c>
      <c r="B3" s="332" t="str">
        <f>INDEX(Adr!B:B,Doklady!B102+1)</f>
        <v>Slovenská asociácia taekwondo WT</v>
      </c>
      <c r="C3" s="332"/>
      <c r="D3" s="332"/>
      <c r="G3" s="244">
        <v>46112</v>
      </c>
    </row>
    <row r="4" spans="1:7" ht="14" x14ac:dyDescent="0.15">
      <c r="A4" s="30" t="s">
        <v>215</v>
      </c>
      <c r="B4" s="29" t="str">
        <f>RIGHT("0000"&amp;INDEX(Adr!A:A,Doklady!B102+1),8)</f>
        <v>30814910</v>
      </c>
      <c r="G4" s="244">
        <v>46142</v>
      </c>
    </row>
    <row r="5" spans="1:7" ht="14" x14ac:dyDescent="0.15">
      <c r="A5" s="30" t="s">
        <v>216</v>
      </c>
      <c r="B5" s="29" t="str">
        <f>INDEX(Adr!D:D,Doklady!B102+1)&amp;", "&amp;INDEX(Adr!E:E,Doklady!B102+1)</f>
        <v>Hlavná 37/68, Košice</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71027</v>
      </c>
      <c r="G11" s="244">
        <v>46356</v>
      </c>
    </row>
    <row r="12" spans="1:7" ht="14" x14ac:dyDescent="0.15">
      <c r="A12" s="133" t="s">
        <v>223</v>
      </c>
      <c r="B12" s="134" t="s">
        <v>224</v>
      </c>
      <c r="C12" s="167">
        <f>+Spolu!C12</f>
        <v>44744</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115771</v>
      </c>
      <c r="G15" s="244"/>
    </row>
    <row r="16" spans="1:7" ht="14" x14ac:dyDescent="0.15">
      <c r="G16" s="244"/>
    </row>
    <row r="17" spans="1:5" ht="72" customHeight="1" x14ac:dyDescent="0.15">
      <c r="A17" s="333" t="s">
        <v>230</v>
      </c>
      <c r="B17" s="333"/>
      <c r="C17" s="333"/>
      <c r="D17" s="333"/>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15">
      <c r="C2" s="8"/>
      <c r="D2" s="8"/>
      <c r="E2" s="8"/>
      <c r="F2" s="8"/>
      <c r="G2" s="8"/>
      <c r="H2" s="8"/>
      <c r="I2" s="8"/>
    </row>
    <row r="3" spans="1:26" s="9" customFormat="1" ht="26.25" customHeight="1" x14ac:dyDescent="0.15">
      <c r="B3" s="152" t="s">
        <v>52</v>
      </c>
      <c r="C3" s="345" t="str">
        <f>INDEX(Adr!B2:B242,Doklady!B102)</f>
        <v>Slovenská asociácia taekwondo WT</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30814910</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Hlavná 37/68, Košice, 040 01</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46" t="s">
        <v>235</v>
      </c>
      <c r="F9" s="347"/>
      <c r="J9" s="8"/>
      <c r="L9" s="118"/>
      <c r="M9" s="118"/>
      <c r="N9" s="118"/>
      <c r="O9" s="118"/>
      <c r="P9" s="118"/>
      <c r="Q9" s="118"/>
      <c r="R9" s="118"/>
      <c r="S9" s="118"/>
    </row>
    <row r="10" spans="1:26" ht="18" x14ac:dyDescent="0.2">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
      <c r="A11" s="69" t="s">
        <v>221</v>
      </c>
      <c r="B11" s="70" t="s">
        <v>222</v>
      </c>
      <c r="C11" s="126">
        <f>SUMIF(FP!J:J,Doklady!$B$1&amp;A11,FP!D:D)</f>
        <v>71027</v>
      </c>
      <c r="D11" s="126">
        <f>+C11-E11</f>
        <v>18285.419999999998</v>
      </c>
      <c r="E11" s="348">
        <f>+I39-I42+I44-I47</f>
        <v>52741.58</v>
      </c>
      <c r="F11" s="349"/>
      <c r="J11" s="168"/>
      <c r="L11" s="153" t="str">
        <f>L41</f>
        <v>a - taekwondo - bežné transfery</v>
      </c>
      <c r="M11" s="118"/>
      <c r="N11" s="118"/>
      <c r="O11" s="118"/>
      <c r="P11" s="118"/>
      <c r="Q11" s="118"/>
      <c r="R11" s="118"/>
      <c r="S11" s="118"/>
    </row>
    <row r="12" spans="1:26" ht="18" x14ac:dyDescent="0.2">
      <c r="A12" s="69" t="s">
        <v>223</v>
      </c>
      <c r="B12" s="70" t="s">
        <v>224</v>
      </c>
      <c r="C12" s="126">
        <f>SUMIF(FP!J:J,Doklady!$B$1&amp;A12,FP!D:D)</f>
        <v>44744</v>
      </c>
      <c r="D12" s="126">
        <f>C12-E12</f>
        <v>30</v>
      </c>
      <c r="E12" s="337">
        <f>SUMIF(K:K,A12,I:I)</f>
        <v>44714</v>
      </c>
      <c r="F12" s="338"/>
      <c r="J12" s="169"/>
      <c r="L12" s="153" t="str">
        <f>L42</f>
        <v>a - taekwondo - kapitálové transfery</v>
      </c>
      <c r="N12" s="118"/>
      <c r="O12" s="118"/>
      <c r="P12" s="118"/>
      <c r="Q12" s="118"/>
      <c r="R12" s="118"/>
      <c r="S12" s="118"/>
    </row>
    <row r="13" spans="1:26" ht="18" x14ac:dyDescent="0.2">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52" t="s">
        <v>241</v>
      </c>
      <c r="C17" s="352"/>
      <c r="D17" s="352"/>
      <c r="E17" s="352"/>
      <c r="F17" s="352"/>
      <c r="G17" s="352"/>
      <c r="H17" s="352"/>
      <c r="I17" s="73">
        <f>SUMIF(FP!I:I,Doklady!$B$1&amp;A17,FP!D:D)</f>
        <v>71027</v>
      </c>
      <c r="T17" s="86"/>
    </row>
    <row r="18" spans="1:20" x14ac:dyDescent="0.15">
      <c r="A18" s="135" t="s">
        <v>242</v>
      </c>
      <c r="B18" s="352" t="s">
        <v>243</v>
      </c>
      <c r="C18" s="352"/>
      <c r="D18" s="352"/>
      <c r="E18" s="352"/>
      <c r="F18" s="352"/>
      <c r="G18" s="352"/>
      <c r="H18" s="352"/>
      <c r="I18" s="73">
        <f>SUMIF(FP!I:I,Doklady!$B$1&amp;A18,FP!D:D)</f>
        <v>0</v>
      </c>
    </row>
    <row r="19" spans="1:20" ht="12" x14ac:dyDescent="0.15">
      <c r="A19" s="115" t="s">
        <v>244</v>
      </c>
      <c r="B19" s="352" t="s">
        <v>245</v>
      </c>
      <c r="C19" s="352"/>
      <c r="D19" s="352"/>
      <c r="E19" s="352"/>
      <c r="F19" s="352"/>
      <c r="G19" s="352"/>
      <c r="H19" s="352"/>
      <c r="I19" s="73">
        <f>SUMIF(FP!I:I,Doklady!$B$1&amp;A19,FP!D:D)</f>
        <v>9744</v>
      </c>
    </row>
    <row r="20" spans="1:20" x14ac:dyDescent="0.15">
      <c r="A20" s="135" t="s">
        <v>246</v>
      </c>
      <c r="B20" s="341" t="s">
        <v>247</v>
      </c>
      <c r="C20" s="342"/>
      <c r="D20" s="342"/>
      <c r="E20" s="342"/>
      <c r="F20" s="342"/>
      <c r="G20" s="342"/>
      <c r="H20" s="343"/>
      <c r="I20" s="73">
        <f>SUMIF(FP!I:I,Doklady!$B$1&amp;A20,FP!D:D)</f>
        <v>35000</v>
      </c>
      <c r="T20" s="86"/>
    </row>
    <row r="21" spans="1:20" ht="12" x14ac:dyDescent="0.15">
      <c r="A21" s="115" t="s">
        <v>248</v>
      </c>
      <c r="B21" s="341" t="s">
        <v>249</v>
      </c>
      <c r="C21" s="342"/>
      <c r="D21" s="342"/>
      <c r="E21" s="342"/>
      <c r="F21" s="342"/>
      <c r="G21" s="342"/>
      <c r="H21" s="343"/>
      <c r="I21" s="73">
        <f>SUMIF(FP!I:I,Doklady!$B$1&amp;A21,FP!D:D)</f>
        <v>0</v>
      </c>
      <c r="T21" s="86"/>
    </row>
    <row r="22" spans="1:20" x14ac:dyDescent="0.15">
      <c r="A22" s="135" t="s">
        <v>250</v>
      </c>
      <c r="B22" s="360" t="s">
        <v>251</v>
      </c>
      <c r="C22" s="361"/>
      <c r="D22" s="361"/>
      <c r="E22" s="361"/>
      <c r="F22" s="361"/>
      <c r="G22" s="361"/>
      <c r="H22" s="362"/>
      <c r="I22" s="73">
        <f>SUMIF(FP!I:I,Doklady!$B$1&amp;A22,FP!D:D)</f>
        <v>0</v>
      </c>
      <c r="T22" s="86"/>
    </row>
    <row r="23" spans="1:20" ht="12" x14ac:dyDescent="0.15">
      <c r="A23" s="115" t="s">
        <v>252</v>
      </c>
      <c r="B23" s="341" t="s">
        <v>253</v>
      </c>
      <c r="C23" s="342"/>
      <c r="D23" s="342"/>
      <c r="E23" s="342"/>
      <c r="F23" s="342"/>
      <c r="G23" s="342"/>
      <c r="H23" s="343"/>
      <c r="I23" s="73">
        <f>SUMIF(FP!I:I,Doklady!$B$1&amp;A23,FP!D:D)</f>
        <v>0</v>
      </c>
      <c r="T23" s="86"/>
    </row>
    <row r="24" spans="1:20" x14ac:dyDescent="0.15">
      <c r="A24" s="135" t="s">
        <v>254</v>
      </c>
      <c r="B24" s="341" t="s">
        <v>255</v>
      </c>
      <c r="C24" s="342"/>
      <c r="D24" s="342"/>
      <c r="E24" s="342"/>
      <c r="F24" s="342"/>
      <c r="G24" s="342"/>
      <c r="H24" s="343"/>
      <c r="I24" s="73">
        <f>SUMIF(FP!I:I,Doklady!$B$1&amp;A24,FP!D:D)</f>
        <v>0</v>
      </c>
      <c r="T24" s="86"/>
    </row>
    <row r="25" spans="1:20" ht="12" x14ac:dyDescent="0.15">
      <c r="A25" s="115" t="s">
        <v>256</v>
      </c>
      <c r="B25" s="353" t="s">
        <v>1469</v>
      </c>
      <c r="C25" s="354"/>
      <c r="D25" s="354"/>
      <c r="E25" s="354"/>
      <c r="F25" s="354"/>
      <c r="G25" s="354"/>
      <c r="H25" s="355"/>
      <c r="I25" s="73">
        <f>SUMIF(FP!I:I,Doklady!$B$1&amp;A25,FP!D:D)</f>
        <v>0</v>
      </c>
      <c r="T25" s="86"/>
    </row>
    <row r="26" spans="1:20" x14ac:dyDescent="0.15">
      <c r="A26" s="135" t="s">
        <v>257</v>
      </c>
      <c r="B26" s="341" t="s">
        <v>258</v>
      </c>
      <c r="C26" s="342"/>
      <c r="D26" s="342"/>
      <c r="E26" s="342"/>
      <c r="F26" s="342"/>
      <c r="G26" s="342"/>
      <c r="H26" s="343"/>
      <c r="I26" s="73">
        <f>SUMIF(FP!I:I,Doklady!$B$1&amp;A26,FP!D:D)</f>
        <v>0</v>
      </c>
      <c r="T26" s="86"/>
    </row>
    <row r="27" spans="1:20" ht="12" x14ac:dyDescent="0.15">
      <c r="A27" s="115" t="s">
        <v>259</v>
      </c>
      <c r="B27" s="341" t="s">
        <v>260</v>
      </c>
      <c r="C27" s="342"/>
      <c r="D27" s="342"/>
      <c r="E27" s="342"/>
      <c r="F27" s="342"/>
      <c r="G27" s="342"/>
      <c r="H27" s="343"/>
      <c r="I27" s="73">
        <f>SUMIF(FP!I:I,Doklady!$B$1&amp;A27,FP!D:D)</f>
        <v>0</v>
      </c>
      <c r="T27" s="86"/>
    </row>
    <row r="28" spans="1:20" x14ac:dyDescent="0.15">
      <c r="A28" s="135" t="s">
        <v>261</v>
      </c>
      <c r="B28" s="341" t="s">
        <v>1482</v>
      </c>
      <c r="C28" s="342"/>
      <c r="D28" s="342"/>
      <c r="E28" s="342"/>
      <c r="F28" s="342"/>
      <c r="G28" s="342"/>
      <c r="H28" s="343"/>
      <c r="I28" s="73">
        <f>SUMIF(FP!I:I,Doklady!$B$1&amp;A28,FP!D:D)</f>
        <v>0</v>
      </c>
      <c r="T28" s="86"/>
    </row>
    <row r="29" spans="1:20" ht="12" x14ac:dyDescent="0.15">
      <c r="A29" s="115" t="s">
        <v>263</v>
      </c>
      <c r="B29" s="341" t="s">
        <v>264</v>
      </c>
      <c r="C29" s="342"/>
      <c r="D29" s="342"/>
      <c r="E29" s="342"/>
      <c r="F29" s="342"/>
      <c r="G29" s="342"/>
      <c r="H29" s="343"/>
      <c r="I29" s="73">
        <f>SUMIF(FP!I:I,Doklady!$B$1&amp;A29,FP!D:D)</f>
        <v>0</v>
      </c>
      <c r="T29" s="86"/>
    </row>
    <row r="30" spans="1:20" hidden="1" x14ac:dyDescent="0.15">
      <c r="A30" s="135" t="s">
        <v>265</v>
      </c>
      <c r="B30" s="341"/>
      <c r="C30" s="342"/>
      <c r="D30" s="342"/>
      <c r="E30" s="342"/>
      <c r="F30" s="342"/>
      <c r="G30" s="342"/>
      <c r="H30" s="343"/>
      <c r="I30" s="73">
        <f>SUMIF(FP!I:I,Doklady!$B$1&amp;A30,FP!D:D)</f>
        <v>0</v>
      </c>
      <c r="T30" s="86"/>
    </row>
    <row r="31" spans="1:20" ht="12" hidden="1" x14ac:dyDescent="0.15">
      <c r="A31" s="115" t="s">
        <v>266</v>
      </c>
      <c r="B31" s="341"/>
      <c r="C31" s="342"/>
      <c r="D31" s="342"/>
      <c r="E31" s="342"/>
      <c r="F31" s="342"/>
      <c r="G31" s="342"/>
      <c r="H31" s="343"/>
      <c r="I31" s="73">
        <f>SUMIF(FP!I:I,Doklady!$B$1&amp;A31,FP!D:D)</f>
        <v>0</v>
      </c>
      <c r="T31" s="86"/>
    </row>
    <row r="32" spans="1:20" hidden="1" x14ac:dyDescent="0.15">
      <c r="A32" s="135" t="s">
        <v>267</v>
      </c>
      <c r="B32" s="363"/>
      <c r="C32" s="364"/>
      <c r="D32" s="364"/>
      <c r="E32" s="364"/>
      <c r="F32" s="364"/>
      <c r="G32" s="364"/>
      <c r="H32" s="365"/>
      <c r="I32" s="73">
        <f>SUMIF(FP!I:I,Doklady!$B$1&amp;A32,FP!D:D)</f>
        <v>0</v>
      </c>
      <c r="T32" s="86"/>
    </row>
    <row r="33" spans="1:21" ht="12" hidden="1" x14ac:dyDescent="0.15">
      <c r="A33" s="115" t="s">
        <v>268</v>
      </c>
      <c r="B33" s="363"/>
      <c r="C33" s="364"/>
      <c r="D33" s="364"/>
      <c r="E33" s="364"/>
      <c r="F33" s="364"/>
      <c r="G33" s="364"/>
      <c r="H33" s="365"/>
      <c r="I33" s="73">
        <f>SUMIF(FP!I:I,Doklady!$B$1&amp;A33,FP!D:D)</f>
        <v>0</v>
      </c>
      <c r="T33" s="86"/>
    </row>
    <row r="34" spans="1:21" hidden="1" x14ac:dyDescent="0.15">
      <c r="A34" s="135" t="s">
        <v>269</v>
      </c>
      <c r="B34" s="366"/>
      <c r="C34" s="366"/>
      <c r="D34" s="366"/>
      <c r="E34" s="366"/>
      <c r="F34" s="366"/>
      <c r="G34" s="366"/>
      <c r="H34" s="366"/>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taekwondo</v>
      </c>
      <c r="C38" s="68" t="s">
        <v>1435</v>
      </c>
      <c r="D38" s="68" t="s">
        <v>1436</v>
      </c>
      <c r="E38" s="68" t="s">
        <v>1437</v>
      </c>
      <c r="F38" s="68" t="s">
        <v>1434</v>
      </c>
      <c r="G38" s="68" t="s">
        <v>271</v>
      </c>
      <c r="H38" s="68" t="s">
        <v>272</v>
      </c>
      <c r="I38" s="67" t="s">
        <v>229</v>
      </c>
      <c r="L38" s="84">
        <f>COUNTIF(FP!N:N,Doklady!B1&amp;"aB")</f>
        <v>1</v>
      </c>
    </row>
    <row r="39" spans="1:21" ht="12" x14ac:dyDescent="0.15">
      <c r="A39" s="115" t="s">
        <v>240</v>
      </c>
      <c r="B39" s="116" t="s">
        <v>273</v>
      </c>
      <c r="C39" s="78">
        <f>I39*0.2</f>
        <v>14205.400000000001</v>
      </c>
      <c r="D39" s="78">
        <f>I39*0.2</f>
        <v>14205.400000000001</v>
      </c>
      <c r="E39" s="78">
        <f>I39*0.25</f>
        <v>17756.75</v>
      </c>
      <c r="F39" s="78">
        <f>+I39*0.15</f>
        <v>10654.05</v>
      </c>
      <c r="G39" s="78">
        <f>+MAX(I39-C39-D39-E39-F39-H39,0)</f>
        <v>14205.399999999998</v>
      </c>
      <c r="H39" s="78">
        <f>+IFERROR(VLOOKUP(K40&amp;" - kapitálové transfery",B$53:C$90,2,0),0)</f>
        <v>0</v>
      </c>
      <c r="I39" s="73">
        <f>SUMIF(FP!K:K,K40,FP!D:D)</f>
        <v>71027</v>
      </c>
      <c r="L39" s="84">
        <f>COUNTIF(FP!N:N,Doklady!B1&amp;"aK")</f>
        <v>0</v>
      </c>
      <c r="T39" s="86"/>
    </row>
    <row r="40" spans="1:21" ht="12" x14ac:dyDescent="0.15">
      <c r="A40" s="115" t="s">
        <v>240</v>
      </c>
      <c r="B40" s="116" t="s">
        <v>274</v>
      </c>
      <c r="C40" s="78">
        <f>DSUM(Doklady!A103:J9997,"GGG",Spolu!L40:M42)</f>
        <v>8132.8099999999995</v>
      </c>
      <c r="D40" s="78">
        <f>DSUM(Doklady!A103:J9997,"GGG",Spolu!N40:O42)</f>
        <v>3937.24</v>
      </c>
      <c r="E40" s="78">
        <f>DSUM(Doklady!A103:J9997,"GGG",Spolu!P40:Q42)</f>
        <v>3118.9300000000003</v>
      </c>
      <c r="F40" s="78">
        <f>DSUM(Doklady!A103:J9997,"GGG",Spolu!R40:S42)</f>
        <v>2260</v>
      </c>
      <c r="G40" s="78">
        <f>DSUM(Doklady!A103:J9997,"GGG",Spolu!T40:U42)-H40</f>
        <v>836.44</v>
      </c>
      <c r="H40" s="78">
        <f>+IFERROR(VLOOKUP(K40&amp;" - kapitálové transfery",B$53:D$90,3,0),0)</f>
        <v>0</v>
      </c>
      <c r="I40" s="73">
        <f>+C40+D40+E40+F40+G40+H40</f>
        <v>18285.419999999998</v>
      </c>
      <c r="J40" s="210" t="str">
        <f>+K45</f>
        <v>.</v>
      </c>
      <c r="K40" s="210" t="str">
        <f>IF(L38&gt;0,INDEX(FP!K:K,Doklady!B2),".")</f>
        <v>taekwondo</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6072.590000000002</v>
      </c>
      <c r="D41" s="78">
        <f>MAX(D39-D40,0)</f>
        <v>10268.160000000002</v>
      </c>
      <c r="E41" s="78">
        <f>MAX(E39-E40,0)</f>
        <v>14637.82</v>
      </c>
      <c r="F41" s="78">
        <f>MIN(I39,MAX(-F39+F40,0))</f>
        <v>0</v>
      </c>
      <c r="G41" s="78">
        <f>MIN(J39,MAX(-G39+G40+MIN(F40-F39,0),0))</f>
        <v>0</v>
      </c>
      <c r="H41" s="78">
        <f>MAX(H39-H40,0)</f>
        <v>0</v>
      </c>
      <c r="I41" s="124">
        <f>+I39-I42</f>
        <v>52741.58</v>
      </c>
      <c r="J41" s="211">
        <f>+K46</f>
        <v>0</v>
      </c>
      <c r="K41" s="211">
        <f>+I41-H41</f>
        <v>52741.58</v>
      </c>
      <c r="L41" s="153" t="str">
        <f>IF(L38&gt;0,"a - "&amp;INDEX(FP!C:C,Doklady!B2),2)</f>
        <v>a - taekwondo - bežné transfery</v>
      </c>
      <c r="M41" s="120">
        <v>1</v>
      </c>
      <c r="N41" s="153" t="str">
        <f>+L41</f>
        <v>a - taekwondo - bežné transfery</v>
      </c>
      <c r="O41" s="120">
        <v>2</v>
      </c>
      <c r="P41" s="153" t="str">
        <f>+L41</f>
        <v>a - taekwondo - bežné transfery</v>
      </c>
      <c r="Q41" s="120">
        <v>3</v>
      </c>
      <c r="R41" s="153" t="str">
        <f>+L41</f>
        <v>a - taekwondo - bežné transfery</v>
      </c>
      <c r="S41" s="120">
        <v>4</v>
      </c>
      <c r="T41" s="153" t="str">
        <f>+L41</f>
        <v>a - taekwondo - bežné transfery</v>
      </c>
      <c r="U41" s="120">
        <v>5</v>
      </c>
    </row>
    <row r="42" spans="1:21" ht="10.5" customHeight="1" x14ac:dyDescent="0.15">
      <c r="A42" s="115" t="s">
        <v>240</v>
      </c>
      <c r="B42" s="116" t="s">
        <v>277</v>
      </c>
      <c r="C42" s="73">
        <f>+C40</f>
        <v>8132.8099999999995</v>
      </c>
      <c r="D42" s="208">
        <f>+D40</f>
        <v>3937.24</v>
      </c>
      <c r="E42" s="208">
        <f>+E40</f>
        <v>3118.9300000000003</v>
      </c>
      <c r="F42" s="208">
        <f>+MIN(F39:F40)</f>
        <v>2260</v>
      </c>
      <c r="G42" s="208">
        <f>+MIN(G39+MAX(F39-F40,0)-MAX(E40-E39,0)-MAX(D40-D39,0)-MAX(C40-C39,0),G40)</f>
        <v>836.44</v>
      </c>
      <c r="H42" s="208">
        <f>+MIN(H39:H40)</f>
        <v>0</v>
      </c>
      <c r="I42" s="73">
        <f>+C42+D42+E42+MIN(F39:F40)+G42+H42</f>
        <v>18285.419999999998</v>
      </c>
      <c r="J42" s="211">
        <f>+K47</f>
        <v>0</v>
      </c>
      <c r="K42" s="211">
        <f>+I42-H42</f>
        <v>18285.419999999998</v>
      </c>
      <c r="L42" s="153" t="str">
        <f>+SUBSTITUTE(L41,"bežné","kapitálové")</f>
        <v>a - taekwondo - kapitálové transfery</v>
      </c>
      <c r="M42" s="120">
        <v>1</v>
      </c>
      <c r="N42" s="153" t="str">
        <f>+L42</f>
        <v>a - taekwondo - kapitálové transfery</v>
      </c>
      <c r="O42" s="120">
        <v>2</v>
      </c>
      <c r="P42" s="153" t="str">
        <f>+L42</f>
        <v>a - taekwondo - kapitálové transfery</v>
      </c>
      <c r="Q42" s="120">
        <v>3</v>
      </c>
      <c r="R42" s="153" t="str">
        <f>+L42</f>
        <v>a - taekwondo - kapitálové transfery</v>
      </c>
      <c r="S42" s="120">
        <v>4</v>
      </c>
      <c r="T42" s="153" t="str">
        <f>+L42</f>
        <v>a - taekwondo - kapitálové transfery</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DSUM(Doklady!A103:J9997,"GGG",Spolu!L45:M47)</f>
        <v>0</v>
      </c>
      <c r="D45" s="78">
        <f>DSUM(Doklady!A103:J9997,"GGG",Spolu!N45:O47)</f>
        <v>0</v>
      </c>
      <c r="E45" s="78">
        <f>DSUM(Doklady!A103:J9997,"GGG",Spolu!P45:Q47)</f>
        <v>0</v>
      </c>
      <c r="F45" s="78">
        <f>DSUM(Doklady!A103:J9997,"GGG",Spolu!R45:S47)</f>
        <v>0</v>
      </c>
      <c r="G45" s="78">
        <f>DSUM(Doklady!A103:J9997,"GGG",Spolu!T45:U47)-H45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39"/>
      <c r="B50" s="340"/>
      <c r="C50" s="340"/>
      <c r="D50" s="340"/>
      <c r="E50" s="340"/>
      <c r="F50" s="340"/>
      <c r="G50" s="340"/>
      <c r="H50" s="340"/>
      <c r="I50" s="340"/>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a</v>
      </c>
      <c r="B53" s="119" t="str">
        <f>Doklady!H1</f>
        <v>taekwondo - bežné transfery</v>
      </c>
      <c r="C53" s="73">
        <f>IF(A53&lt;&gt;"",INDEX(FP!D:D,Doklady!B$2+(ROW()-53)),"")</f>
        <v>71027</v>
      </c>
      <c r="D53" s="73">
        <f>IF(A53&lt;&gt;"",Doklady!I1-Doklady!J1,"")</f>
        <v>18285.419999999998</v>
      </c>
      <c r="E53" s="73">
        <f>IF(A53&lt;&gt;"",MIN(D53,C53)*Doklady!C1/(1-Doklady!C1),"")</f>
        <v>0</v>
      </c>
      <c r="F53" s="71">
        <f>IF(A53&lt;&gt;"",Doklady!J1,"")</f>
        <v>0</v>
      </c>
      <c r="G53" s="73">
        <f>+IFERROR(HLOOKUP(IF(RIGHT(B53,15)="bežné transfery",LEFT(B53,LEN(B53)-18),0),$J$40:$K$42,3,0),MIN(C53,D53))</f>
        <v>18285.419999999998</v>
      </c>
      <c r="H53" s="71"/>
      <c r="I53" s="73">
        <f>IF(A53&lt;&gt;"",MAX(IF(G53&lt;C53,C53-G53,0)+IF(F53&lt;E53,E53-F53,0),0),0)</f>
        <v>52741.58</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x14ac:dyDescent="0.15">
      <c r="A54" s="75" t="str">
        <f>Doklady!D2</f>
        <v>c</v>
      </c>
      <c r="B54" s="119" t="str">
        <f>Doklady!H2</f>
        <v>zabezpečenie a rozvoj športu taekwondo zdravotne postihnutých športovcov</v>
      </c>
      <c r="C54" s="73">
        <f>IF(A54&lt;&gt;"",INDEX(FP!D:D,Doklady!B$2+(ROW()-53)),"")</f>
        <v>9744</v>
      </c>
      <c r="D54" s="73">
        <f>IF(A54&lt;&gt;"",Doklady!I2-Doklady!J2,"")</f>
        <v>30</v>
      </c>
      <c r="E54" s="73">
        <f>IF(A54&lt;&gt;"",MIN(D54,C54)*Doklady!C2/(1-Doklady!C2),"")</f>
        <v>0</v>
      </c>
      <c r="F54" s="71">
        <f>IF(A54&lt;&gt;"",Doklady!J2,"")</f>
        <v>0</v>
      </c>
      <c r="G54" s="73">
        <f t="shared" ref="G54:G117" si="0">+IFERROR(HLOOKUP(IF(RIGHT(B54,15)="bežné transfery",LEFT(B54,LEN(B54)-18),0),$J$40:$K$42,3,0),MIN(C54,D54))</f>
        <v>30</v>
      </c>
      <c r="H54" s="71"/>
      <c r="I54" s="73">
        <f t="shared" ref="I54:I117" si="1">IF(A54&lt;&gt;"",MAX(IF(G54&lt;C54,C54-G54,0)+IF(F54&lt;E54,E54-F54,0),0),0)</f>
        <v>9714</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Bérešová Adriana</v>
      </c>
      <c r="C55" s="73">
        <f>IF(A55&lt;&gt;"",INDEX(FP!D:D,Doklady!B$2+(ROW()-53)),"")</f>
        <v>35000</v>
      </c>
      <c r="D55" s="73">
        <f>IF(A55&lt;&gt;"",Doklady!I3-Doklady!J3,"")</f>
        <v>0</v>
      </c>
      <c r="E55" s="73">
        <f>IF(A55&lt;&gt;"",MIN(D55,C55)*Doklady!C3/(1-Doklady!C3),"")</f>
        <v>0</v>
      </c>
      <c r="F55" s="71">
        <f>IF(A55&lt;&gt;"",Doklady!J3,"")</f>
        <v>0</v>
      </c>
      <c r="G55" s="73">
        <f t="shared" si="0"/>
        <v>0</v>
      </c>
      <c r="H55" s="71"/>
      <c r="I55" s="73">
        <f t="shared" si="1"/>
        <v>35000</v>
      </c>
      <c r="J55" s="84" t="str">
        <f t="shared" si="2"/>
        <v/>
      </c>
      <c r="K55" s="84" t="str">
        <f>Doklady!F3</f>
        <v>026 03</v>
      </c>
      <c r="L55" s="84" t="str">
        <f>IF(A55&lt;&gt;"",INDEX(FP!H:H,Doklady!B$2+(ROW()-52)),"")</f>
        <v>B</v>
      </c>
      <c r="M55" s="84" t="str">
        <f t="shared" si="3"/>
        <v>026 03B</v>
      </c>
    </row>
    <row r="56" spans="1:20" ht="12" x14ac:dyDescent="0.15">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t="12" x14ac:dyDescent="0.15">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x14ac:dyDescent="0.15">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x14ac:dyDescent="0.15">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x14ac:dyDescent="0.15">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x14ac:dyDescent="0.15">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x14ac:dyDescent="0.15">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x14ac:dyDescent="0.15">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x14ac:dyDescent="0.15">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ht="12" x14ac:dyDescent="0.15">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x14ac:dyDescent="0.15">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x14ac:dyDescent="0.15">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115771</v>
      </c>
      <c r="D130" s="220">
        <f t="shared" ref="D130:I130" si="9">SUM(D53:D129)</f>
        <v>18315.419999999998</v>
      </c>
      <c r="E130" s="220">
        <f t="shared" si="9"/>
        <v>0</v>
      </c>
      <c r="F130" s="220">
        <f t="shared" si="9"/>
        <v>0</v>
      </c>
      <c r="G130" s="220">
        <f t="shared" si="9"/>
        <v>18315.419999999998</v>
      </c>
      <c r="H130" s="220">
        <f t="shared" si="9"/>
        <v>0</v>
      </c>
      <c r="I130" s="220">
        <f t="shared" si="9"/>
        <v>97455.58</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56"/>
      <c r="E140" s="356"/>
      <c r="F140" s="356"/>
      <c r="G140" s="356"/>
      <c r="H140" s="356"/>
      <c r="I140" s="356"/>
      <c r="J140" s="85"/>
    </row>
    <row r="141" spans="1:26" ht="68.25" customHeight="1" x14ac:dyDescent="0.15">
      <c r="A141" s="9"/>
      <c r="B141" s="273" t="s">
        <v>293</v>
      </c>
      <c r="C141" s="206"/>
      <c r="D141" s="336" t="s">
        <v>294</v>
      </c>
      <c r="E141" s="336"/>
      <c r="F141" s="336"/>
      <c r="G141" s="336"/>
      <c r="H141" s="336"/>
      <c r="I141" s="336"/>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4997"/>
  <sheetViews>
    <sheetView tabSelected="1" topLeftCell="B121" zoomScale="110" zoomScaleNormal="100" workbookViewId="0">
      <selection activeCell="E121" sqref="E121"/>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23" t="str">
        <f>IF(ROW()&lt;=B$3,INDEX(FP!F:F,B$2+ROW()-1)&amp;" - "&amp;INDEX(FP!C:C,B$2+ROW()-1),"")</f>
        <v>a - taekwondo - bežné transfery</v>
      </c>
      <c r="B1" s="224" t="str">
        <f>INDEX(Adr!A:A,B102+1)</f>
        <v>30814910</v>
      </c>
      <c r="C1" s="225">
        <f>IF(ROW()&lt;=B$3,INDEX(FP!E:E,B$2+ROW()-1),"")</f>
        <v>0</v>
      </c>
      <c r="D1" s="226" t="str">
        <f>IF(ROW()&lt;=B$3,INDEX(FP!F:F,B$2+ROW()-1),"")</f>
        <v>a</v>
      </c>
      <c r="E1" s="226"/>
      <c r="F1" s="226" t="str">
        <f>IF(ROW()&lt;=B$3,INDEX(FP!G:G,B$2+ROW()-1),"")</f>
        <v>026 02</v>
      </c>
      <c r="G1" s="226"/>
      <c r="H1" s="227" t="str">
        <f>IF(ROW()&lt;=B$3,INDEX(FP!C:C,B$2+ROW()-1),"")</f>
        <v>taekwondo - bežné transfery</v>
      </c>
      <c r="I1" s="228">
        <f t="shared" ref="I1:I32" si="0">IF(ROW()&lt;=B$3,SUMIF(A$107:A$10039,A1,I$107:I$10039),"")</f>
        <v>18285.419999999998</v>
      </c>
      <c r="J1" s="228">
        <f t="shared" ref="J1:J32" si="1">IF(ROW()&lt;=B$3,SUMIFS(I$103:I$50039,A$103:A$50039,K1,J$103:J$50039,L1),"")</f>
        <v>0</v>
      </c>
      <c r="K1" s="110" t="str">
        <f>$A1</f>
        <v>a - taekwondo - bežné transfery</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c - zabezpečenie a rozvoj športu taekwondo zdravotne postihnutých športovcov</v>
      </c>
      <c r="B2" s="229">
        <f>MATCH(B1,FP!A:A,0)</f>
        <v>43</v>
      </c>
      <c r="C2" s="225">
        <f>IF(ROW()&lt;=B$3,INDEX(FP!E:E,B$2+ROW()-1),"")</f>
        <v>0</v>
      </c>
      <c r="D2" s="226" t="str">
        <f>IF(ROW()&lt;=B$3,INDEX(FP!F:F,B$2+ROW()-1),"")</f>
        <v>c</v>
      </c>
      <c r="E2" s="226"/>
      <c r="F2" s="226" t="str">
        <f>IF(ROW()&lt;=B$3,INDEX(FP!G:G,B$2+ROW()-1),"")</f>
        <v>026 03</v>
      </c>
      <c r="G2" s="226"/>
      <c r="H2" s="227" t="str">
        <f>IF(ROW()&lt;=B$3,INDEX(FP!C:C,B$2+ROW()-1),"")</f>
        <v>zabezpečenie a rozvoj športu taekwondo zdravotne postihnutých športovcov</v>
      </c>
      <c r="I2" s="228">
        <f t="shared" si="0"/>
        <v>30</v>
      </c>
      <c r="J2" s="228">
        <f t="shared" si="1"/>
        <v>0</v>
      </c>
      <c r="K2" s="110" t="str">
        <f>$A2</f>
        <v>c - zabezpečenie a rozvoj športu taekwondo zdravotne postihnutých športovcov</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Bérešová Adriana</v>
      </c>
      <c r="B3" s="230">
        <f>COUNTIF(FP!A:A,Doklady!B1)</f>
        <v>3</v>
      </c>
      <c r="C3" s="225">
        <f>IF(ROW()&lt;=B$3,INDEX(FP!E:E,B$2+ROW()-1),"")</f>
        <v>0</v>
      </c>
      <c r="D3" s="226" t="str">
        <f>IF(ROW()&lt;=B$3,INDEX(FP!F:F,B$2+ROW()-1),"")</f>
        <v>d</v>
      </c>
      <c r="E3" s="226"/>
      <c r="F3" s="226" t="str">
        <f>IF(ROW()&lt;=B$3,INDEX(FP!G:G,B$2+ROW()-1),"")</f>
        <v>026 03</v>
      </c>
      <c r="G3" s="226"/>
      <c r="H3" s="227" t="str">
        <f>IF(ROW()&lt;=B$3,INDEX(FP!C:C,B$2+ROW()-1),"")</f>
        <v>Bérešová Adriana</v>
      </c>
      <c r="I3" s="228">
        <f t="shared" si="0"/>
        <v>0</v>
      </c>
      <c r="J3" s="228">
        <f t="shared" si="1"/>
        <v>0</v>
      </c>
      <c r="K3" s="110" t="str">
        <f t="shared" ref="K3:K66" si="2">$A3</f>
        <v>d - Bérešová Adriana</v>
      </c>
      <c r="L3" s="101">
        <v>99</v>
      </c>
      <c r="M3" s="99" t="str">
        <f>$A2</f>
        <v>c - zabezpečenie a rozvoj športu taekwondo zdravotne postihnutých športovcov</v>
      </c>
      <c r="N3" s="100">
        <v>99</v>
      </c>
      <c r="O3" s="88"/>
      <c r="P3" s="88"/>
      <c r="Q3" s="88"/>
      <c r="R3" s="88"/>
      <c r="S3" s="88"/>
      <c r="T3" s="88"/>
      <c r="U3" s="88"/>
      <c r="V3" s="88"/>
      <c r="W3" s="88"/>
      <c r="X3" s="88"/>
      <c r="Y3" s="88"/>
    </row>
    <row r="4" spans="1:25" s="6" customFormat="1" ht="12" hidden="1" thickBot="1" x14ac:dyDescent="0.2">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2" hidden="1" thickBot="1" x14ac:dyDescent="0.2">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si="0"/>
        <v/>
      </c>
      <c r="J7" s="228" t="str">
        <f t="shared" si="1"/>
        <v/>
      </c>
      <c r="K7" s="110" t="str">
        <f t="shared" si="2"/>
        <v/>
      </c>
      <c r="L7" s="101">
        <v>99</v>
      </c>
      <c r="M7" s="99" t="str">
        <f>$A6</f>
        <v/>
      </c>
      <c r="N7" s="100">
        <v>99</v>
      </c>
      <c r="S7" s="88"/>
      <c r="T7" s="88"/>
      <c r="U7" s="88"/>
      <c r="V7" s="88"/>
      <c r="W7" s="88"/>
      <c r="X7" s="88"/>
      <c r="Y7" s="88"/>
    </row>
    <row r="8" spans="1:25" s="6" customFormat="1" ht="12" hidden="1" thickBot="1" x14ac:dyDescent="0.2">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0"/>
        <v/>
      </c>
      <c r="J8" s="228" t="str">
        <f t="shared" si="1"/>
        <v/>
      </c>
      <c r="K8" s="110" t="str">
        <f t="shared" si="2"/>
        <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0"/>
        <v/>
      </c>
      <c r="J9" s="228" t="str">
        <f t="shared" si="1"/>
        <v/>
      </c>
      <c r="K9" s="110" t="str">
        <f t="shared" si="2"/>
        <v/>
      </c>
      <c r="L9" s="101">
        <v>99</v>
      </c>
      <c r="M9" s="108" t="str">
        <f>$A8</f>
        <v/>
      </c>
      <c r="N9" s="109">
        <v>99</v>
      </c>
      <c r="O9" s="88"/>
      <c r="P9" s="88"/>
      <c r="Q9" s="88"/>
      <c r="R9" s="88"/>
      <c r="W9" s="88"/>
      <c r="X9" s="88"/>
      <c r="Y9" s="88"/>
    </row>
    <row r="10" spans="1:25" s="6" customFormat="1" ht="12" hidden="1" thickBot="1" x14ac:dyDescent="0.2">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0"/>
        <v/>
      </c>
      <c r="J10" s="228" t="str">
        <f t="shared" si="1"/>
        <v/>
      </c>
      <c r="K10" s="110" t="str">
        <f t="shared" si="2"/>
        <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0"/>
        <v/>
      </c>
      <c r="J11" s="228" t="str">
        <f t="shared" si="1"/>
        <v/>
      </c>
      <c r="K11" s="110" t="str">
        <f t="shared" si="2"/>
        <v/>
      </c>
      <c r="L11" s="101">
        <v>99</v>
      </c>
      <c r="M11" s="99" t="str">
        <f>$A10</f>
        <v/>
      </c>
      <c r="N11" s="100">
        <v>99</v>
      </c>
      <c r="O11" s="88"/>
      <c r="P11" s="88"/>
      <c r="Q11" s="88"/>
      <c r="R11" s="88"/>
      <c r="S11" s="88"/>
      <c r="T11" s="88"/>
      <c r="Y11" s="88"/>
    </row>
    <row r="12" spans="1:25" s="6" customFormat="1" ht="12" hidden="1" thickBot="1" x14ac:dyDescent="0.2">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0"/>
        <v/>
      </c>
      <c r="J12" s="228" t="str">
        <f t="shared" si="1"/>
        <v/>
      </c>
      <c r="K12" s="110" t="str">
        <f t="shared" si="2"/>
        <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0"/>
        <v/>
      </c>
      <c r="J13" s="228" t="str">
        <f t="shared" si="1"/>
        <v/>
      </c>
      <c r="K13" s="110" t="str">
        <f t="shared" si="2"/>
        <v/>
      </c>
      <c r="L13" s="101">
        <v>99</v>
      </c>
      <c r="M13" s="104" t="str">
        <f>$A12</f>
        <v/>
      </c>
      <c r="N13" s="105">
        <v>99</v>
      </c>
      <c r="O13" s="88"/>
      <c r="P13" s="88"/>
      <c r="U13" s="88"/>
      <c r="V13" s="88"/>
      <c r="W13" s="88"/>
      <c r="X13" s="88"/>
      <c r="Y13" s="88"/>
    </row>
    <row r="14" spans="1:25" s="6" customFormat="1" ht="12" hidden="1" thickBot="1" x14ac:dyDescent="0.2">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0"/>
        <v/>
      </c>
      <c r="J14" s="228" t="str">
        <f t="shared" si="1"/>
        <v/>
      </c>
      <c r="K14" s="110" t="str">
        <f t="shared" si="2"/>
        <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0"/>
        <v/>
      </c>
      <c r="J15" s="228"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0"/>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0"/>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0"/>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0"/>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0"/>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0"/>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0"/>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0"/>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0"/>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0"/>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0"/>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0"/>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0"/>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0"/>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0"/>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0"/>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0"/>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ref="I33:I64" si="3">IF(ROW()&lt;=B$3,SUMIF(A$107:A$10039,A33,I$107:I$10039),"")</f>
        <v/>
      </c>
      <c r="J33" s="228" t="str">
        <f t="shared" ref="J33:J64" si="4">IF(ROW()&lt;=B$3,SUMIFS(I$103:I$50039,A$103:A$50039,K33,J$103:J$50039,L33),"")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ref="I65:I94" si="5">IF(ROW()&lt;=B$3,SUMIF(A$107:A$10039,A65,I$107:I$10039),"")</f>
        <v/>
      </c>
      <c r="J65" s="228" t="str">
        <f t="shared" ref="J65:J96" si="6">IF(ROW()&lt;=B$3,SUMIFS(I$103:I$50039,A$103:A$50039,K65,J$103:J$50039,L65),"")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5"/>
        <v/>
      </c>
      <c r="J66" s="228" t="str">
        <f t="shared" si="6"/>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5"/>
        <v/>
      </c>
      <c r="J67" s="228" t="str">
        <f t="shared" si="6"/>
        <v/>
      </c>
      <c r="K67" s="110" t="str">
        <f t="shared" ref="K67:K94" si="7">$A67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5"/>
        <v/>
      </c>
      <c r="J68" s="228" t="str">
        <f t="shared" si="6"/>
        <v/>
      </c>
      <c r="K68" s="110" t="str">
        <f t="shared" si="7"/>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5"/>
        <v/>
      </c>
      <c r="J69" s="228" t="str">
        <f t="shared" si="6"/>
        <v/>
      </c>
      <c r="K69" s="110" t="str">
        <f t="shared" si="7"/>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5"/>
        <v/>
      </c>
      <c r="J70" s="228" t="str">
        <f t="shared" si="6"/>
        <v/>
      </c>
      <c r="K70" s="110" t="str">
        <f t="shared" si="7"/>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si="5"/>
        <v/>
      </c>
      <c r="J71" s="228" t="str">
        <f t="shared" si="6"/>
        <v/>
      </c>
      <c r="K71" s="110" t="str">
        <f t="shared" si="7"/>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5"/>
        <v/>
      </c>
      <c r="J72" s="228" t="str">
        <f t="shared" si="6"/>
        <v/>
      </c>
      <c r="K72" s="110" t="str">
        <f t="shared" si="7"/>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5"/>
        <v/>
      </c>
      <c r="J73" s="228" t="str">
        <f t="shared" si="6"/>
        <v/>
      </c>
      <c r="K73" s="110" t="str">
        <f t="shared" si="7"/>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5"/>
        <v/>
      </c>
      <c r="J74" s="228" t="str">
        <f t="shared" si="6"/>
        <v/>
      </c>
      <c r="K74" s="110" t="str">
        <f t="shared" si="7"/>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5"/>
        <v/>
      </c>
      <c r="J75" s="228" t="str">
        <f t="shared" si="6"/>
        <v/>
      </c>
      <c r="K75" s="110" t="str">
        <f t="shared" si="7"/>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5"/>
        <v/>
      </c>
      <c r="J76" s="228" t="str">
        <f t="shared" si="6"/>
        <v/>
      </c>
      <c r="K76" s="110" t="str">
        <f t="shared" si="7"/>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5"/>
        <v/>
      </c>
      <c r="J77" s="228" t="str">
        <f t="shared" si="6"/>
        <v/>
      </c>
      <c r="K77" s="110" t="str">
        <f t="shared" si="7"/>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5"/>
        <v/>
      </c>
      <c r="J78" s="228" t="str">
        <f t="shared" si="6"/>
        <v/>
      </c>
      <c r="K78" s="110" t="str">
        <f t="shared" si="7"/>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5"/>
        <v/>
      </c>
      <c r="J79" s="228" t="str">
        <f t="shared" si="6"/>
        <v/>
      </c>
      <c r="K79" s="110" t="str">
        <f t="shared" si="7"/>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5"/>
        <v/>
      </c>
      <c r="J80" s="228" t="str">
        <f t="shared" si="6"/>
        <v/>
      </c>
      <c r="K80" s="110" t="str">
        <f t="shared" si="7"/>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5"/>
        <v/>
      </c>
      <c r="J81" s="228" t="str">
        <f t="shared" si="6"/>
        <v/>
      </c>
      <c r="K81" s="110" t="str">
        <f t="shared" si="7"/>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5"/>
        <v/>
      </c>
      <c r="J82" s="228" t="str">
        <f t="shared" si="6"/>
        <v/>
      </c>
      <c r="K82" s="110" t="str">
        <f t="shared" si="7"/>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5"/>
        <v/>
      </c>
      <c r="J83" s="228" t="str">
        <f t="shared" si="6"/>
        <v/>
      </c>
      <c r="K83" s="110" t="str">
        <f t="shared" si="7"/>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5"/>
        <v/>
      </c>
      <c r="J84" s="228" t="str">
        <f t="shared" si="6"/>
        <v/>
      </c>
      <c r="K84" s="110" t="str">
        <f t="shared" si="7"/>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5"/>
        <v/>
      </c>
      <c r="J85" s="228" t="str">
        <f t="shared" si="6"/>
        <v/>
      </c>
      <c r="K85" s="110" t="str">
        <f t="shared" si="7"/>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5"/>
        <v/>
      </c>
      <c r="J86" s="228" t="str">
        <f t="shared" si="6"/>
        <v/>
      </c>
      <c r="K86" s="110" t="str">
        <f t="shared" si="7"/>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5"/>
        <v/>
      </c>
      <c r="J87" s="228" t="str">
        <f t="shared" si="6"/>
        <v/>
      </c>
      <c r="K87" s="110" t="str">
        <f t="shared" si="7"/>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5"/>
        <v/>
      </c>
      <c r="J88" s="228" t="str">
        <f t="shared" si="6"/>
        <v/>
      </c>
      <c r="K88" s="110" t="str">
        <f t="shared" si="7"/>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5"/>
        <v/>
      </c>
      <c r="J89" s="228" t="str">
        <f t="shared" si="6"/>
        <v/>
      </c>
      <c r="K89" s="110" t="str">
        <f t="shared" si="7"/>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5"/>
        <v/>
      </c>
      <c r="J90" s="228" t="str">
        <f t="shared" si="6"/>
        <v/>
      </c>
      <c r="K90" s="110" t="str">
        <f t="shared" si="7"/>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5"/>
        <v/>
      </c>
      <c r="J91" s="228" t="str">
        <f t="shared" si="6"/>
        <v/>
      </c>
      <c r="K91" s="110" t="str">
        <f t="shared" si="7"/>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5"/>
        <v/>
      </c>
      <c r="J92" s="228" t="str">
        <f t="shared" si="6"/>
        <v/>
      </c>
      <c r="K92" s="110" t="str">
        <f t="shared" si="7"/>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5"/>
        <v/>
      </c>
      <c r="J93" s="228" t="str">
        <f t="shared" si="6"/>
        <v/>
      </c>
      <c r="K93" s="110" t="str">
        <f t="shared" si="7"/>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5"/>
        <v/>
      </c>
      <c r="J94" s="228" t="str">
        <f t="shared" si="6"/>
        <v/>
      </c>
      <c r="K94" s="110" t="str">
        <f t="shared" si="7"/>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7" t="s">
        <v>1486</v>
      </c>
      <c r="B100" s="367"/>
      <c r="C100" s="367"/>
      <c r="D100" s="367"/>
      <c r="E100" s="367"/>
      <c r="F100" s="367"/>
      <c r="G100" s="367"/>
      <c r="H100" s="367"/>
      <c r="I100" s="369" t="s">
        <v>1487</v>
      </c>
      <c r="J100" s="369"/>
      <c r="K100" s="89"/>
    </row>
    <row r="101" spans="1:25" ht="16" x14ac:dyDescent="0.2">
      <c r="A101" s="367"/>
      <c r="B101" s="367"/>
      <c r="C101" s="367"/>
      <c r="D101" s="367"/>
      <c r="E101" s="367"/>
      <c r="F101" s="367"/>
      <c r="G101" s="367"/>
      <c r="H101" s="367"/>
      <c r="I101" s="368">
        <v>46053</v>
      </c>
      <c r="J101" s="368"/>
    </row>
    <row r="102" spans="1:25" ht="14" x14ac:dyDescent="0.15">
      <c r="A102" s="241" t="s">
        <v>299</v>
      </c>
      <c r="B102" s="242">
        <v>17</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75" customHeight="1" x14ac:dyDescent="0.1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 x14ac:dyDescent="0.15">
      <c r="A107" s="14" t="s">
        <v>1854</v>
      </c>
      <c r="B107" s="14" t="s">
        <v>1855</v>
      </c>
      <c r="C107" s="14" t="s">
        <v>1856</v>
      </c>
      <c r="D107" s="16">
        <v>46056</v>
      </c>
      <c r="E107" s="16"/>
      <c r="F107" s="14" t="s">
        <v>1857</v>
      </c>
      <c r="G107" s="14" t="s">
        <v>1858</v>
      </c>
      <c r="H107" s="14" t="s">
        <v>1859</v>
      </c>
      <c r="I107" s="15">
        <v>400</v>
      </c>
      <c r="J107" s="77">
        <v>4</v>
      </c>
      <c r="K107" s="92"/>
    </row>
    <row r="108" spans="1:25" ht="24" x14ac:dyDescent="0.15">
      <c r="A108" s="14" t="s">
        <v>1854</v>
      </c>
      <c r="B108" s="14"/>
      <c r="C108" s="14"/>
      <c r="D108" s="16">
        <v>46056</v>
      </c>
      <c r="E108" s="16"/>
      <c r="F108" s="14" t="s">
        <v>1860</v>
      </c>
      <c r="G108" s="14"/>
      <c r="H108" s="14" t="s">
        <v>1861</v>
      </c>
      <c r="I108" s="15">
        <v>392.98</v>
      </c>
      <c r="J108" s="77">
        <v>3</v>
      </c>
      <c r="K108" s="92"/>
    </row>
    <row r="109" spans="1:25" ht="13" x14ac:dyDescent="0.15">
      <c r="A109" s="14" t="s">
        <v>1854</v>
      </c>
      <c r="B109" s="14"/>
      <c r="C109" s="14"/>
      <c r="D109" s="16">
        <v>46056</v>
      </c>
      <c r="E109" s="16"/>
      <c r="F109" s="14" t="s">
        <v>1862</v>
      </c>
      <c r="G109" s="14" t="s">
        <v>1863</v>
      </c>
      <c r="H109" s="14" t="s">
        <v>1864</v>
      </c>
      <c r="I109" s="15">
        <v>20</v>
      </c>
      <c r="J109" s="77">
        <v>3</v>
      </c>
      <c r="K109" s="92"/>
    </row>
    <row r="110" spans="1:25" ht="13" x14ac:dyDescent="0.15">
      <c r="A110" s="14" t="s">
        <v>1854</v>
      </c>
      <c r="B110" s="14" t="s">
        <v>1865</v>
      </c>
      <c r="C110" s="14" t="s">
        <v>1865</v>
      </c>
      <c r="D110" s="16">
        <v>46057</v>
      </c>
      <c r="E110" s="16"/>
      <c r="F110" s="14" t="s">
        <v>1866</v>
      </c>
      <c r="G110" s="14"/>
      <c r="H110" s="14" t="s">
        <v>1867</v>
      </c>
      <c r="I110" s="15">
        <f>638.6-614.73</f>
        <v>23.870000000000005</v>
      </c>
      <c r="J110" s="77">
        <v>5</v>
      </c>
      <c r="K110" s="92"/>
    </row>
    <row r="111" spans="1:25" ht="13" x14ac:dyDescent="0.15">
      <c r="A111" s="14" t="s">
        <v>1854</v>
      </c>
      <c r="B111" s="14" t="s">
        <v>1868</v>
      </c>
      <c r="C111" s="14" t="s">
        <v>1869</v>
      </c>
      <c r="D111" s="16">
        <v>46058</v>
      </c>
      <c r="E111" s="16"/>
      <c r="F111" s="14" t="s">
        <v>1870</v>
      </c>
      <c r="G111" s="14" t="s">
        <v>1871</v>
      </c>
      <c r="H111" s="14" t="s">
        <v>1872</v>
      </c>
      <c r="I111" s="15">
        <v>10.65</v>
      </c>
      <c r="J111" s="77">
        <v>5</v>
      </c>
      <c r="K111" s="92"/>
    </row>
    <row r="112" spans="1:25" ht="13" x14ac:dyDescent="0.15">
      <c r="A112" s="14" t="s">
        <v>1854</v>
      </c>
      <c r="B112" s="14" t="s">
        <v>1873</v>
      </c>
      <c r="C112" s="14" t="s">
        <v>1874</v>
      </c>
      <c r="D112" s="16">
        <v>46058</v>
      </c>
      <c r="E112" s="16"/>
      <c r="F112" s="14" t="s">
        <v>1875</v>
      </c>
      <c r="G112" s="14" t="s">
        <v>1876</v>
      </c>
      <c r="H112" s="14" t="s">
        <v>1877</v>
      </c>
      <c r="I112" s="15">
        <v>163.32</v>
      </c>
      <c r="J112" s="77">
        <v>5</v>
      </c>
      <c r="K112" s="92"/>
    </row>
    <row r="113" spans="1:11" ht="13" x14ac:dyDescent="0.15">
      <c r="A113" s="14" t="s">
        <v>1854</v>
      </c>
      <c r="B113" s="14" t="s">
        <v>1878</v>
      </c>
      <c r="C113" s="14" t="s">
        <v>1879</v>
      </c>
      <c r="D113" s="16">
        <v>46070</v>
      </c>
      <c r="E113" s="16"/>
      <c r="F113" s="14" t="s">
        <v>1880</v>
      </c>
      <c r="G113" s="14" t="s">
        <v>1881</v>
      </c>
      <c r="H113" s="14" t="s">
        <v>1882</v>
      </c>
      <c r="I113" s="15">
        <v>730</v>
      </c>
      <c r="J113" s="77">
        <v>4</v>
      </c>
      <c r="K113" s="92"/>
    </row>
    <row r="114" spans="1:11" ht="24" x14ac:dyDescent="0.15">
      <c r="A114" s="14" t="s">
        <v>1854</v>
      </c>
      <c r="B114" s="14" t="s">
        <v>1883</v>
      </c>
      <c r="C114" s="14" t="s">
        <v>1884</v>
      </c>
      <c r="D114" s="16">
        <v>46071</v>
      </c>
      <c r="E114" s="16"/>
      <c r="F114" s="14" t="s">
        <v>1885</v>
      </c>
      <c r="G114" s="14" t="s">
        <v>1886</v>
      </c>
      <c r="H114" s="14" t="s">
        <v>1887</v>
      </c>
      <c r="I114" s="15">
        <v>399</v>
      </c>
      <c r="J114" s="77">
        <v>2</v>
      </c>
      <c r="K114" s="92"/>
    </row>
    <row r="115" spans="1:11" ht="13" x14ac:dyDescent="0.15">
      <c r="A115" s="14" t="s">
        <v>1854</v>
      </c>
      <c r="B115" s="14" t="s">
        <v>1888</v>
      </c>
      <c r="C115" s="14" t="s">
        <v>1889</v>
      </c>
      <c r="D115" s="16">
        <v>46073</v>
      </c>
      <c r="E115" s="16"/>
      <c r="F115" s="14" t="s">
        <v>1890</v>
      </c>
      <c r="G115" s="14" t="s">
        <v>1891</v>
      </c>
      <c r="H115" s="14" t="s">
        <v>1892</v>
      </c>
      <c r="I115" s="15">
        <v>102.2</v>
      </c>
      <c r="J115" s="77">
        <v>1</v>
      </c>
      <c r="K115" s="92"/>
    </row>
    <row r="116" spans="1:11" ht="24" x14ac:dyDescent="0.15">
      <c r="A116" s="14" t="s">
        <v>1854</v>
      </c>
      <c r="B116" s="14" t="s">
        <v>1893</v>
      </c>
      <c r="C116" s="14" t="s">
        <v>1894</v>
      </c>
      <c r="D116" s="16">
        <v>46073</v>
      </c>
      <c r="E116" s="16"/>
      <c r="F116" s="14" t="s">
        <v>1895</v>
      </c>
      <c r="G116" s="14" t="s">
        <v>1896</v>
      </c>
      <c r="H116" s="14" t="s">
        <v>1897</v>
      </c>
      <c r="I116" s="15">
        <v>868.68</v>
      </c>
      <c r="J116" s="77">
        <v>1</v>
      </c>
      <c r="K116" s="92"/>
    </row>
    <row r="117" spans="1:11" ht="13" x14ac:dyDescent="0.15">
      <c r="A117" s="14" t="s">
        <v>1854</v>
      </c>
      <c r="B117" s="14" t="s">
        <v>1898</v>
      </c>
      <c r="C117" s="14" t="s">
        <v>1899</v>
      </c>
      <c r="D117" s="16">
        <v>46073</v>
      </c>
      <c r="E117" s="16"/>
      <c r="F117" s="14" t="s">
        <v>1900</v>
      </c>
      <c r="G117" s="14" t="s">
        <v>1901</v>
      </c>
      <c r="H117" s="14" t="s">
        <v>1902</v>
      </c>
      <c r="I117" s="15">
        <v>1124.17</v>
      </c>
      <c r="J117" s="77">
        <v>1</v>
      </c>
      <c r="K117" s="92"/>
    </row>
    <row r="118" spans="1:11" ht="24" x14ac:dyDescent="0.15">
      <c r="A118" s="14" t="s">
        <v>1854</v>
      </c>
      <c r="B118" s="14" t="s">
        <v>1903</v>
      </c>
      <c r="C118" s="14" t="s">
        <v>1904</v>
      </c>
      <c r="D118" s="16">
        <v>46073</v>
      </c>
      <c r="E118" s="16"/>
      <c r="F118" s="14" t="s">
        <v>1905</v>
      </c>
      <c r="G118" s="14" t="s">
        <v>1906</v>
      </c>
      <c r="H118" s="14" t="s">
        <v>1907</v>
      </c>
      <c r="I118" s="15">
        <v>970.87</v>
      </c>
      <c r="J118" s="77">
        <v>1</v>
      </c>
      <c r="K118" s="92"/>
    </row>
    <row r="119" spans="1:11" ht="24" x14ac:dyDescent="0.15">
      <c r="A119" s="14" t="s">
        <v>1854</v>
      </c>
      <c r="B119" s="14" t="s">
        <v>1908</v>
      </c>
      <c r="C119" s="14" t="s">
        <v>1909</v>
      </c>
      <c r="D119" s="16">
        <v>46076</v>
      </c>
      <c r="E119" s="16"/>
      <c r="F119" s="14" t="s">
        <v>1910</v>
      </c>
      <c r="G119" s="14" t="s">
        <v>1911</v>
      </c>
      <c r="H119" s="14" t="s">
        <v>1912</v>
      </c>
      <c r="I119" s="15">
        <v>3832.39</v>
      </c>
      <c r="J119" s="77">
        <v>1</v>
      </c>
      <c r="K119" s="92"/>
    </row>
    <row r="120" spans="1:11" ht="24" x14ac:dyDescent="0.15">
      <c r="A120" s="14" t="s">
        <v>1913</v>
      </c>
      <c r="B120" s="14" t="s">
        <v>1914</v>
      </c>
      <c r="C120" s="14" t="s">
        <v>1915</v>
      </c>
      <c r="D120" s="16">
        <v>46076</v>
      </c>
      <c r="E120" s="16"/>
      <c r="F120" s="14" t="s">
        <v>1916</v>
      </c>
      <c r="G120" s="14" t="s">
        <v>1906</v>
      </c>
      <c r="H120" s="14" t="s">
        <v>1907</v>
      </c>
      <c r="I120" s="15">
        <v>30</v>
      </c>
      <c r="J120" s="77"/>
      <c r="K120" s="92"/>
    </row>
    <row r="121" spans="1:11" ht="13" x14ac:dyDescent="0.15">
      <c r="A121" s="14" t="s">
        <v>1854</v>
      </c>
      <c r="B121" s="14" t="s">
        <v>1917</v>
      </c>
      <c r="C121" s="14" t="s">
        <v>1918</v>
      </c>
      <c r="D121" s="16">
        <v>46084</v>
      </c>
      <c r="E121" s="16"/>
      <c r="F121" s="14" t="s">
        <v>1919</v>
      </c>
      <c r="G121" s="14" t="s">
        <v>1858</v>
      </c>
      <c r="H121" s="14" t="s">
        <v>1859</v>
      </c>
      <c r="I121" s="15">
        <v>400</v>
      </c>
      <c r="J121" s="77">
        <v>4</v>
      </c>
      <c r="K121" s="92"/>
    </row>
    <row r="122" spans="1:11" ht="13" x14ac:dyDescent="0.15">
      <c r="A122" s="14" t="s">
        <v>1854</v>
      </c>
      <c r="B122" s="14" t="s">
        <v>1920</v>
      </c>
      <c r="C122" s="14" t="s">
        <v>1921</v>
      </c>
      <c r="D122" s="16">
        <v>46084</v>
      </c>
      <c r="E122" s="16"/>
      <c r="F122" s="14" t="s">
        <v>1922</v>
      </c>
      <c r="G122" s="14" t="s">
        <v>1881</v>
      </c>
      <c r="H122" s="14" t="s">
        <v>1882</v>
      </c>
      <c r="I122" s="15">
        <v>730</v>
      </c>
      <c r="J122" s="77">
        <v>4</v>
      </c>
      <c r="K122" s="92"/>
    </row>
    <row r="123" spans="1:11" ht="13" x14ac:dyDescent="0.15">
      <c r="A123" s="14" t="s">
        <v>1854</v>
      </c>
      <c r="B123" s="14" t="s">
        <v>1924</v>
      </c>
      <c r="C123" s="14" t="s">
        <v>1923</v>
      </c>
      <c r="D123" s="16">
        <v>46085</v>
      </c>
      <c r="E123" s="16"/>
      <c r="F123" s="14" t="s">
        <v>1927</v>
      </c>
      <c r="G123" s="14" t="s">
        <v>1926</v>
      </c>
      <c r="H123" s="14" t="s">
        <v>1925</v>
      </c>
      <c r="I123" s="15">
        <v>306</v>
      </c>
      <c r="J123" s="77">
        <v>2</v>
      </c>
      <c r="K123" s="92"/>
    </row>
    <row r="124" spans="1:11" ht="24" x14ac:dyDescent="0.15">
      <c r="A124" s="14" t="s">
        <v>1854</v>
      </c>
      <c r="B124" s="14" t="s">
        <v>1929</v>
      </c>
      <c r="C124" s="14" t="s">
        <v>1921</v>
      </c>
      <c r="D124" s="16">
        <v>46085</v>
      </c>
      <c r="E124" s="16"/>
      <c r="F124" s="14" t="s">
        <v>1928</v>
      </c>
      <c r="G124" s="14" t="s">
        <v>1931</v>
      </c>
      <c r="H124" s="14" t="s">
        <v>1930</v>
      </c>
      <c r="I124" s="15">
        <v>240</v>
      </c>
      <c r="J124" s="77">
        <v>3</v>
      </c>
      <c r="K124" s="92"/>
    </row>
    <row r="125" spans="1:11" ht="72" x14ac:dyDescent="0.15">
      <c r="A125" s="14" t="s">
        <v>1854</v>
      </c>
      <c r="B125" s="14" t="s">
        <v>1932</v>
      </c>
      <c r="C125" s="14" t="s">
        <v>1932</v>
      </c>
      <c r="D125" s="16">
        <v>46078</v>
      </c>
      <c r="E125" s="16">
        <v>46086</v>
      </c>
      <c r="F125" s="14" t="s">
        <v>1934</v>
      </c>
      <c r="G125" s="14"/>
      <c r="H125" s="14" t="s">
        <v>1933</v>
      </c>
      <c r="I125" s="15">
        <f>479.4-53.45</f>
        <v>425.95</v>
      </c>
      <c r="J125" s="77">
        <v>3</v>
      </c>
      <c r="K125" s="92"/>
    </row>
    <row r="126" spans="1:11" ht="24" x14ac:dyDescent="0.15">
      <c r="A126" s="14" t="s">
        <v>1854</v>
      </c>
      <c r="B126" s="14"/>
      <c r="C126" s="14"/>
      <c r="D126" s="16">
        <v>46090</v>
      </c>
      <c r="E126" s="16"/>
      <c r="F126" s="14" t="s">
        <v>1935</v>
      </c>
      <c r="G126" s="14"/>
      <c r="H126" s="14" t="s">
        <v>1936</v>
      </c>
      <c r="I126" s="15">
        <v>1500</v>
      </c>
      <c r="J126" s="77">
        <v>3</v>
      </c>
      <c r="K126" s="92" t="s">
        <v>1937</v>
      </c>
    </row>
    <row r="127" spans="1:11" ht="13" x14ac:dyDescent="0.15">
      <c r="A127" s="14" t="s">
        <v>1854</v>
      </c>
      <c r="B127" s="14" t="s">
        <v>1938</v>
      </c>
      <c r="C127" s="14" t="s">
        <v>1940</v>
      </c>
      <c r="D127" s="16">
        <v>45679</v>
      </c>
      <c r="E127" s="16">
        <v>46091</v>
      </c>
      <c r="F127" s="14" t="s">
        <v>1939</v>
      </c>
      <c r="G127" s="14" t="s">
        <v>1942</v>
      </c>
      <c r="H127" s="14" t="s">
        <v>1941</v>
      </c>
      <c r="I127" s="15">
        <v>47.5</v>
      </c>
      <c r="J127" s="77">
        <v>1</v>
      </c>
      <c r="K127" s="92"/>
    </row>
    <row r="128" spans="1:11" ht="24" x14ac:dyDescent="0.15">
      <c r="A128" s="14" t="s">
        <v>1854</v>
      </c>
      <c r="B128" s="14" t="s">
        <v>1945</v>
      </c>
      <c r="C128" s="14" t="s">
        <v>1943</v>
      </c>
      <c r="D128" s="16">
        <v>46092</v>
      </c>
      <c r="E128" s="16"/>
      <c r="F128" s="14" t="s">
        <v>1944</v>
      </c>
      <c r="G128" s="14" t="s">
        <v>1911</v>
      </c>
      <c r="H128" s="14" t="s">
        <v>1912</v>
      </c>
      <c r="I128" s="15">
        <v>356.86</v>
      </c>
      <c r="J128" s="77">
        <v>2</v>
      </c>
      <c r="K128" s="92"/>
    </row>
    <row r="129" spans="1:11" ht="24" x14ac:dyDescent="0.15">
      <c r="A129" s="14" t="s">
        <v>1854</v>
      </c>
      <c r="B129" s="14" t="s">
        <v>1948</v>
      </c>
      <c r="C129" s="14" t="s">
        <v>1950</v>
      </c>
      <c r="D129" s="16">
        <v>46092</v>
      </c>
      <c r="E129" s="16"/>
      <c r="F129" s="14" t="s">
        <v>1946</v>
      </c>
      <c r="G129" s="14" t="s">
        <v>1911</v>
      </c>
      <c r="H129" s="14" t="s">
        <v>1912</v>
      </c>
      <c r="I129" s="15">
        <v>416.72</v>
      </c>
      <c r="J129" s="77">
        <v>2</v>
      </c>
      <c r="K129" s="92"/>
    </row>
    <row r="130" spans="1:11" ht="24" x14ac:dyDescent="0.15">
      <c r="A130" s="14" t="s">
        <v>1854</v>
      </c>
      <c r="B130" s="14" t="s">
        <v>1949</v>
      </c>
      <c r="C130" s="14" t="s">
        <v>1951</v>
      </c>
      <c r="D130" s="16">
        <v>46092</v>
      </c>
      <c r="E130" s="16"/>
      <c r="F130" s="14" t="s">
        <v>1947</v>
      </c>
      <c r="G130" s="14" t="s">
        <v>1911</v>
      </c>
      <c r="H130" s="14" t="s">
        <v>1912</v>
      </c>
      <c r="I130" s="15">
        <v>308.72000000000003</v>
      </c>
      <c r="J130" s="77">
        <v>2</v>
      </c>
      <c r="K130" s="92"/>
    </row>
    <row r="131" spans="1:11" ht="24" x14ac:dyDescent="0.15">
      <c r="A131" s="14" t="s">
        <v>1854</v>
      </c>
      <c r="B131" s="14" t="s">
        <v>1953</v>
      </c>
      <c r="C131" s="14" t="s">
        <v>1884</v>
      </c>
      <c r="D131" s="16">
        <v>46092</v>
      </c>
      <c r="E131" s="16"/>
      <c r="F131" s="14" t="s">
        <v>1952</v>
      </c>
      <c r="G131" s="14" t="s">
        <v>1911</v>
      </c>
      <c r="H131" s="14" t="s">
        <v>1912</v>
      </c>
      <c r="I131" s="15">
        <v>74.739999999999995</v>
      </c>
      <c r="J131" s="77">
        <v>2</v>
      </c>
      <c r="K131" s="92"/>
    </row>
    <row r="132" spans="1:11" ht="13" x14ac:dyDescent="0.15">
      <c r="A132" s="14" t="s">
        <v>1854</v>
      </c>
      <c r="B132" s="14" t="s">
        <v>1954</v>
      </c>
      <c r="C132" s="14" t="s">
        <v>1955</v>
      </c>
      <c r="D132" s="16">
        <v>46099</v>
      </c>
      <c r="E132" s="16"/>
      <c r="F132" s="14" t="s">
        <v>1956</v>
      </c>
      <c r="G132" s="14" t="s">
        <v>1926</v>
      </c>
      <c r="H132" s="14" t="s">
        <v>1957</v>
      </c>
      <c r="I132" s="15">
        <v>1187</v>
      </c>
      <c r="J132" s="77">
        <v>1</v>
      </c>
      <c r="K132" s="92"/>
    </row>
    <row r="133" spans="1:11" ht="13" x14ac:dyDescent="0.15">
      <c r="A133" s="14" t="s">
        <v>1854</v>
      </c>
      <c r="B133" s="14" t="s">
        <v>1958</v>
      </c>
      <c r="C133" s="14" t="s">
        <v>1958</v>
      </c>
      <c r="D133" s="16">
        <v>46104</v>
      </c>
      <c r="E133" s="16"/>
      <c r="F133" s="14" t="s">
        <v>1959</v>
      </c>
      <c r="G133" s="14"/>
      <c r="H133" s="14" t="s">
        <v>1867</v>
      </c>
      <c r="I133" s="15">
        <v>638.6</v>
      </c>
      <c r="J133" s="77">
        <v>5</v>
      </c>
      <c r="K133" s="92"/>
    </row>
    <row r="134" spans="1:11" ht="24" x14ac:dyDescent="0.15">
      <c r="A134" s="14" t="s">
        <v>1854</v>
      </c>
      <c r="B134" s="14" t="s">
        <v>1961</v>
      </c>
      <c r="C134" s="14" t="s">
        <v>1963</v>
      </c>
      <c r="D134" s="16">
        <v>46106</v>
      </c>
      <c r="E134" s="16"/>
      <c r="F134" s="14" t="s">
        <v>1960</v>
      </c>
      <c r="G134" s="14" t="s">
        <v>1911</v>
      </c>
      <c r="H134" s="14" t="s">
        <v>1912</v>
      </c>
      <c r="I134" s="15">
        <v>540</v>
      </c>
      <c r="J134" s="77">
        <v>3</v>
      </c>
      <c r="K134" s="92"/>
    </row>
    <row r="135" spans="1:11" ht="24" x14ac:dyDescent="0.15">
      <c r="A135" s="14" t="s">
        <v>1854</v>
      </c>
      <c r="B135" s="14" t="s">
        <v>1962</v>
      </c>
      <c r="C135" s="14" t="s">
        <v>1967</v>
      </c>
      <c r="D135" s="16">
        <v>46106</v>
      </c>
      <c r="E135" s="16"/>
      <c r="F135" s="14" t="s">
        <v>1966</v>
      </c>
      <c r="G135" s="14" t="s">
        <v>1965</v>
      </c>
      <c r="H135" s="14" t="s">
        <v>1964</v>
      </c>
      <c r="I135" s="15">
        <v>2075.1999999999998</v>
      </c>
      <c r="J135" s="77">
        <v>2</v>
      </c>
      <c r="K135" s="92"/>
    </row>
    <row r="136" spans="1:11" ht="13" x14ac:dyDescent="0.15">
      <c r="A136" s="14"/>
      <c r="B136" s="14"/>
      <c r="C136" s="14"/>
      <c r="D136" s="16"/>
      <c r="E136" s="16"/>
      <c r="F136" s="14"/>
      <c r="G136" s="14"/>
      <c r="H136" s="14"/>
      <c r="I136" s="15"/>
      <c r="J136" s="77"/>
      <c r="K136" s="92"/>
    </row>
    <row r="137" spans="1:11" ht="13" x14ac:dyDescent="0.15">
      <c r="A137" s="14"/>
      <c r="B137" s="14"/>
      <c r="C137" s="14"/>
      <c r="D137" s="16"/>
      <c r="E137" s="16"/>
      <c r="F137" s="14"/>
      <c r="G137" s="14"/>
      <c r="H137" s="14"/>
      <c r="I137" s="15"/>
      <c r="J137" s="77"/>
      <c r="K137" s="92"/>
    </row>
    <row r="138" spans="1:11" ht="13" x14ac:dyDescent="0.15">
      <c r="A138" s="14"/>
      <c r="B138" s="14"/>
      <c r="C138" s="14"/>
      <c r="D138" s="16"/>
      <c r="E138" s="16"/>
      <c r="F138" s="14"/>
      <c r="G138" s="14"/>
      <c r="H138" s="14"/>
      <c r="I138" s="15"/>
      <c r="J138" s="77"/>
      <c r="K138" s="92"/>
    </row>
    <row r="139" spans="1:11" ht="13" x14ac:dyDescent="0.15">
      <c r="A139" s="14"/>
      <c r="B139" s="14"/>
      <c r="C139" s="14"/>
      <c r="D139" s="16"/>
      <c r="E139" s="16"/>
      <c r="F139" s="14"/>
      <c r="G139" s="14"/>
      <c r="H139" s="14"/>
      <c r="I139" s="15"/>
      <c r="J139" s="77"/>
      <c r="K139" s="92"/>
    </row>
    <row r="140" spans="1:11" ht="13" x14ac:dyDescent="0.15">
      <c r="A140" s="14"/>
      <c r="B140" s="14"/>
      <c r="C140" s="14"/>
      <c r="D140" s="16"/>
      <c r="E140" s="16"/>
      <c r="F140" s="14"/>
      <c r="G140" s="14"/>
      <c r="H140" s="14"/>
      <c r="I140" s="15"/>
      <c r="J140" s="77"/>
      <c r="K140" s="92"/>
    </row>
    <row r="141" spans="1:11" ht="13" x14ac:dyDescent="0.15">
      <c r="A141" s="14"/>
      <c r="B141" s="14"/>
      <c r="C141" s="14"/>
      <c r="D141" s="16"/>
      <c r="E141" s="16"/>
      <c r="F141" s="14"/>
      <c r="G141" s="14"/>
      <c r="H141" s="14"/>
      <c r="I141" s="15"/>
      <c r="J141" s="77"/>
      <c r="K141" s="92"/>
    </row>
    <row r="142" spans="1:11" ht="13" x14ac:dyDescent="0.15">
      <c r="A142" s="14"/>
      <c r="B142" s="14"/>
      <c r="C142" s="14"/>
      <c r="D142" s="16"/>
      <c r="E142" s="16"/>
      <c r="F142" s="14"/>
      <c r="G142" s="14"/>
      <c r="H142" s="14"/>
      <c r="I142" s="15"/>
      <c r="J142" s="77"/>
      <c r="K142" s="92"/>
    </row>
    <row r="143" spans="1:11" ht="13" x14ac:dyDescent="0.15">
      <c r="A143" s="14"/>
      <c r="B143" s="14"/>
      <c r="C143" s="14"/>
      <c r="D143" s="16"/>
      <c r="E143" s="16"/>
      <c r="F143" s="14"/>
      <c r="G143" s="14"/>
      <c r="H143" s="14"/>
      <c r="I143" s="15"/>
      <c r="J143" s="77"/>
      <c r="K143" s="92"/>
    </row>
    <row r="144" spans="1:11" ht="13" x14ac:dyDescent="0.15">
      <c r="A144" s="14"/>
      <c r="B144" s="14"/>
      <c r="C144" s="14"/>
      <c r="D144" s="16"/>
      <c r="E144" s="16"/>
      <c r="F144" s="14"/>
      <c r="G144" s="14"/>
      <c r="H144" s="14"/>
      <c r="I144" s="15"/>
      <c r="J144" s="77"/>
      <c r="K144" s="92"/>
    </row>
    <row r="145" spans="1:11" ht="13" x14ac:dyDescent="0.15">
      <c r="A145" s="14"/>
      <c r="B145" s="14"/>
      <c r="C145" s="14"/>
      <c r="D145" s="16"/>
      <c r="E145" s="16"/>
      <c r="F145" s="14"/>
      <c r="G145" s="14"/>
      <c r="H145" s="14"/>
      <c r="I145" s="15"/>
      <c r="J145" s="77"/>
      <c r="K145" s="92"/>
    </row>
    <row r="146" spans="1:11" ht="13" x14ac:dyDescent="0.15">
      <c r="A146" s="14"/>
      <c r="B146" s="14"/>
      <c r="C146" s="14"/>
      <c r="D146" s="16"/>
      <c r="E146" s="16"/>
      <c r="F146" s="14"/>
      <c r="G146" s="14"/>
      <c r="H146" s="14"/>
      <c r="I146" s="15"/>
      <c r="J146" s="77"/>
      <c r="K146" s="92"/>
    </row>
    <row r="147" spans="1:11" ht="13" x14ac:dyDescent="0.15">
      <c r="A147" s="14"/>
      <c r="B147" s="14"/>
      <c r="C147" s="14"/>
      <c r="D147" s="16"/>
      <c r="E147" s="16"/>
      <c r="F147" s="14"/>
      <c r="G147" s="14"/>
      <c r="H147" s="14"/>
      <c r="I147" s="15"/>
      <c r="J147" s="77"/>
      <c r="K147" s="92"/>
    </row>
    <row r="148" spans="1:11" ht="13" x14ac:dyDescent="0.15">
      <c r="A148" s="14"/>
      <c r="B148" s="14"/>
      <c r="C148" s="14"/>
      <c r="D148" s="16"/>
      <c r="E148" s="16"/>
      <c r="F148" s="14"/>
      <c r="G148" s="14"/>
      <c r="H148" s="14"/>
      <c r="I148" s="15"/>
      <c r="J148" s="77"/>
      <c r="K148" s="92"/>
    </row>
    <row r="149" spans="1:11" ht="13" x14ac:dyDescent="0.15">
      <c r="A149" s="14"/>
      <c r="B149" s="14"/>
      <c r="C149" s="14"/>
      <c r="D149" s="16"/>
      <c r="E149" s="16"/>
      <c r="F149" s="14"/>
      <c r="G149" s="14"/>
      <c r="H149" s="14"/>
      <c r="I149" s="15"/>
      <c r="J149" s="77"/>
      <c r="K149" s="92"/>
    </row>
    <row r="150" spans="1:11" ht="13" x14ac:dyDescent="0.15">
      <c r="A150" s="14"/>
      <c r="B150" s="14"/>
      <c r="C150" s="14"/>
      <c r="D150" s="16"/>
      <c r="E150" s="16"/>
      <c r="F150" s="14"/>
      <c r="G150" s="14"/>
      <c r="H150" s="14"/>
      <c r="I150" s="15"/>
      <c r="J150" s="77"/>
      <c r="K150" s="92"/>
    </row>
    <row r="151" spans="1:11" ht="13" x14ac:dyDescent="0.15">
      <c r="A151" s="14"/>
      <c r="B151" s="14"/>
      <c r="C151" s="14"/>
      <c r="D151" s="16"/>
      <c r="E151" s="16"/>
      <c r="F151" s="14"/>
      <c r="G151" s="14"/>
      <c r="H151" s="14"/>
      <c r="I151" s="15"/>
      <c r="J151" s="77"/>
      <c r="K151" s="92"/>
    </row>
    <row r="152" spans="1:11" ht="13" x14ac:dyDescent="0.15">
      <c r="A152" s="14"/>
      <c r="B152" s="14"/>
      <c r="C152" s="14"/>
      <c r="D152" s="16"/>
      <c r="E152" s="16"/>
      <c r="F152" s="14"/>
      <c r="G152" s="14"/>
      <c r="H152" s="14"/>
      <c r="I152" s="15"/>
      <c r="J152" s="77"/>
      <c r="K152" s="92"/>
    </row>
    <row r="153" spans="1:11" ht="13" x14ac:dyDescent="0.15">
      <c r="A153" s="14"/>
      <c r="B153" s="14"/>
      <c r="C153" s="14"/>
      <c r="D153" s="16"/>
      <c r="E153" s="16"/>
      <c r="F153" s="14"/>
      <c r="G153" s="14"/>
      <c r="H153" s="14"/>
      <c r="I153" s="15"/>
      <c r="J153" s="77"/>
      <c r="K153" s="92"/>
    </row>
    <row r="154" spans="1:11" ht="13" x14ac:dyDescent="0.15">
      <c r="A154" s="14"/>
      <c r="B154" s="14"/>
      <c r="C154" s="14"/>
      <c r="D154" s="16"/>
      <c r="E154" s="16"/>
      <c r="F154" s="14"/>
      <c r="G154" s="14"/>
      <c r="H154" s="14"/>
      <c r="I154" s="15"/>
      <c r="J154" s="77"/>
      <c r="K154" s="92"/>
    </row>
    <row r="155" spans="1:11" ht="13" x14ac:dyDescent="0.15">
      <c r="A155" s="14"/>
      <c r="B155" s="14"/>
      <c r="C155" s="14"/>
      <c r="D155" s="16"/>
      <c r="E155" s="16"/>
      <c r="F155" s="14"/>
      <c r="G155" s="14"/>
      <c r="H155" s="14"/>
      <c r="I155" s="15"/>
      <c r="J155" s="77"/>
      <c r="K155" s="92"/>
    </row>
    <row r="156" spans="1:11" ht="13" x14ac:dyDescent="0.15">
      <c r="A156" s="14"/>
      <c r="B156" s="14"/>
      <c r="C156" s="14"/>
      <c r="D156" s="16"/>
      <c r="E156" s="16"/>
      <c r="F156" s="14"/>
      <c r="G156" s="14"/>
      <c r="H156" s="14"/>
      <c r="I156" s="15"/>
      <c r="J156" s="77"/>
      <c r="K156" s="92"/>
    </row>
    <row r="157" spans="1:11" ht="13" x14ac:dyDescent="0.15">
      <c r="A157" s="14"/>
      <c r="B157" s="14"/>
      <c r="C157" s="14"/>
      <c r="D157" s="16"/>
      <c r="E157" s="16"/>
      <c r="F157" s="14"/>
      <c r="G157" s="14"/>
      <c r="H157" s="14"/>
      <c r="I157" s="15"/>
      <c r="J157" s="77"/>
      <c r="K157" s="92"/>
    </row>
    <row r="158" spans="1:11" ht="13" x14ac:dyDescent="0.15">
      <c r="A158" s="14"/>
      <c r="B158" s="14"/>
      <c r="C158" s="14"/>
      <c r="D158" s="16"/>
      <c r="E158" s="16"/>
      <c r="F158" s="14"/>
      <c r="G158" s="14"/>
      <c r="H158" s="14"/>
      <c r="I158" s="15"/>
      <c r="J158" s="77"/>
      <c r="K158" s="92"/>
    </row>
    <row r="159" spans="1:11" ht="13" x14ac:dyDescent="0.15">
      <c r="A159" s="14"/>
      <c r="B159" s="14"/>
      <c r="C159" s="14"/>
      <c r="D159" s="16"/>
      <c r="E159" s="16"/>
      <c r="F159" s="14"/>
      <c r="G159" s="14"/>
      <c r="H159" s="14"/>
      <c r="I159" s="15"/>
      <c r="J159" s="77"/>
      <c r="K159" s="92"/>
    </row>
    <row r="160" spans="1:11" ht="13" x14ac:dyDescent="0.15">
      <c r="A160" s="14"/>
      <c r="B160" s="14"/>
      <c r="C160" s="14"/>
      <c r="D160" s="16"/>
      <c r="E160" s="16"/>
      <c r="F160" s="14"/>
      <c r="G160" s="14"/>
      <c r="H160" s="14"/>
      <c r="I160" s="15"/>
      <c r="J160" s="77"/>
      <c r="K160" s="92"/>
    </row>
    <row r="161" spans="1:11" ht="13" x14ac:dyDescent="0.15">
      <c r="A161" s="14"/>
      <c r="B161" s="14"/>
      <c r="C161" s="14"/>
      <c r="D161" s="16"/>
      <c r="E161" s="16"/>
      <c r="F161" s="14"/>
      <c r="G161" s="14"/>
      <c r="H161" s="14"/>
      <c r="I161" s="15"/>
      <c r="J161" s="77"/>
      <c r="K161" s="92"/>
    </row>
    <row r="162" spans="1:11" ht="13" x14ac:dyDescent="0.15">
      <c r="A162" s="14"/>
      <c r="B162" s="14"/>
      <c r="C162" s="14"/>
      <c r="D162" s="16"/>
      <c r="E162" s="16"/>
      <c r="F162" s="14"/>
      <c r="G162" s="14"/>
      <c r="H162" s="14"/>
      <c r="I162" s="15"/>
      <c r="J162" s="77"/>
      <c r="K162" s="92"/>
    </row>
    <row r="163" spans="1:11" ht="13" x14ac:dyDescent="0.15">
      <c r="A163" s="14"/>
      <c r="B163" s="14"/>
      <c r="C163" s="14"/>
      <c r="D163" s="16"/>
      <c r="E163" s="16"/>
      <c r="F163" s="14"/>
      <c r="G163" s="14"/>
      <c r="H163" s="14"/>
      <c r="I163" s="15"/>
      <c r="J163" s="77"/>
      <c r="K163" s="92"/>
    </row>
    <row r="164" spans="1:11" ht="13" x14ac:dyDescent="0.15">
      <c r="A164" s="14"/>
      <c r="B164" s="14"/>
      <c r="C164" s="14"/>
      <c r="D164" s="16"/>
      <c r="E164" s="16"/>
      <c r="F164" s="14"/>
      <c r="G164" s="14"/>
      <c r="H164" s="14"/>
      <c r="I164" s="15"/>
      <c r="J164" s="77"/>
      <c r="K164" s="92"/>
    </row>
    <row r="165" spans="1:11" ht="13" x14ac:dyDescent="0.15">
      <c r="A165" s="14"/>
      <c r="B165" s="14"/>
      <c r="C165" s="14"/>
      <c r="D165" s="16"/>
      <c r="E165" s="16"/>
      <c r="F165" s="14"/>
      <c r="G165" s="14"/>
      <c r="H165" s="14"/>
      <c r="I165" s="15"/>
      <c r="J165" s="77"/>
      <c r="K165" s="92"/>
    </row>
    <row r="166" spans="1:11" ht="13" x14ac:dyDescent="0.15">
      <c r="A166" s="14"/>
      <c r="B166" s="14"/>
      <c r="C166" s="14"/>
      <c r="D166" s="16"/>
      <c r="E166" s="16"/>
      <c r="F166" s="14"/>
      <c r="G166" s="14"/>
      <c r="H166" s="14"/>
      <c r="I166" s="15"/>
      <c r="J166" s="77"/>
      <c r="K166" s="92"/>
    </row>
    <row r="167" spans="1:11" ht="13" x14ac:dyDescent="0.15">
      <c r="A167" s="14"/>
      <c r="B167" s="14"/>
      <c r="C167" s="14"/>
      <c r="D167" s="16"/>
      <c r="E167" s="16"/>
      <c r="F167" s="14"/>
      <c r="G167" s="14"/>
      <c r="H167" s="14"/>
      <c r="I167" s="15"/>
      <c r="J167" s="77"/>
      <c r="K167" s="92"/>
    </row>
    <row r="168" spans="1:11" ht="13" x14ac:dyDescent="0.15">
      <c r="A168" s="14"/>
      <c r="B168" s="14"/>
      <c r="C168" s="14"/>
      <c r="D168" s="16"/>
      <c r="E168" s="16"/>
      <c r="F168" s="14"/>
      <c r="G168" s="14"/>
      <c r="H168" s="14"/>
      <c r="I168" s="15"/>
      <c r="J168" s="77"/>
      <c r="K168" s="92"/>
    </row>
    <row r="169" spans="1:11" ht="13" x14ac:dyDescent="0.15">
      <c r="A169" s="14"/>
      <c r="B169" s="14"/>
      <c r="C169" s="14"/>
      <c r="D169" s="16"/>
      <c r="E169" s="16"/>
      <c r="F169" s="14"/>
      <c r="G169" s="14"/>
      <c r="H169" s="14"/>
      <c r="I169" s="15"/>
      <c r="J169" s="77"/>
      <c r="K169" s="92"/>
    </row>
    <row r="170" spans="1:11" ht="13" x14ac:dyDescent="0.15">
      <c r="A170" s="14"/>
      <c r="B170" s="14"/>
      <c r="C170" s="14"/>
      <c r="D170" s="16"/>
      <c r="E170" s="16"/>
      <c r="F170" s="14"/>
      <c r="G170" s="14"/>
      <c r="H170" s="14"/>
      <c r="I170" s="15"/>
      <c r="J170" s="77"/>
      <c r="K170" s="92"/>
    </row>
    <row r="171" spans="1:11" ht="13" x14ac:dyDescent="0.15">
      <c r="A171" s="14"/>
      <c r="B171" s="14"/>
      <c r="C171" s="14"/>
      <c r="D171" s="16"/>
      <c r="E171" s="16"/>
      <c r="F171" s="14"/>
      <c r="G171" s="14"/>
      <c r="H171" s="14"/>
      <c r="I171" s="15"/>
      <c r="J171" s="77"/>
      <c r="K171" s="92"/>
    </row>
    <row r="172" spans="1:11" ht="13" x14ac:dyDescent="0.15">
      <c r="A172" s="14"/>
      <c r="B172" s="14"/>
      <c r="C172" s="14"/>
      <c r="D172" s="16"/>
      <c r="E172" s="16"/>
      <c r="F172" s="14"/>
      <c r="G172" s="14"/>
      <c r="H172" s="14"/>
      <c r="I172" s="15"/>
      <c r="J172" s="77"/>
      <c r="K172" s="92"/>
    </row>
    <row r="173" spans="1:11" ht="13" x14ac:dyDescent="0.15">
      <c r="A173" s="14"/>
      <c r="B173" s="14"/>
      <c r="C173" s="14"/>
      <c r="D173" s="16"/>
      <c r="E173" s="16"/>
      <c r="F173" s="14"/>
      <c r="G173" s="14"/>
      <c r="H173" s="14"/>
      <c r="I173" s="15"/>
      <c r="J173" s="77"/>
      <c r="K173" s="92"/>
    </row>
    <row r="174" spans="1:11" ht="13" x14ac:dyDescent="0.15">
      <c r="A174" s="14"/>
      <c r="B174" s="14"/>
      <c r="C174" s="14"/>
      <c r="D174" s="16"/>
      <c r="E174" s="16"/>
      <c r="F174" s="14"/>
      <c r="G174" s="14"/>
      <c r="H174" s="14"/>
      <c r="I174" s="15"/>
      <c r="J174" s="77"/>
      <c r="K174" s="92"/>
    </row>
    <row r="175" spans="1:11" ht="13" x14ac:dyDescent="0.15">
      <c r="A175" s="14"/>
      <c r="B175" s="14"/>
      <c r="C175" s="14"/>
      <c r="D175" s="16"/>
      <c r="E175" s="16"/>
      <c r="F175" s="14"/>
      <c r="G175" s="14"/>
      <c r="H175" s="14"/>
      <c r="I175" s="15"/>
      <c r="J175" s="77"/>
      <c r="K175" s="92"/>
    </row>
    <row r="176" spans="1:11" ht="13" x14ac:dyDescent="0.15">
      <c r="A176" s="14"/>
      <c r="B176" s="14"/>
      <c r="C176" s="14"/>
      <c r="D176" s="16"/>
      <c r="E176" s="16"/>
      <c r="F176" s="14"/>
      <c r="G176" s="14"/>
      <c r="H176" s="14"/>
      <c r="I176" s="15"/>
      <c r="J176" s="77"/>
      <c r="K176" s="92"/>
    </row>
    <row r="177" spans="1:11" ht="13" x14ac:dyDescent="0.15">
      <c r="A177" s="14"/>
      <c r="B177" s="14"/>
      <c r="C177" s="14"/>
      <c r="D177" s="16"/>
      <c r="E177" s="16"/>
      <c r="F177" s="14"/>
      <c r="G177" s="14"/>
      <c r="H177" s="14"/>
      <c r="I177" s="15"/>
      <c r="J177" s="77"/>
      <c r="K177" s="92"/>
    </row>
    <row r="178" spans="1:11" ht="13" x14ac:dyDescent="0.15">
      <c r="A178" s="14"/>
      <c r="B178" s="14"/>
      <c r="C178" s="14"/>
      <c r="D178" s="16"/>
      <c r="E178" s="16"/>
      <c r="F178" s="14"/>
      <c r="G178" s="14"/>
      <c r="H178" s="14"/>
      <c r="I178" s="15"/>
      <c r="J178" s="77"/>
      <c r="K178" s="92"/>
    </row>
    <row r="179" spans="1:11" ht="13" x14ac:dyDescent="0.15">
      <c r="A179" s="14"/>
      <c r="B179" s="14"/>
      <c r="C179" s="14"/>
      <c r="D179" s="16"/>
      <c r="E179" s="16"/>
      <c r="F179" s="14"/>
      <c r="G179" s="14"/>
      <c r="H179" s="14"/>
      <c r="I179" s="15"/>
      <c r="J179" s="77"/>
      <c r="K179" s="92"/>
    </row>
    <row r="180" spans="1:11" ht="13" x14ac:dyDescent="0.15">
      <c r="A180" s="14"/>
      <c r="B180" s="14"/>
      <c r="C180" s="14"/>
      <c r="D180" s="16"/>
      <c r="E180" s="16"/>
      <c r="F180" s="14"/>
      <c r="G180" s="14"/>
      <c r="H180" s="14"/>
      <c r="I180" s="15"/>
      <c r="J180" s="77"/>
      <c r="K180" s="92"/>
    </row>
    <row r="181" spans="1:11" ht="13" x14ac:dyDescent="0.15">
      <c r="A181" s="14"/>
      <c r="B181" s="14"/>
      <c r="C181" s="14"/>
      <c r="D181" s="16"/>
      <c r="E181" s="16"/>
      <c r="F181" s="14"/>
      <c r="G181" s="14"/>
      <c r="H181" s="14"/>
      <c r="I181" s="15"/>
      <c r="J181" s="77"/>
      <c r="K181" s="92"/>
    </row>
    <row r="182" spans="1:11" ht="13" x14ac:dyDescent="0.15">
      <c r="A182" s="14"/>
      <c r="B182" s="14"/>
      <c r="C182" s="14"/>
      <c r="D182" s="16"/>
      <c r="E182" s="16"/>
      <c r="F182" s="14"/>
      <c r="G182" s="14"/>
      <c r="H182" s="14"/>
      <c r="I182" s="15"/>
      <c r="J182" s="77"/>
      <c r="K182" s="92"/>
    </row>
    <row r="183" spans="1:11" ht="13" x14ac:dyDescent="0.15">
      <c r="A183" s="14"/>
      <c r="B183" s="14"/>
      <c r="C183" s="14"/>
      <c r="D183" s="16"/>
      <c r="E183" s="16"/>
      <c r="F183" s="14"/>
      <c r="G183" s="14"/>
      <c r="H183" s="14"/>
      <c r="I183" s="15"/>
      <c r="J183" s="77"/>
      <c r="K183" s="92"/>
    </row>
    <row r="184" spans="1:11" ht="13" x14ac:dyDescent="0.15">
      <c r="A184" s="14"/>
      <c r="B184" s="14"/>
      <c r="C184" s="14"/>
      <c r="D184" s="16"/>
      <c r="E184" s="16"/>
      <c r="F184" s="14"/>
      <c r="G184" s="14"/>
      <c r="H184" s="14"/>
      <c r="I184" s="15"/>
      <c r="J184" s="77"/>
      <c r="K184" s="92"/>
    </row>
    <row r="185" spans="1:11" ht="13" x14ac:dyDescent="0.15">
      <c r="A185" s="14"/>
      <c r="B185" s="14"/>
      <c r="C185" s="14"/>
      <c r="D185" s="16"/>
      <c r="E185" s="16"/>
      <c r="F185" s="14"/>
      <c r="G185" s="14"/>
      <c r="H185" s="14"/>
      <c r="I185" s="15"/>
      <c r="J185" s="77"/>
      <c r="K185" s="92"/>
    </row>
    <row r="186" spans="1:11" ht="13" x14ac:dyDescent="0.15">
      <c r="A186" s="14"/>
      <c r="B186" s="14"/>
      <c r="C186" s="14"/>
      <c r="D186" s="16"/>
      <c r="E186" s="16"/>
      <c r="F186" s="14"/>
      <c r="G186" s="14"/>
      <c r="H186" s="14"/>
      <c r="I186" s="15"/>
      <c r="J186" s="77"/>
      <c r="K186" s="92"/>
    </row>
    <row r="187" spans="1:11" ht="13" x14ac:dyDescent="0.15">
      <c r="A187" s="14"/>
      <c r="B187" s="14"/>
      <c r="C187" s="14"/>
      <c r="D187" s="16"/>
      <c r="E187" s="16"/>
      <c r="F187" s="14"/>
      <c r="G187" s="14"/>
      <c r="H187" s="14"/>
      <c r="I187" s="15"/>
      <c r="J187" s="77"/>
      <c r="K187" s="92"/>
    </row>
    <row r="188" spans="1:11" ht="13" x14ac:dyDescent="0.15">
      <c r="A188" s="14"/>
      <c r="B188" s="14"/>
      <c r="C188" s="14"/>
      <c r="D188" s="16"/>
      <c r="E188" s="16"/>
      <c r="F188" s="14"/>
      <c r="G188" s="14"/>
      <c r="H188" s="14"/>
      <c r="I188" s="15"/>
      <c r="J188" s="77"/>
      <c r="K188" s="92"/>
    </row>
    <row r="189" spans="1:11" ht="13" x14ac:dyDescent="0.15">
      <c r="A189" s="14"/>
      <c r="B189" s="14"/>
      <c r="C189" s="14"/>
      <c r="D189" s="16"/>
      <c r="E189" s="16"/>
      <c r="F189" s="14"/>
      <c r="G189" s="14"/>
      <c r="H189" s="14"/>
      <c r="I189" s="15"/>
      <c r="J189" s="77"/>
      <c r="K189" s="92"/>
    </row>
    <row r="190" spans="1:11" ht="13" x14ac:dyDescent="0.15">
      <c r="A190" s="14"/>
      <c r="B190" s="14"/>
      <c r="C190" s="14"/>
      <c r="D190" s="16"/>
      <c r="E190" s="16"/>
      <c r="F190" s="14"/>
      <c r="G190" s="14"/>
      <c r="H190" s="14"/>
      <c r="I190" s="15"/>
      <c r="J190" s="77"/>
      <c r="K190" s="92"/>
    </row>
    <row r="191" spans="1:11" ht="13" x14ac:dyDescent="0.15">
      <c r="A191" s="14"/>
      <c r="B191" s="14"/>
      <c r="C191" s="14"/>
      <c r="D191" s="16"/>
      <c r="E191" s="16"/>
      <c r="F191" s="14"/>
      <c r="G191" s="14"/>
      <c r="H191" s="14"/>
      <c r="I191" s="15"/>
      <c r="J191" s="77"/>
      <c r="K191" s="92"/>
    </row>
    <row r="192" spans="1:11" ht="13" x14ac:dyDescent="0.15">
      <c r="A192" s="14"/>
      <c r="B192" s="14"/>
      <c r="C192" s="14"/>
      <c r="D192" s="16"/>
      <c r="E192" s="16"/>
      <c r="F192" s="14"/>
      <c r="G192" s="14"/>
      <c r="H192" s="14"/>
      <c r="I192" s="15"/>
      <c r="J192" s="77"/>
      <c r="K192" s="92"/>
    </row>
    <row r="193" spans="1:11" ht="13" x14ac:dyDescent="0.15">
      <c r="A193" s="14"/>
      <c r="B193" s="14"/>
      <c r="C193" s="14"/>
      <c r="D193" s="16"/>
      <c r="E193" s="16"/>
      <c r="F193" s="14"/>
      <c r="G193" s="14"/>
      <c r="H193" s="14"/>
      <c r="I193" s="15"/>
      <c r="J193" s="77"/>
      <c r="K193" s="92"/>
    </row>
    <row r="194" spans="1:11" ht="13" x14ac:dyDescent="0.15">
      <c r="A194" s="14"/>
      <c r="B194" s="14"/>
      <c r="C194" s="14"/>
      <c r="D194" s="16"/>
      <c r="E194" s="16"/>
      <c r="F194" s="14"/>
      <c r="G194" s="14"/>
      <c r="H194" s="14"/>
      <c r="I194" s="15"/>
      <c r="J194" s="77"/>
      <c r="K194" s="92"/>
    </row>
    <row r="195" spans="1:11" ht="13" x14ac:dyDescent="0.15">
      <c r="A195" s="14"/>
      <c r="B195" s="14"/>
      <c r="C195" s="14"/>
      <c r="D195" s="16"/>
      <c r="E195" s="16"/>
      <c r="F195" s="14"/>
      <c r="G195" s="14"/>
      <c r="H195" s="14"/>
      <c r="I195" s="15"/>
      <c r="J195" s="77"/>
      <c r="K195" s="92"/>
    </row>
    <row r="196" spans="1:11" ht="13" x14ac:dyDescent="0.15">
      <c r="A196" s="14"/>
      <c r="B196" s="14"/>
      <c r="C196" s="14"/>
      <c r="D196" s="16"/>
      <c r="E196" s="16"/>
      <c r="F196" s="14"/>
      <c r="G196" s="14"/>
      <c r="H196" s="14"/>
      <c r="I196" s="15"/>
      <c r="J196" s="77"/>
      <c r="K196" s="92"/>
    </row>
    <row r="197" spans="1:11" ht="13" x14ac:dyDescent="0.15">
      <c r="A197" s="14"/>
      <c r="B197" s="14"/>
      <c r="C197" s="14"/>
      <c r="D197" s="16"/>
      <c r="E197" s="16"/>
      <c r="F197" s="14"/>
      <c r="G197" s="14"/>
      <c r="H197" s="14"/>
      <c r="I197" s="15"/>
      <c r="J197" s="77"/>
      <c r="K197" s="92"/>
    </row>
    <row r="198" spans="1:11" ht="13" x14ac:dyDescent="0.15">
      <c r="A198" s="14"/>
      <c r="B198" s="14"/>
      <c r="C198" s="14"/>
      <c r="D198" s="16"/>
      <c r="E198" s="16"/>
      <c r="F198" s="14"/>
      <c r="G198" s="14"/>
      <c r="H198" s="14"/>
      <c r="I198" s="15"/>
      <c r="J198" s="77"/>
      <c r="K198" s="92"/>
    </row>
    <row r="199" spans="1:11" ht="13" x14ac:dyDescent="0.15">
      <c r="A199" s="14"/>
      <c r="B199" s="14"/>
      <c r="C199" s="14"/>
      <c r="D199" s="16"/>
      <c r="E199" s="16"/>
      <c r="F199" s="14"/>
      <c r="G199" s="14"/>
      <c r="H199" s="14"/>
      <c r="I199" s="15"/>
      <c r="J199" s="77"/>
      <c r="K199" s="92"/>
    </row>
    <row r="200" spans="1:11" ht="13" x14ac:dyDescent="0.15">
      <c r="A200" s="14"/>
      <c r="B200" s="14"/>
      <c r="C200" s="14"/>
      <c r="D200" s="16"/>
      <c r="E200" s="16"/>
      <c r="F200" s="14"/>
      <c r="G200" s="14"/>
      <c r="H200" s="14"/>
      <c r="I200" s="15"/>
      <c r="J200" s="77"/>
      <c r="K200" s="92"/>
    </row>
    <row r="201" spans="1:11" ht="13" x14ac:dyDescent="0.15">
      <c r="A201" s="14"/>
      <c r="B201" s="14"/>
      <c r="C201" s="14"/>
      <c r="D201" s="16"/>
      <c r="E201" s="16"/>
      <c r="F201" s="14"/>
      <c r="G201" s="14"/>
      <c r="H201" s="14"/>
      <c r="I201" s="15"/>
      <c r="J201" s="77"/>
      <c r="K201" s="92"/>
    </row>
    <row r="202" spans="1:11" ht="13" x14ac:dyDescent="0.15">
      <c r="A202" s="14"/>
      <c r="B202" s="14"/>
      <c r="C202" s="14"/>
      <c r="D202" s="16"/>
      <c r="E202" s="16"/>
      <c r="F202" s="14"/>
      <c r="G202" s="14"/>
      <c r="H202" s="14"/>
      <c r="I202" s="15"/>
      <c r="J202" s="77"/>
      <c r="K202" s="92"/>
    </row>
    <row r="203" spans="1:11" ht="13" x14ac:dyDescent="0.15">
      <c r="A203" s="14"/>
      <c r="B203" s="14"/>
      <c r="C203" s="14"/>
      <c r="D203" s="16"/>
      <c r="E203" s="16"/>
      <c r="F203" s="14"/>
      <c r="G203" s="14"/>
      <c r="H203" s="14"/>
      <c r="I203" s="15"/>
      <c r="J203" s="77"/>
      <c r="K203" s="92"/>
    </row>
    <row r="204" spans="1:11" ht="13" x14ac:dyDescent="0.15">
      <c r="A204" s="14"/>
      <c r="B204" s="14"/>
      <c r="C204" s="14"/>
      <c r="D204" s="16"/>
      <c r="E204" s="16"/>
      <c r="F204" s="14"/>
      <c r="G204" s="14"/>
      <c r="H204" s="14"/>
      <c r="I204" s="15"/>
      <c r="J204" s="77"/>
      <c r="K204" s="92"/>
    </row>
    <row r="205" spans="1:11" ht="13" x14ac:dyDescent="0.15">
      <c r="A205" s="14"/>
      <c r="B205" s="14"/>
      <c r="C205" s="14"/>
      <c r="D205" s="16"/>
      <c r="E205" s="16"/>
      <c r="F205" s="14"/>
      <c r="G205" s="14"/>
      <c r="H205" s="14"/>
      <c r="I205" s="15"/>
      <c r="J205" s="77"/>
      <c r="K205" s="92"/>
    </row>
    <row r="206" spans="1:11" ht="13" x14ac:dyDescent="0.15">
      <c r="A206" s="14"/>
      <c r="B206" s="14"/>
      <c r="C206" s="14"/>
      <c r="D206" s="16"/>
      <c r="E206" s="16"/>
      <c r="F206" s="14"/>
      <c r="G206" s="14"/>
      <c r="H206" s="14"/>
      <c r="I206" s="15"/>
      <c r="J206" s="77"/>
      <c r="K206" s="92"/>
    </row>
    <row r="207" spans="1:11" ht="13" x14ac:dyDescent="0.15">
      <c r="A207" s="14"/>
      <c r="B207" s="14"/>
      <c r="C207" s="14"/>
      <c r="D207" s="16"/>
      <c r="E207" s="16"/>
      <c r="F207" s="14"/>
      <c r="G207" s="14"/>
      <c r="H207" s="14"/>
      <c r="I207" s="15"/>
      <c r="J207" s="77"/>
      <c r="K207" s="92"/>
    </row>
    <row r="208" spans="1:11" ht="13" x14ac:dyDescent="0.15">
      <c r="A208" s="14"/>
      <c r="B208" s="14"/>
      <c r="C208" s="14"/>
      <c r="D208" s="16"/>
      <c r="E208" s="16"/>
      <c r="F208" s="14"/>
      <c r="G208" s="14"/>
      <c r="H208" s="14"/>
      <c r="I208" s="15"/>
      <c r="J208" s="77"/>
      <c r="K208" s="92"/>
    </row>
    <row r="209" spans="1:11" ht="13" x14ac:dyDescent="0.15">
      <c r="A209" s="14"/>
      <c r="B209" s="14"/>
      <c r="C209" s="14"/>
      <c r="D209" s="16"/>
      <c r="E209" s="16"/>
      <c r="F209" s="14"/>
      <c r="G209" s="14"/>
      <c r="H209" s="14"/>
      <c r="I209" s="15"/>
      <c r="J209" s="77"/>
      <c r="K209" s="92"/>
    </row>
    <row r="210" spans="1:11" ht="13" x14ac:dyDescent="0.15">
      <c r="A210" s="14"/>
      <c r="B210" s="14"/>
      <c r="C210" s="14"/>
      <c r="D210" s="16"/>
      <c r="E210" s="16"/>
      <c r="F210" s="14"/>
      <c r="G210" s="14"/>
      <c r="H210" s="14"/>
      <c r="I210" s="15"/>
      <c r="J210" s="77"/>
      <c r="K210" s="92"/>
    </row>
    <row r="211" spans="1:11" ht="13" x14ac:dyDescent="0.15">
      <c r="A211" s="14"/>
      <c r="B211" s="14"/>
      <c r="C211" s="14"/>
      <c r="D211" s="16"/>
      <c r="E211" s="16"/>
      <c r="F211" s="14"/>
      <c r="G211" s="14"/>
      <c r="H211" s="14"/>
      <c r="I211" s="15"/>
      <c r="J211" s="77"/>
      <c r="K211" s="92"/>
    </row>
    <row r="212" spans="1:11" ht="13" x14ac:dyDescent="0.15">
      <c r="A212" s="14"/>
      <c r="B212" s="14"/>
      <c r="C212" s="14"/>
      <c r="D212" s="16"/>
      <c r="E212" s="16"/>
      <c r="F212" s="14"/>
      <c r="G212" s="14"/>
      <c r="H212" s="14"/>
      <c r="I212" s="15"/>
      <c r="J212" s="77"/>
      <c r="K212" s="92"/>
    </row>
    <row r="213" spans="1:11" ht="13" x14ac:dyDescent="0.15">
      <c r="A213" s="14"/>
      <c r="B213" s="14"/>
      <c r="C213" s="14"/>
      <c r="D213" s="16"/>
      <c r="E213" s="16"/>
      <c r="F213" s="14"/>
      <c r="G213" s="14"/>
      <c r="H213" s="14"/>
      <c r="I213" s="15"/>
      <c r="J213" s="77"/>
      <c r="K213" s="92"/>
    </row>
    <row r="214" spans="1:11" ht="13" x14ac:dyDescent="0.15">
      <c r="A214" s="14"/>
      <c r="B214" s="14"/>
      <c r="C214" s="14"/>
      <c r="D214" s="16"/>
      <c r="E214" s="16"/>
      <c r="F214" s="14"/>
      <c r="G214" s="14"/>
      <c r="H214" s="14"/>
      <c r="I214" s="15"/>
      <c r="J214" s="77"/>
      <c r="K214" s="92"/>
    </row>
    <row r="215" spans="1:11" ht="13" x14ac:dyDescent="0.15">
      <c r="A215" s="14"/>
      <c r="B215" s="14"/>
      <c r="C215" s="14"/>
      <c r="D215" s="16"/>
      <c r="E215" s="16"/>
      <c r="F215" s="14"/>
      <c r="G215" s="14"/>
      <c r="H215" s="14"/>
      <c r="I215" s="15"/>
      <c r="J215" s="77"/>
      <c r="K215" s="92"/>
    </row>
    <row r="216" spans="1:11" ht="13" x14ac:dyDescent="0.15">
      <c r="A216" s="14"/>
      <c r="B216" s="14"/>
      <c r="C216" s="14"/>
      <c r="D216" s="16"/>
      <c r="E216" s="16"/>
      <c r="F216" s="14"/>
      <c r="G216" s="14"/>
      <c r="H216" s="14"/>
      <c r="I216" s="15"/>
      <c r="J216" s="77"/>
      <c r="K216" s="92"/>
    </row>
    <row r="217" spans="1:11" ht="13" x14ac:dyDescent="0.15">
      <c r="A217" s="14"/>
      <c r="B217" s="14"/>
      <c r="C217" s="14"/>
      <c r="D217" s="16"/>
      <c r="E217" s="16"/>
      <c r="F217" s="14"/>
      <c r="G217" s="14"/>
      <c r="H217" s="14"/>
      <c r="I217" s="15"/>
      <c r="J217" s="77"/>
      <c r="K217" s="92"/>
    </row>
    <row r="218" spans="1:11" ht="13" x14ac:dyDescent="0.15">
      <c r="A218" s="14"/>
      <c r="B218" s="14"/>
      <c r="C218" s="14"/>
      <c r="D218" s="16"/>
      <c r="E218" s="16"/>
      <c r="F218" s="14"/>
      <c r="G218" s="14"/>
      <c r="H218" s="14"/>
      <c r="I218" s="15"/>
      <c r="J218" s="77"/>
      <c r="K218" s="92"/>
    </row>
    <row r="219" spans="1:11" ht="13" x14ac:dyDescent="0.15">
      <c r="A219" s="14"/>
      <c r="B219" s="14"/>
      <c r="C219" s="14"/>
      <c r="D219" s="16"/>
      <c r="E219" s="16"/>
      <c r="F219" s="14"/>
      <c r="G219" s="14"/>
      <c r="H219" s="14"/>
      <c r="I219" s="15"/>
      <c r="J219" s="77"/>
      <c r="K219" s="92"/>
    </row>
    <row r="220" spans="1:11" ht="13" x14ac:dyDescent="0.15">
      <c r="A220" s="14"/>
      <c r="B220" s="14"/>
      <c r="C220" s="14"/>
      <c r="D220" s="16"/>
      <c r="E220" s="16"/>
      <c r="F220" s="14"/>
      <c r="G220" s="14"/>
      <c r="H220" s="14"/>
      <c r="I220" s="15"/>
      <c r="J220" s="77"/>
      <c r="K220" s="92"/>
    </row>
    <row r="221" spans="1:11" ht="13" x14ac:dyDescent="0.15">
      <c r="A221" s="14"/>
      <c r="B221" s="14"/>
      <c r="C221" s="14"/>
      <c r="D221" s="16"/>
      <c r="E221" s="16"/>
      <c r="F221" s="14"/>
      <c r="G221" s="14"/>
      <c r="H221" s="14"/>
      <c r="I221" s="15"/>
      <c r="J221" s="77"/>
      <c r="K221" s="92"/>
    </row>
    <row r="222" spans="1:11" ht="13" x14ac:dyDescent="0.15">
      <c r="A222" s="14"/>
      <c r="B222" s="14"/>
      <c r="C222" s="14"/>
      <c r="D222" s="16"/>
      <c r="E222" s="16"/>
      <c r="F222" s="14"/>
      <c r="G222" s="14"/>
      <c r="H222" s="14"/>
      <c r="I222" s="15"/>
      <c r="J222" s="77"/>
      <c r="K222" s="92"/>
    </row>
    <row r="223" spans="1:11" ht="13" x14ac:dyDescent="0.15">
      <c r="A223" s="14"/>
      <c r="B223" s="14"/>
      <c r="C223" s="14"/>
      <c r="D223" s="16"/>
      <c r="E223" s="16"/>
      <c r="F223" s="14"/>
      <c r="G223" s="14"/>
      <c r="H223" s="14"/>
      <c r="I223" s="15"/>
      <c r="J223" s="77"/>
      <c r="K223" s="92"/>
    </row>
    <row r="224" spans="1:11" ht="13" x14ac:dyDescent="0.15">
      <c r="A224" s="14"/>
      <c r="B224" s="14"/>
      <c r="C224" s="14"/>
      <c r="D224" s="16"/>
      <c r="E224" s="16"/>
      <c r="F224" s="14"/>
      <c r="G224" s="14"/>
      <c r="H224" s="14"/>
      <c r="I224" s="15"/>
      <c r="J224" s="77"/>
      <c r="K224" s="92"/>
    </row>
    <row r="225" spans="1:11" ht="13" x14ac:dyDescent="0.15">
      <c r="A225" s="14"/>
      <c r="B225" s="14"/>
      <c r="C225" s="14"/>
      <c r="D225" s="16"/>
      <c r="E225" s="16"/>
      <c r="F225" s="14"/>
      <c r="G225" s="14"/>
      <c r="H225" s="14"/>
      <c r="I225" s="15"/>
      <c r="J225" s="77"/>
      <c r="K225" s="92"/>
    </row>
    <row r="226" spans="1:11" ht="13" x14ac:dyDescent="0.15">
      <c r="A226" s="14"/>
      <c r="B226" s="14"/>
      <c r="C226" s="14"/>
      <c r="D226" s="16"/>
      <c r="E226" s="16"/>
      <c r="F226" s="14"/>
      <c r="G226" s="14"/>
      <c r="H226" s="14"/>
      <c r="I226" s="15"/>
      <c r="J226" s="77"/>
      <c r="K226" s="92"/>
    </row>
    <row r="227" spans="1:11" ht="13" x14ac:dyDescent="0.15">
      <c r="A227" s="14"/>
      <c r="B227" s="14"/>
      <c r="C227" s="14"/>
      <c r="D227" s="16"/>
      <c r="E227" s="16"/>
      <c r="F227" s="14"/>
      <c r="G227" s="14"/>
      <c r="H227" s="14"/>
      <c r="I227" s="15"/>
      <c r="J227" s="77"/>
      <c r="K227" s="92"/>
    </row>
    <row r="228" spans="1:11" ht="13" x14ac:dyDescent="0.15">
      <c r="A228" s="14"/>
      <c r="B228" s="14"/>
      <c r="C228" s="14"/>
      <c r="D228" s="16"/>
      <c r="E228" s="16"/>
      <c r="F228" s="14"/>
      <c r="G228" s="14"/>
      <c r="H228" s="14"/>
      <c r="I228" s="15"/>
      <c r="J228" s="77"/>
      <c r="K228" s="92"/>
    </row>
    <row r="229" spans="1:11" ht="13" x14ac:dyDescent="0.15">
      <c r="A229" s="14"/>
      <c r="B229" s="14"/>
      <c r="C229" s="14"/>
      <c r="D229" s="16"/>
      <c r="E229" s="16"/>
      <c r="F229" s="14"/>
      <c r="G229" s="14"/>
      <c r="H229" s="14"/>
      <c r="I229" s="15"/>
      <c r="J229" s="77"/>
      <c r="K229" s="92"/>
    </row>
    <row r="230" spans="1:11" ht="13" x14ac:dyDescent="0.15">
      <c r="A230" s="14"/>
      <c r="B230" s="14"/>
      <c r="C230" s="14"/>
      <c r="D230" s="16"/>
      <c r="E230" s="16"/>
      <c r="F230" s="14"/>
      <c r="G230" s="14"/>
      <c r="H230" s="14"/>
      <c r="I230" s="15"/>
      <c r="J230" s="77"/>
      <c r="K230" s="92"/>
    </row>
    <row r="231" spans="1:11" ht="13" x14ac:dyDescent="0.15">
      <c r="A231" s="14"/>
      <c r="B231" s="14"/>
      <c r="C231" s="14"/>
      <c r="D231" s="16"/>
      <c r="E231" s="16"/>
      <c r="F231" s="14"/>
      <c r="G231" s="14"/>
      <c r="H231" s="14"/>
      <c r="I231" s="15"/>
      <c r="J231" s="77"/>
      <c r="K231" s="92"/>
    </row>
    <row r="232" spans="1:11" ht="13" x14ac:dyDescent="0.15">
      <c r="A232" s="14"/>
      <c r="B232" s="14"/>
      <c r="C232" s="14"/>
      <c r="D232" s="16"/>
      <c r="E232" s="16"/>
      <c r="F232" s="14"/>
      <c r="G232" s="14"/>
      <c r="H232" s="14"/>
      <c r="I232" s="15"/>
      <c r="J232" s="77"/>
      <c r="K232" s="92"/>
    </row>
    <row r="233" spans="1:11" ht="13" x14ac:dyDescent="0.15">
      <c r="A233" s="14"/>
      <c r="B233" s="14"/>
      <c r="C233" s="14"/>
      <c r="D233" s="16"/>
      <c r="E233" s="16"/>
      <c r="F233" s="14"/>
      <c r="G233" s="14"/>
      <c r="H233" s="14"/>
      <c r="I233" s="15"/>
      <c r="J233" s="77"/>
      <c r="K233" s="92"/>
    </row>
    <row r="234" spans="1:11" ht="13" x14ac:dyDescent="0.15">
      <c r="A234" s="14"/>
      <c r="B234" s="14"/>
      <c r="C234" s="14"/>
      <c r="D234" s="16"/>
      <c r="E234" s="16"/>
      <c r="F234" s="14"/>
      <c r="G234" s="14"/>
      <c r="H234" s="14"/>
      <c r="I234" s="15"/>
      <c r="J234" s="77"/>
      <c r="K234" s="92"/>
    </row>
    <row r="235" spans="1:11" ht="13" x14ac:dyDescent="0.15">
      <c r="A235" s="14"/>
      <c r="B235" s="14"/>
      <c r="C235" s="14"/>
      <c r="D235" s="16"/>
      <c r="E235" s="16"/>
      <c r="F235" s="14"/>
      <c r="G235" s="14"/>
      <c r="H235" s="14"/>
      <c r="I235" s="15"/>
      <c r="J235" s="77"/>
      <c r="K235" s="92"/>
    </row>
    <row r="236" spans="1:11" ht="13" x14ac:dyDescent="0.15">
      <c r="A236" s="14"/>
      <c r="B236" s="14"/>
      <c r="C236" s="14"/>
      <c r="D236" s="16"/>
      <c r="E236" s="16"/>
      <c r="F236" s="14"/>
      <c r="G236" s="14"/>
      <c r="H236" s="14"/>
      <c r="I236" s="15"/>
      <c r="J236" s="77"/>
      <c r="K236" s="92"/>
    </row>
    <row r="237" spans="1:11" ht="13" x14ac:dyDescent="0.15">
      <c r="A237" s="14"/>
      <c r="B237" s="14"/>
      <c r="C237" s="14"/>
      <c r="D237" s="16"/>
      <c r="E237" s="16"/>
      <c r="F237" s="14"/>
      <c r="G237" s="14"/>
      <c r="H237" s="14"/>
      <c r="I237" s="15"/>
      <c r="J237" s="77"/>
      <c r="K237" s="92"/>
    </row>
    <row r="238" spans="1:11" ht="13" x14ac:dyDescent="0.15">
      <c r="A238" s="14"/>
      <c r="B238" s="14"/>
      <c r="C238" s="14"/>
      <c r="D238" s="16"/>
      <c r="E238" s="16"/>
      <c r="F238" s="14"/>
      <c r="G238" s="14"/>
      <c r="H238" s="14"/>
      <c r="I238" s="15"/>
      <c r="J238" s="77"/>
      <c r="K238" s="92"/>
    </row>
    <row r="239" spans="1:11" ht="13" x14ac:dyDescent="0.15">
      <c r="A239" s="14"/>
      <c r="B239" s="14"/>
      <c r="C239" s="14"/>
      <c r="D239" s="16"/>
      <c r="E239" s="16"/>
      <c r="F239" s="14"/>
      <c r="G239" s="14"/>
      <c r="H239" s="14"/>
      <c r="I239" s="15"/>
      <c r="J239" s="77"/>
      <c r="K239" s="92"/>
    </row>
    <row r="240" spans="1:11" ht="13" x14ac:dyDescent="0.15">
      <c r="A240" s="14"/>
      <c r="B240" s="14"/>
      <c r="C240" s="14"/>
      <c r="D240" s="16"/>
      <c r="E240" s="16"/>
      <c r="F240" s="14"/>
      <c r="G240" s="14"/>
      <c r="H240" s="14"/>
      <c r="I240" s="15"/>
      <c r="J240" s="77"/>
      <c r="K240" s="92"/>
    </row>
    <row r="241" spans="1:11" ht="13" x14ac:dyDescent="0.15">
      <c r="A241" s="14"/>
      <c r="B241" s="14"/>
      <c r="C241" s="14"/>
      <c r="D241" s="16"/>
      <c r="E241" s="16"/>
      <c r="F241" s="14"/>
      <c r="G241" s="14"/>
      <c r="H241" s="14"/>
      <c r="I241" s="15"/>
      <c r="J241" s="77"/>
      <c r="K241" s="92"/>
    </row>
    <row r="242" spans="1:11" ht="13" x14ac:dyDescent="0.15">
      <c r="A242" s="14"/>
      <c r="B242" s="14"/>
      <c r="C242" s="14"/>
      <c r="D242" s="16"/>
      <c r="E242" s="16"/>
      <c r="F242" s="14"/>
      <c r="G242" s="14"/>
      <c r="H242" s="14"/>
      <c r="I242" s="15"/>
      <c r="J242" s="77"/>
      <c r="K242" s="92"/>
    </row>
    <row r="243" spans="1:11" ht="13" x14ac:dyDescent="0.15">
      <c r="A243" s="14"/>
      <c r="B243" s="14"/>
      <c r="C243" s="14"/>
      <c r="D243" s="16"/>
      <c r="E243" s="16"/>
      <c r="F243" s="14"/>
      <c r="G243" s="14"/>
      <c r="H243" s="14"/>
      <c r="I243" s="15"/>
      <c r="J243" s="77"/>
      <c r="K243" s="92"/>
    </row>
    <row r="244" spans="1:11" ht="13" x14ac:dyDescent="0.15">
      <c r="A244" s="14"/>
      <c r="B244" s="14"/>
      <c r="C244" s="14"/>
      <c r="D244" s="16"/>
      <c r="E244" s="16"/>
      <c r="F244" s="14"/>
      <c r="G244" s="14"/>
      <c r="H244" s="14"/>
      <c r="I244" s="15"/>
      <c r="J244" s="77"/>
      <c r="K244" s="92"/>
    </row>
    <row r="245" spans="1:11" ht="13" x14ac:dyDescent="0.15">
      <c r="A245" s="14"/>
      <c r="B245" s="14"/>
      <c r="C245" s="14"/>
      <c r="D245" s="16"/>
      <c r="E245" s="16"/>
      <c r="F245" s="14"/>
      <c r="G245" s="14"/>
      <c r="H245" s="14"/>
      <c r="I245" s="15"/>
      <c r="J245" s="77"/>
      <c r="K245" s="92"/>
    </row>
    <row r="246" spans="1:11" ht="13" x14ac:dyDescent="0.15">
      <c r="A246" s="14"/>
      <c r="B246" s="14"/>
      <c r="C246" s="14"/>
      <c r="D246" s="16"/>
      <c r="E246" s="16"/>
      <c r="F246" s="14"/>
      <c r="G246" s="14"/>
      <c r="H246" s="14"/>
      <c r="I246" s="15"/>
      <c r="J246" s="77"/>
      <c r="K246" s="92"/>
    </row>
    <row r="247" spans="1:11" ht="13" x14ac:dyDescent="0.15">
      <c r="A247" s="14"/>
      <c r="B247" s="14"/>
      <c r="C247" s="14"/>
      <c r="D247" s="16"/>
      <c r="E247" s="16"/>
      <c r="F247" s="14"/>
      <c r="G247" s="14"/>
      <c r="H247" s="14"/>
      <c r="I247" s="15"/>
      <c r="J247" s="77"/>
      <c r="K247" s="92"/>
    </row>
    <row r="248" spans="1:11" ht="13" x14ac:dyDescent="0.15">
      <c r="A248" s="14"/>
      <c r="B248" s="14"/>
      <c r="C248" s="14"/>
      <c r="D248" s="16"/>
      <c r="E248" s="16"/>
      <c r="F248" s="14"/>
      <c r="G248" s="14"/>
      <c r="H248" s="14"/>
      <c r="I248" s="15"/>
      <c r="J248" s="77"/>
      <c r="K248" s="92"/>
    </row>
    <row r="249" spans="1:11" ht="13" x14ac:dyDescent="0.15">
      <c r="A249" s="14"/>
      <c r="B249" s="14"/>
      <c r="C249" s="14"/>
      <c r="D249" s="16"/>
      <c r="E249" s="16"/>
      <c r="F249" s="14"/>
      <c r="G249" s="14"/>
      <c r="H249" s="14"/>
      <c r="I249" s="15"/>
      <c r="J249" s="77"/>
      <c r="K249" s="92"/>
    </row>
    <row r="250" spans="1:11" ht="13" x14ac:dyDescent="0.15">
      <c r="A250" s="14"/>
      <c r="B250" s="14"/>
      <c r="C250" s="14"/>
      <c r="D250" s="16"/>
      <c r="E250" s="16"/>
      <c r="F250" s="14"/>
      <c r="G250" s="14"/>
      <c r="H250" s="14"/>
      <c r="I250" s="15"/>
      <c r="J250" s="77"/>
      <c r="K250" s="92"/>
    </row>
    <row r="251" spans="1:11" ht="13" x14ac:dyDescent="0.15">
      <c r="A251" s="14"/>
      <c r="B251" s="14"/>
      <c r="C251" s="14"/>
      <c r="D251" s="16"/>
      <c r="E251" s="16"/>
      <c r="F251" s="14"/>
      <c r="G251" s="14"/>
      <c r="H251" s="14"/>
      <c r="I251" s="15"/>
      <c r="J251" s="77"/>
      <c r="K251" s="92"/>
    </row>
    <row r="252" spans="1:11" ht="13" x14ac:dyDescent="0.15">
      <c r="A252" s="14"/>
      <c r="B252" s="14"/>
      <c r="C252" s="14"/>
      <c r="D252" s="16"/>
      <c r="E252" s="16"/>
      <c r="F252" s="14"/>
      <c r="G252" s="14"/>
      <c r="H252" s="14"/>
      <c r="I252" s="15"/>
      <c r="J252" s="77"/>
      <c r="K252" s="92"/>
    </row>
    <row r="253" spans="1:11" ht="13" x14ac:dyDescent="0.15">
      <c r="A253" s="14"/>
      <c r="B253" s="14"/>
      <c r="C253" s="14"/>
      <c r="D253" s="16"/>
      <c r="E253" s="16"/>
      <c r="F253" s="14"/>
      <c r="G253" s="14"/>
      <c r="H253" s="14"/>
      <c r="I253" s="15"/>
      <c r="J253" s="77"/>
      <c r="K253" s="92"/>
    </row>
    <row r="254" spans="1:11" ht="13" x14ac:dyDescent="0.15">
      <c r="A254" s="14"/>
      <c r="B254" s="14"/>
      <c r="C254" s="14"/>
      <c r="D254" s="16"/>
      <c r="E254" s="16"/>
      <c r="F254" s="14"/>
      <c r="G254" s="14"/>
      <c r="H254" s="14"/>
      <c r="I254" s="15"/>
      <c r="J254" s="77"/>
      <c r="K254" s="92"/>
    </row>
    <row r="255" spans="1:11" ht="13" x14ac:dyDescent="0.15">
      <c r="A255" s="14"/>
      <c r="B255" s="14"/>
      <c r="C255" s="14"/>
      <c r="D255" s="16"/>
      <c r="E255" s="16"/>
      <c r="F255" s="14"/>
      <c r="G255" s="14"/>
      <c r="H255" s="14"/>
      <c r="I255" s="15"/>
      <c r="J255" s="77"/>
      <c r="K255" s="92"/>
    </row>
    <row r="256" spans="1:11" ht="13" x14ac:dyDescent="0.15">
      <c r="A256" s="14"/>
      <c r="B256" s="14"/>
      <c r="C256" s="14"/>
      <c r="D256" s="16"/>
      <c r="E256" s="16"/>
      <c r="F256" s="14"/>
      <c r="G256" s="14"/>
      <c r="H256" s="14"/>
      <c r="I256" s="15"/>
      <c r="J256" s="77"/>
      <c r="K256" s="92"/>
    </row>
    <row r="257" spans="1:11" ht="13" x14ac:dyDescent="0.15">
      <c r="A257" s="14"/>
      <c r="B257" s="14"/>
      <c r="C257" s="14"/>
      <c r="D257" s="16"/>
      <c r="E257" s="16"/>
      <c r="F257" s="14"/>
      <c r="G257" s="14"/>
      <c r="H257" s="14"/>
      <c r="I257" s="15"/>
      <c r="J257" s="77"/>
      <c r="K257" s="92"/>
    </row>
    <row r="258" spans="1:11" ht="13" x14ac:dyDescent="0.15">
      <c r="A258" s="14"/>
      <c r="B258" s="14"/>
      <c r="C258" s="14"/>
      <c r="D258" s="16"/>
      <c r="E258" s="16"/>
      <c r="F258" s="14"/>
      <c r="G258" s="14"/>
      <c r="H258" s="14"/>
      <c r="I258" s="15"/>
      <c r="J258" s="77"/>
      <c r="K258" s="92"/>
    </row>
    <row r="259" spans="1:11" ht="13" x14ac:dyDescent="0.15">
      <c r="A259" s="14"/>
      <c r="B259" s="14"/>
      <c r="C259" s="14"/>
      <c r="D259" s="16"/>
      <c r="E259" s="16"/>
      <c r="F259" s="14"/>
      <c r="G259" s="14"/>
      <c r="H259" s="14"/>
      <c r="I259" s="15"/>
      <c r="J259" s="77"/>
      <c r="K259" s="92"/>
    </row>
    <row r="260" spans="1:11" ht="13" x14ac:dyDescent="0.15">
      <c r="A260" s="14"/>
      <c r="B260" s="14"/>
      <c r="C260" s="14"/>
      <c r="D260" s="16"/>
      <c r="E260" s="16"/>
      <c r="F260" s="14"/>
      <c r="G260" s="14"/>
      <c r="H260" s="14"/>
      <c r="I260" s="15"/>
      <c r="J260" s="77"/>
      <c r="K260" s="92"/>
    </row>
    <row r="261" spans="1:11" ht="13" x14ac:dyDescent="0.15">
      <c r="A261" s="14"/>
      <c r="B261" s="14"/>
      <c r="C261" s="14"/>
      <c r="D261" s="16"/>
      <c r="E261" s="16"/>
      <c r="F261" s="14"/>
      <c r="G261" s="14"/>
      <c r="H261" s="14"/>
      <c r="I261" s="15"/>
      <c r="J261" s="77"/>
      <c r="K261" s="92"/>
    </row>
    <row r="262" spans="1:11" ht="13" x14ac:dyDescent="0.15">
      <c r="A262" s="14"/>
      <c r="B262" s="14"/>
      <c r="C262" s="14"/>
      <c r="D262" s="16"/>
      <c r="E262" s="16"/>
      <c r="F262" s="14"/>
      <c r="G262" s="14"/>
      <c r="H262" s="14"/>
      <c r="I262" s="15"/>
      <c r="J262" s="77"/>
      <c r="K262" s="92"/>
    </row>
    <row r="263" spans="1:11" ht="13" x14ac:dyDescent="0.15">
      <c r="A263" s="14"/>
      <c r="B263" s="14"/>
      <c r="C263" s="14"/>
      <c r="D263" s="16"/>
      <c r="E263" s="16"/>
      <c r="F263" s="14"/>
      <c r="G263" s="14"/>
      <c r="H263" s="14"/>
      <c r="I263" s="15"/>
      <c r="J263" s="77"/>
      <c r="K263" s="92"/>
    </row>
    <row r="264" spans="1:11" ht="13" x14ac:dyDescent="0.15">
      <c r="A264" s="14"/>
      <c r="B264" s="14"/>
      <c r="C264" s="14"/>
      <c r="D264" s="16"/>
      <c r="E264" s="16"/>
      <c r="F264" s="14"/>
      <c r="G264" s="14"/>
      <c r="H264" s="14"/>
      <c r="I264" s="15"/>
      <c r="J264" s="77"/>
      <c r="K264" s="92"/>
    </row>
    <row r="265" spans="1:11" ht="13" x14ac:dyDescent="0.15">
      <c r="A265" s="14"/>
      <c r="B265" s="14"/>
      <c r="C265" s="14"/>
      <c r="D265" s="16"/>
      <c r="E265" s="16"/>
      <c r="F265" s="14"/>
      <c r="G265" s="14"/>
      <c r="H265" s="14"/>
      <c r="I265" s="15"/>
      <c r="J265" s="77"/>
      <c r="K265" s="92"/>
    </row>
    <row r="266" spans="1:11" ht="13" x14ac:dyDescent="0.15">
      <c r="A266" s="14"/>
      <c r="B266" s="14"/>
      <c r="C266" s="14"/>
      <c r="D266" s="16"/>
      <c r="E266" s="16"/>
      <c r="F266" s="14"/>
      <c r="G266" s="14"/>
      <c r="H266" s="14"/>
      <c r="I266" s="15"/>
      <c r="J266" s="77"/>
      <c r="K266" s="92"/>
    </row>
    <row r="267" spans="1:11" ht="13" x14ac:dyDescent="0.15">
      <c r="A267" s="14"/>
      <c r="B267" s="14"/>
      <c r="C267" s="14"/>
      <c r="D267" s="16"/>
      <c r="E267" s="16"/>
      <c r="F267" s="14"/>
      <c r="G267" s="14"/>
      <c r="H267" s="14"/>
      <c r="I267" s="15"/>
      <c r="J267" s="77"/>
      <c r="K267" s="92"/>
    </row>
    <row r="268" spans="1:11" ht="13" x14ac:dyDescent="0.15">
      <c r="A268" s="14"/>
      <c r="B268" s="14"/>
      <c r="C268" s="14"/>
      <c r="D268" s="16"/>
      <c r="E268" s="16"/>
      <c r="F268" s="14"/>
      <c r="G268" s="14"/>
      <c r="H268" s="14"/>
      <c r="I268" s="15"/>
      <c r="J268" s="77"/>
      <c r="K268" s="92"/>
    </row>
    <row r="269" spans="1:11" ht="13" x14ac:dyDescent="0.15">
      <c r="A269" s="14"/>
      <c r="B269" s="14"/>
      <c r="C269" s="14"/>
      <c r="D269" s="16"/>
      <c r="E269" s="16"/>
      <c r="F269" s="14"/>
      <c r="G269" s="14"/>
      <c r="H269" s="14"/>
      <c r="I269" s="15"/>
      <c r="J269" s="77"/>
      <c r="K269" s="92"/>
    </row>
    <row r="270" spans="1:11" ht="13" x14ac:dyDescent="0.15">
      <c r="A270" s="14"/>
      <c r="B270" s="14"/>
      <c r="C270" s="14"/>
      <c r="D270" s="16"/>
      <c r="E270" s="16"/>
      <c r="F270" s="14"/>
      <c r="G270" s="14"/>
      <c r="H270" s="14"/>
      <c r="I270" s="15"/>
      <c r="J270" s="77"/>
      <c r="K270" s="92"/>
    </row>
    <row r="271" spans="1:11" ht="13" x14ac:dyDescent="0.15">
      <c r="A271" s="14"/>
      <c r="B271" s="14"/>
      <c r="C271" s="14"/>
      <c r="D271" s="16"/>
      <c r="E271" s="16"/>
      <c r="F271" s="14"/>
      <c r="G271" s="14"/>
      <c r="H271" s="14"/>
      <c r="I271" s="15"/>
      <c r="J271" s="77"/>
      <c r="K271" s="92"/>
    </row>
    <row r="272" spans="1:11" ht="13" x14ac:dyDescent="0.15">
      <c r="A272" s="14"/>
      <c r="B272" s="14"/>
      <c r="C272" s="14"/>
      <c r="D272" s="16"/>
      <c r="E272" s="16"/>
      <c r="F272" s="14"/>
      <c r="G272" s="14"/>
      <c r="H272" s="14"/>
      <c r="I272" s="15"/>
      <c r="J272" s="77"/>
      <c r="K272" s="92"/>
    </row>
    <row r="273" spans="1:11" ht="13" x14ac:dyDescent="0.15">
      <c r="A273" s="14"/>
      <c r="B273" s="14"/>
      <c r="C273" s="14"/>
      <c r="D273" s="16"/>
      <c r="E273" s="16"/>
      <c r="F273" s="14"/>
      <c r="G273" s="14"/>
      <c r="H273" s="14"/>
      <c r="I273" s="15"/>
      <c r="J273" s="77"/>
      <c r="K273" s="92"/>
    </row>
    <row r="274" spans="1:11" ht="13" x14ac:dyDescent="0.15">
      <c r="A274" s="14"/>
      <c r="B274" s="14"/>
      <c r="C274" s="14"/>
      <c r="D274" s="16"/>
      <c r="E274" s="16"/>
      <c r="F274" s="14"/>
      <c r="G274" s="14"/>
      <c r="H274" s="14"/>
      <c r="I274" s="15"/>
      <c r="J274" s="77"/>
      <c r="K274" s="92"/>
    </row>
    <row r="275" spans="1:11" ht="13" x14ac:dyDescent="0.15">
      <c r="A275" s="14"/>
      <c r="B275" s="14"/>
      <c r="C275" s="14"/>
      <c r="D275" s="16"/>
      <c r="E275" s="16"/>
      <c r="F275" s="14"/>
      <c r="G275" s="14"/>
      <c r="H275" s="14"/>
      <c r="I275" s="15"/>
      <c r="J275" s="77"/>
      <c r="K275" s="92"/>
    </row>
    <row r="276" spans="1:11" ht="13" x14ac:dyDescent="0.15">
      <c r="A276" s="14"/>
      <c r="B276" s="14"/>
      <c r="C276" s="14"/>
      <c r="D276" s="16"/>
      <c r="E276" s="16"/>
      <c r="F276" s="14"/>
      <c r="G276" s="14"/>
      <c r="H276" s="14"/>
      <c r="I276" s="15"/>
      <c r="J276" s="77"/>
      <c r="K276" s="92"/>
    </row>
    <row r="277" spans="1:11" ht="13" x14ac:dyDescent="0.15">
      <c r="A277" s="14"/>
      <c r="B277" s="14"/>
      <c r="C277" s="14"/>
      <c r="D277" s="16"/>
      <c r="E277" s="16"/>
      <c r="F277" s="14"/>
      <c r="G277" s="14"/>
      <c r="H277" s="14"/>
      <c r="I277" s="15"/>
      <c r="J277" s="77"/>
      <c r="K277" s="92"/>
    </row>
    <row r="278" spans="1:11" ht="13" x14ac:dyDescent="0.15">
      <c r="A278" s="14"/>
      <c r="B278" s="14"/>
      <c r="C278" s="14"/>
      <c r="D278" s="16"/>
      <c r="E278" s="16"/>
      <c r="F278" s="14"/>
      <c r="G278" s="14"/>
      <c r="H278" s="14"/>
      <c r="I278" s="15"/>
      <c r="J278" s="77"/>
      <c r="K278" s="92"/>
    </row>
    <row r="279" spans="1:11" ht="13" x14ac:dyDescent="0.15">
      <c r="A279" s="14"/>
      <c r="B279" s="14"/>
      <c r="C279" s="14"/>
      <c r="D279" s="16"/>
      <c r="E279" s="16"/>
      <c r="F279" s="14"/>
      <c r="G279" s="14"/>
      <c r="H279" s="14"/>
      <c r="I279" s="15"/>
      <c r="J279" s="77"/>
      <c r="K279" s="92"/>
    </row>
    <row r="280" spans="1:11" ht="13" x14ac:dyDescent="0.15">
      <c r="A280" s="14"/>
      <c r="B280" s="14"/>
      <c r="C280" s="14"/>
      <c r="D280" s="16"/>
      <c r="E280" s="16"/>
      <c r="F280" s="14"/>
      <c r="G280" s="14"/>
      <c r="H280" s="14"/>
      <c r="I280" s="15"/>
      <c r="J280" s="77"/>
      <c r="K280" s="92"/>
    </row>
    <row r="281" spans="1:11" ht="13" x14ac:dyDescent="0.15">
      <c r="A281" s="14"/>
      <c r="B281" s="14"/>
      <c r="C281" s="14"/>
      <c r="D281" s="16"/>
      <c r="E281" s="16"/>
      <c r="F281" s="14"/>
      <c r="G281" s="14"/>
      <c r="H281" s="14"/>
      <c r="I281" s="15"/>
      <c r="J281" s="77"/>
      <c r="K281" s="92"/>
    </row>
    <row r="282" spans="1:11" ht="13" x14ac:dyDescent="0.15">
      <c r="A282" s="14"/>
      <c r="B282" s="14"/>
      <c r="C282" s="14"/>
      <c r="D282" s="16"/>
      <c r="E282" s="16"/>
      <c r="F282" s="14"/>
      <c r="G282" s="14"/>
      <c r="H282" s="14"/>
      <c r="I282" s="15"/>
      <c r="J282" s="77"/>
      <c r="K282" s="92"/>
    </row>
    <row r="283" spans="1:11" ht="13" x14ac:dyDescent="0.15">
      <c r="A283" s="14"/>
      <c r="B283" s="14"/>
      <c r="C283" s="14"/>
      <c r="D283" s="16"/>
      <c r="E283" s="16"/>
      <c r="F283" s="14"/>
      <c r="G283" s="14"/>
      <c r="H283" s="14"/>
      <c r="I283" s="15"/>
      <c r="J283" s="77"/>
      <c r="K283" s="92"/>
    </row>
    <row r="284" spans="1:11" ht="13" x14ac:dyDescent="0.15">
      <c r="A284" s="14"/>
      <c r="B284" s="14"/>
      <c r="C284" s="14"/>
      <c r="D284" s="16"/>
      <c r="E284" s="16"/>
      <c r="F284" s="14"/>
      <c r="G284" s="14"/>
      <c r="H284" s="14"/>
      <c r="I284" s="15"/>
      <c r="J284" s="77"/>
      <c r="K284" s="92"/>
    </row>
    <row r="285" spans="1:11" ht="13" x14ac:dyDescent="0.15">
      <c r="A285" s="14"/>
      <c r="B285" s="14"/>
      <c r="C285" s="14"/>
      <c r="D285" s="16"/>
      <c r="E285" s="16"/>
      <c r="F285" s="14"/>
      <c r="G285" s="14"/>
      <c r="H285" s="14"/>
      <c r="I285" s="15"/>
      <c r="J285" s="77"/>
      <c r="K285" s="92"/>
    </row>
    <row r="286" spans="1:11" ht="13" x14ac:dyDescent="0.15">
      <c r="A286" s="14"/>
      <c r="B286" s="14"/>
      <c r="C286" s="14"/>
      <c r="D286" s="16"/>
      <c r="E286" s="16"/>
      <c r="F286" s="14"/>
      <c r="G286" s="14"/>
      <c r="H286" s="14"/>
      <c r="I286" s="15"/>
      <c r="J286" s="77"/>
      <c r="K286" s="92"/>
    </row>
    <row r="287" spans="1:11" ht="13" x14ac:dyDescent="0.15">
      <c r="A287" s="14"/>
      <c r="B287" s="14"/>
      <c r="C287" s="14"/>
      <c r="D287" s="16"/>
      <c r="E287" s="16"/>
      <c r="F287" s="14"/>
      <c r="G287" s="14"/>
      <c r="H287" s="14"/>
      <c r="I287" s="15"/>
      <c r="J287" s="77"/>
      <c r="K287" s="92"/>
    </row>
    <row r="288" spans="1:11" ht="13" x14ac:dyDescent="0.15">
      <c r="A288" s="14"/>
      <c r="B288" s="14"/>
      <c r="C288" s="14"/>
      <c r="D288" s="16"/>
      <c r="E288" s="16"/>
      <c r="F288" s="14"/>
      <c r="G288" s="14"/>
      <c r="H288" s="14"/>
      <c r="I288" s="15"/>
      <c r="J288" s="77"/>
      <c r="K288" s="92"/>
    </row>
    <row r="289" spans="1:11" ht="13" x14ac:dyDescent="0.15">
      <c r="A289" s="14"/>
      <c r="B289" s="14"/>
      <c r="C289" s="14"/>
      <c r="D289" s="16"/>
      <c r="E289" s="16"/>
      <c r="F289" s="14"/>
      <c r="G289" s="14"/>
      <c r="H289" s="14"/>
      <c r="I289" s="15"/>
      <c r="J289" s="77"/>
      <c r="K289" s="92"/>
    </row>
    <row r="290" spans="1:11" ht="13" x14ac:dyDescent="0.15">
      <c r="A290" s="14"/>
      <c r="B290" s="14"/>
      <c r="C290" s="14"/>
      <c r="D290" s="16"/>
      <c r="E290" s="16"/>
      <c r="F290" s="14"/>
      <c r="G290" s="14"/>
      <c r="H290" s="14"/>
      <c r="I290" s="15"/>
      <c r="J290" s="77"/>
      <c r="K290" s="92"/>
    </row>
    <row r="291" spans="1:11" ht="13" x14ac:dyDescent="0.15">
      <c r="A291" s="14"/>
      <c r="B291" s="14"/>
      <c r="C291" s="14"/>
      <c r="D291" s="16"/>
      <c r="E291" s="16"/>
      <c r="F291" s="14"/>
      <c r="G291" s="14"/>
      <c r="H291" s="14"/>
      <c r="I291" s="15"/>
      <c r="J291" s="77"/>
      <c r="K291" s="92"/>
    </row>
    <row r="292" spans="1:11" ht="13" x14ac:dyDescent="0.15">
      <c r="A292" s="14"/>
      <c r="B292" s="14"/>
      <c r="C292" s="14"/>
      <c r="D292" s="16"/>
      <c r="E292" s="16"/>
      <c r="F292" s="14"/>
      <c r="G292" s="14"/>
      <c r="H292" s="14"/>
      <c r="I292" s="15"/>
      <c r="J292" s="77"/>
      <c r="K292" s="92"/>
    </row>
    <row r="293" spans="1:11" ht="13" x14ac:dyDescent="0.15">
      <c r="A293" s="14"/>
      <c r="B293" s="14"/>
      <c r="C293" s="14"/>
      <c r="D293" s="16"/>
      <c r="E293" s="16"/>
      <c r="F293" s="14"/>
      <c r="G293" s="14"/>
      <c r="H293" s="14"/>
      <c r="I293" s="15"/>
      <c r="J293" s="77"/>
      <c r="K293" s="92"/>
    </row>
    <row r="294" spans="1:11" ht="13" x14ac:dyDescent="0.15">
      <c r="A294" s="14"/>
      <c r="B294" s="14"/>
      <c r="C294" s="14"/>
      <c r="D294" s="16"/>
      <c r="E294" s="16"/>
      <c r="F294" s="14"/>
      <c r="G294" s="14"/>
      <c r="H294" s="14"/>
      <c r="I294" s="15"/>
      <c r="J294" s="77"/>
      <c r="K294" s="92"/>
    </row>
    <row r="295" spans="1:11" ht="13" x14ac:dyDescent="0.15">
      <c r="A295" s="14"/>
      <c r="B295" s="14"/>
      <c r="C295" s="14"/>
      <c r="D295" s="16"/>
      <c r="E295" s="16"/>
      <c r="F295" s="14"/>
      <c r="G295" s="14"/>
      <c r="H295" s="14"/>
      <c r="I295" s="15"/>
      <c r="J295" s="77"/>
      <c r="K295" s="92"/>
    </row>
    <row r="296" spans="1:11" ht="13" x14ac:dyDescent="0.15">
      <c r="A296" s="14"/>
      <c r="B296" s="14"/>
      <c r="C296" s="14"/>
      <c r="D296" s="16"/>
      <c r="E296" s="16"/>
      <c r="F296" s="14"/>
      <c r="G296" s="14"/>
      <c r="H296" s="14"/>
      <c r="I296" s="15"/>
      <c r="J296" s="77"/>
      <c r="K296" s="92"/>
    </row>
    <row r="297" spans="1:11" ht="13" x14ac:dyDescent="0.15">
      <c r="A297" s="14"/>
      <c r="B297" s="14"/>
      <c r="C297" s="14"/>
      <c r="D297" s="16"/>
      <c r="E297" s="16"/>
      <c r="F297" s="14"/>
      <c r="G297" s="14"/>
      <c r="H297" s="14"/>
      <c r="I297" s="15"/>
      <c r="J297" s="77"/>
      <c r="K297" s="92"/>
    </row>
    <row r="298" spans="1:11" ht="13" x14ac:dyDescent="0.15">
      <c r="A298" s="14"/>
      <c r="B298" s="14"/>
      <c r="C298" s="14"/>
      <c r="D298" s="16"/>
      <c r="E298" s="16"/>
      <c r="F298" s="14"/>
      <c r="G298" s="14"/>
      <c r="H298" s="14"/>
      <c r="I298" s="15"/>
      <c r="J298" s="77"/>
      <c r="K298" s="92"/>
    </row>
    <row r="299" spans="1:11" ht="13" x14ac:dyDescent="0.15">
      <c r="A299" s="14"/>
      <c r="B299" s="14"/>
      <c r="C299" s="14"/>
      <c r="D299" s="16"/>
      <c r="E299" s="16"/>
      <c r="F299" s="14"/>
      <c r="G299" s="14"/>
      <c r="H299" s="14"/>
      <c r="I299" s="15"/>
      <c r="J299" s="77"/>
      <c r="K299" s="92"/>
    </row>
    <row r="300" spans="1:11" ht="13" x14ac:dyDescent="0.15">
      <c r="A300" s="14"/>
      <c r="B300" s="14"/>
      <c r="C300" s="14"/>
      <c r="D300" s="16"/>
      <c r="E300" s="16"/>
      <c r="F300" s="14"/>
      <c r="G300" s="14"/>
      <c r="H300" s="14"/>
      <c r="I300" s="15"/>
      <c r="J300" s="77"/>
      <c r="K300" s="92"/>
    </row>
    <row r="301" spans="1:11" ht="13" x14ac:dyDescent="0.15">
      <c r="A301" s="14"/>
      <c r="B301" s="14"/>
      <c r="C301" s="14"/>
      <c r="D301" s="16"/>
      <c r="E301" s="16"/>
      <c r="F301" s="14"/>
      <c r="G301" s="14"/>
      <c r="H301" s="14"/>
      <c r="I301" s="15"/>
      <c r="J301" s="77"/>
      <c r="K301" s="92"/>
    </row>
    <row r="302" spans="1:11" ht="13" x14ac:dyDescent="0.15">
      <c r="A302" s="14"/>
      <c r="B302" s="14"/>
      <c r="C302" s="14"/>
      <c r="D302" s="16"/>
      <c r="E302" s="16"/>
      <c r="F302" s="14"/>
      <c r="G302" s="14"/>
      <c r="H302" s="14"/>
      <c r="I302" s="15"/>
      <c r="J302" s="77"/>
      <c r="K302" s="92"/>
    </row>
    <row r="303" spans="1:11" ht="13" x14ac:dyDescent="0.15">
      <c r="A303" s="14"/>
      <c r="B303" s="14"/>
      <c r="C303" s="14"/>
      <c r="D303" s="16"/>
      <c r="E303" s="16"/>
      <c r="F303" s="14"/>
      <c r="G303" s="14"/>
      <c r="H303" s="14"/>
      <c r="I303" s="15"/>
      <c r="J303" s="77"/>
      <c r="K303" s="92"/>
    </row>
    <row r="304" spans="1:11" ht="13" x14ac:dyDescent="0.15">
      <c r="A304" s="14"/>
      <c r="B304" s="14"/>
      <c r="C304" s="14"/>
      <c r="D304" s="16"/>
      <c r="E304" s="16"/>
      <c r="F304" s="14"/>
      <c r="G304" s="14"/>
      <c r="H304" s="14"/>
      <c r="I304" s="15"/>
      <c r="J304" s="77"/>
      <c r="K304" s="92"/>
    </row>
    <row r="305" spans="1:11" ht="13" x14ac:dyDescent="0.15">
      <c r="A305" s="14"/>
      <c r="B305" s="14"/>
      <c r="C305" s="14"/>
      <c r="D305" s="16"/>
      <c r="E305" s="16"/>
      <c r="F305" s="14"/>
      <c r="G305" s="14"/>
      <c r="H305" s="14"/>
      <c r="I305" s="15"/>
      <c r="J305" s="77"/>
      <c r="K305" s="92"/>
    </row>
    <row r="306" spans="1:11" ht="13" x14ac:dyDescent="0.15">
      <c r="A306" s="14"/>
      <c r="B306" s="14"/>
      <c r="C306" s="14"/>
      <c r="D306" s="16"/>
      <c r="E306" s="16"/>
      <c r="F306" s="14"/>
      <c r="G306" s="14"/>
      <c r="H306" s="14"/>
      <c r="I306" s="15"/>
      <c r="J306" s="77"/>
      <c r="K306" s="92"/>
    </row>
    <row r="307" spans="1:11" ht="13" x14ac:dyDescent="0.15">
      <c r="A307" s="14"/>
      <c r="B307" s="14"/>
      <c r="C307" s="14"/>
      <c r="D307" s="16"/>
      <c r="E307" s="16"/>
      <c r="F307" s="14"/>
      <c r="G307" s="14"/>
      <c r="H307" s="14"/>
      <c r="I307" s="15"/>
      <c r="J307" s="77"/>
      <c r="K307" s="92"/>
    </row>
    <row r="308" spans="1:11" ht="13" x14ac:dyDescent="0.15">
      <c r="A308" s="14"/>
      <c r="B308" s="14"/>
      <c r="C308" s="14"/>
      <c r="D308" s="16"/>
      <c r="E308" s="16"/>
      <c r="F308" s="14"/>
      <c r="G308" s="14"/>
      <c r="H308" s="14"/>
      <c r="I308" s="15"/>
      <c r="J308" s="77"/>
      <c r="K308" s="92"/>
    </row>
    <row r="309" spans="1:11" ht="13" x14ac:dyDescent="0.15">
      <c r="A309" s="14"/>
      <c r="B309" s="14"/>
      <c r="C309" s="14"/>
      <c r="D309" s="16"/>
      <c r="E309" s="16"/>
      <c r="F309" s="14"/>
      <c r="G309" s="14"/>
      <c r="H309" s="14"/>
      <c r="I309" s="15"/>
      <c r="J309" s="77"/>
      <c r="K309" s="92"/>
    </row>
    <row r="310" spans="1:11" ht="13" x14ac:dyDescent="0.15">
      <c r="A310" s="14"/>
      <c r="B310" s="14"/>
      <c r="C310" s="14"/>
      <c r="D310" s="16"/>
      <c r="E310" s="16"/>
      <c r="F310" s="14"/>
      <c r="G310" s="14"/>
      <c r="H310" s="14"/>
      <c r="I310" s="15"/>
      <c r="J310" s="77"/>
      <c r="K310" s="92"/>
    </row>
    <row r="311" spans="1:11" ht="13" x14ac:dyDescent="0.15">
      <c r="A311" s="14"/>
      <c r="B311" s="14"/>
      <c r="C311" s="14"/>
      <c r="D311" s="16"/>
      <c r="E311" s="16"/>
      <c r="F311" s="14"/>
      <c r="G311" s="14"/>
      <c r="H311" s="14"/>
      <c r="I311" s="15"/>
      <c r="J311" s="77"/>
      <c r="K311" s="92"/>
    </row>
    <row r="312" spans="1:11" ht="13" x14ac:dyDescent="0.15">
      <c r="A312" s="14"/>
      <c r="B312" s="14"/>
      <c r="C312" s="14"/>
      <c r="D312" s="16"/>
      <c r="E312" s="16"/>
      <c r="F312" s="14"/>
      <c r="G312" s="14"/>
      <c r="H312" s="14"/>
      <c r="I312" s="15"/>
      <c r="J312" s="77"/>
      <c r="K312" s="92"/>
    </row>
    <row r="313" spans="1:11" ht="13" x14ac:dyDescent="0.15">
      <c r="A313" s="14"/>
      <c r="B313" s="14"/>
      <c r="C313" s="14"/>
      <c r="D313" s="16"/>
      <c r="E313" s="16"/>
      <c r="F313" s="14"/>
      <c r="G313" s="14"/>
      <c r="H313" s="14"/>
      <c r="I313" s="15"/>
      <c r="J313" s="77"/>
      <c r="K313" s="92"/>
    </row>
    <row r="314" spans="1:11" ht="13" x14ac:dyDescent="0.15">
      <c r="A314" s="14"/>
      <c r="B314" s="14"/>
      <c r="C314" s="14"/>
      <c r="D314" s="16"/>
      <c r="E314" s="16"/>
      <c r="F314" s="14"/>
      <c r="G314" s="14"/>
      <c r="H314" s="14"/>
      <c r="I314" s="15"/>
      <c r="J314" s="77"/>
      <c r="K314" s="92"/>
    </row>
    <row r="315" spans="1:11" ht="13" x14ac:dyDescent="0.15">
      <c r="A315" s="14"/>
      <c r="B315" s="14"/>
      <c r="C315" s="14"/>
      <c r="D315" s="16"/>
      <c r="E315" s="16"/>
      <c r="F315" s="14"/>
      <c r="G315" s="14"/>
      <c r="H315" s="14"/>
      <c r="I315" s="15"/>
      <c r="J315" s="77"/>
      <c r="K315" s="92"/>
    </row>
    <row r="316" spans="1:11" ht="13" x14ac:dyDescent="0.15">
      <c r="A316" s="14"/>
      <c r="B316" s="14"/>
      <c r="C316" s="14"/>
      <c r="D316" s="16"/>
      <c r="E316" s="16"/>
      <c r="F316" s="14"/>
      <c r="G316" s="14"/>
      <c r="H316" s="14"/>
      <c r="I316" s="15"/>
      <c r="J316" s="77"/>
      <c r="K316" s="92"/>
    </row>
    <row r="317" spans="1:11" ht="13" x14ac:dyDescent="0.15">
      <c r="A317" s="14"/>
      <c r="B317" s="14"/>
      <c r="C317" s="14"/>
      <c r="D317" s="16"/>
      <c r="E317" s="16"/>
      <c r="F317" s="14"/>
      <c r="G317" s="14"/>
      <c r="H317" s="14"/>
      <c r="I317" s="15"/>
      <c r="J317" s="77"/>
      <c r="K317" s="92"/>
    </row>
    <row r="318" spans="1:11" ht="13" x14ac:dyDescent="0.15">
      <c r="A318" s="14"/>
      <c r="B318" s="14"/>
      <c r="C318" s="14"/>
      <c r="D318" s="16"/>
      <c r="E318" s="16"/>
      <c r="F318" s="14"/>
      <c r="G318" s="14"/>
      <c r="H318" s="14"/>
      <c r="I318" s="15"/>
      <c r="J318" s="77"/>
      <c r="K318" s="92"/>
    </row>
    <row r="319" spans="1:11" ht="13" x14ac:dyDescent="0.15">
      <c r="A319" s="14"/>
      <c r="B319" s="14"/>
      <c r="C319" s="14"/>
      <c r="D319" s="16"/>
      <c r="E319" s="16"/>
      <c r="F319" s="14"/>
      <c r="G319" s="14"/>
      <c r="H319" s="14"/>
      <c r="I319" s="15"/>
      <c r="J319" s="77"/>
      <c r="K319" s="92"/>
    </row>
    <row r="320" spans="1:11" ht="13" x14ac:dyDescent="0.15">
      <c r="A320" s="14"/>
      <c r="B320" s="14"/>
      <c r="C320" s="14"/>
      <c r="D320" s="16"/>
      <c r="E320" s="16"/>
      <c r="F320" s="14"/>
      <c r="G320" s="14"/>
      <c r="H320" s="14"/>
      <c r="I320" s="15"/>
      <c r="J320" s="77"/>
      <c r="K320" s="92"/>
    </row>
    <row r="321" spans="1:11" ht="13" x14ac:dyDescent="0.15">
      <c r="A321" s="14"/>
      <c r="B321" s="14"/>
      <c r="C321" s="14"/>
      <c r="D321" s="16"/>
      <c r="E321" s="16"/>
      <c r="F321" s="14"/>
      <c r="G321" s="14"/>
      <c r="H321" s="14"/>
      <c r="I321" s="15"/>
      <c r="J321" s="77"/>
      <c r="K321" s="92"/>
    </row>
    <row r="322" spans="1:11" ht="13" x14ac:dyDescent="0.15">
      <c r="A322" s="14"/>
      <c r="B322" s="14"/>
      <c r="C322" s="14"/>
      <c r="D322" s="16"/>
      <c r="E322" s="16"/>
      <c r="F322" s="14"/>
      <c r="G322" s="14"/>
      <c r="H322" s="14"/>
      <c r="I322" s="15"/>
      <c r="J322" s="77"/>
      <c r="K322" s="92"/>
    </row>
    <row r="323" spans="1:11" ht="13" x14ac:dyDescent="0.15">
      <c r="A323" s="14"/>
      <c r="B323" s="14"/>
      <c r="C323" s="14"/>
      <c r="D323" s="16"/>
      <c r="E323" s="16"/>
      <c r="F323" s="14"/>
      <c r="G323" s="14"/>
      <c r="H323" s="14"/>
      <c r="I323" s="15"/>
      <c r="J323" s="77"/>
      <c r="K323" s="92"/>
    </row>
    <row r="324" spans="1:11" ht="13" x14ac:dyDescent="0.15">
      <c r="A324" s="14"/>
      <c r="B324" s="14"/>
      <c r="C324" s="14"/>
      <c r="D324" s="16"/>
      <c r="E324" s="16"/>
      <c r="F324" s="14"/>
      <c r="G324" s="14"/>
      <c r="H324" s="14"/>
      <c r="I324" s="15"/>
      <c r="J324" s="77"/>
      <c r="K324" s="92"/>
    </row>
    <row r="325" spans="1:11" ht="13" x14ac:dyDescent="0.15">
      <c r="A325" s="14"/>
      <c r="B325" s="14"/>
      <c r="C325" s="14"/>
      <c r="D325" s="16"/>
      <c r="E325" s="16"/>
      <c r="F325" s="14"/>
      <c r="G325" s="14"/>
      <c r="H325" s="14"/>
      <c r="I325" s="15"/>
      <c r="J325" s="77"/>
      <c r="K325" s="92"/>
    </row>
    <row r="326" spans="1:11" ht="13" x14ac:dyDescent="0.15">
      <c r="A326" s="14"/>
      <c r="B326" s="14"/>
      <c r="C326" s="14"/>
      <c r="D326" s="16"/>
      <c r="E326" s="16"/>
      <c r="F326" s="14"/>
      <c r="G326" s="14"/>
      <c r="H326" s="14"/>
      <c r="I326" s="15"/>
      <c r="J326" s="77"/>
      <c r="K326" s="92"/>
    </row>
    <row r="327" spans="1:11" ht="13" x14ac:dyDescent="0.15">
      <c r="A327" s="14"/>
      <c r="B327" s="14"/>
      <c r="C327" s="14"/>
      <c r="D327" s="16"/>
      <c r="E327" s="16"/>
      <c r="F327" s="14"/>
      <c r="G327" s="14"/>
      <c r="H327" s="14"/>
      <c r="I327" s="15"/>
      <c r="J327" s="77"/>
      <c r="K327" s="92"/>
    </row>
    <row r="328" spans="1:11" ht="13" x14ac:dyDescent="0.15">
      <c r="A328" s="14"/>
      <c r="B328" s="14"/>
      <c r="C328" s="14"/>
      <c r="D328" s="16"/>
      <c r="E328" s="16"/>
      <c r="F328" s="14"/>
      <c r="G328" s="14"/>
      <c r="H328" s="14"/>
      <c r="I328" s="15"/>
      <c r="J328" s="77"/>
      <c r="K328" s="92"/>
    </row>
    <row r="329" spans="1:11" ht="13" x14ac:dyDescent="0.15">
      <c r="A329" s="14"/>
      <c r="B329" s="14"/>
      <c r="C329" s="14"/>
      <c r="D329" s="16"/>
      <c r="E329" s="16"/>
      <c r="F329" s="14"/>
      <c r="G329" s="14"/>
      <c r="H329" s="14"/>
      <c r="I329" s="15"/>
      <c r="J329" s="77"/>
      <c r="K329" s="92"/>
    </row>
    <row r="330" spans="1:11" ht="13" x14ac:dyDescent="0.15">
      <c r="A330" s="14"/>
      <c r="B330" s="14"/>
      <c r="C330" s="14"/>
      <c r="D330" s="16"/>
      <c r="E330" s="16"/>
      <c r="F330" s="14"/>
      <c r="G330" s="14"/>
      <c r="H330" s="14"/>
      <c r="I330" s="15"/>
      <c r="J330" s="77"/>
      <c r="K330" s="92"/>
    </row>
    <row r="331" spans="1:11" ht="13" x14ac:dyDescent="0.15">
      <c r="A331" s="14"/>
      <c r="B331" s="14"/>
      <c r="C331" s="14"/>
      <c r="D331" s="16"/>
      <c r="E331" s="16"/>
      <c r="F331" s="14"/>
      <c r="G331" s="14"/>
      <c r="H331" s="14"/>
      <c r="I331" s="15"/>
      <c r="J331" s="77"/>
      <c r="K331" s="92"/>
    </row>
    <row r="332" spans="1:11" ht="13" x14ac:dyDescent="0.15">
      <c r="A332" s="14"/>
      <c r="B332" s="14"/>
      <c r="C332" s="14"/>
      <c r="D332" s="16"/>
      <c r="E332" s="16"/>
      <c r="F332" s="14"/>
      <c r="G332" s="14"/>
      <c r="H332" s="14"/>
      <c r="I332" s="15"/>
      <c r="J332" s="77"/>
      <c r="K332" s="92"/>
    </row>
    <row r="333" spans="1:11" ht="13" x14ac:dyDescent="0.15">
      <c r="A333" s="14"/>
      <c r="B333" s="14"/>
      <c r="C333" s="14"/>
      <c r="D333" s="16"/>
      <c r="E333" s="16"/>
      <c r="F333" s="14"/>
      <c r="G333" s="14"/>
      <c r="H333" s="14"/>
      <c r="I333" s="15"/>
      <c r="J333" s="77"/>
      <c r="K333" s="92"/>
    </row>
    <row r="334" spans="1:11" ht="13" x14ac:dyDescent="0.15">
      <c r="A334" s="14"/>
      <c r="B334" s="14"/>
      <c r="C334" s="14"/>
      <c r="D334" s="16"/>
      <c r="E334" s="16"/>
      <c r="F334" s="14"/>
      <c r="G334" s="14"/>
      <c r="H334" s="14"/>
      <c r="I334" s="15"/>
      <c r="J334" s="77"/>
      <c r="K334" s="92"/>
    </row>
    <row r="335" spans="1:11" ht="13" x14ac:dyDescent="0.15">
      <c r="A335" s="14"/>
      <c r="B335" s="14"/>
      <c r="C335" s="14"/>
      <c r="D335" s="16"/>
      <c r="E335" s="16"/>
      <c r="F335" s="14"/>
      <c r="G335" s="14"/>
      <c r="H335" s="14"/>
      <c r="I335" s="15"/>
      <c r="J335" s="77"/>
      <c r="K335" s="92"/>
    </row>
    <row r="336" spans="1:11" ht="13" x14ac:dyDescent="0.15">
      <c r="A336" s="14"/>
      <c r="B336" s="14"/>
      <c r="C336" s="14"/>
      <c r="D336" s="16"/>
      <c r="E336" s="16"/>
      <c r="F336" s="14"/>
      <c r="G336" s="14"/>
      <c r="H336" s="14"/>
      <c r="I336" s="15"/>
      <c r="J336" s="77"/>
      <c r="K336" s="92"/>
    </row>
    <row r="337" spans="1:11" ht="13" x14ac:dyDescent="0.15">
      <c r="A337" s="14"/>
      <c r="B337" s="14"/>
      <c r="C337" s="14"/>
      <c r="D337" s="16"/>
      <c r="E337" s="16"/>
      <c r="F337" s="14"/>
      <c r="G337" s="14"/>
      <c r="H337" s="14"/>
      <c r="I337" s="15"/>
      <c r="J337" s="77"/>
      <c r="K337" s="92"/>
    </row>
    <row r="338" spans="1:11" ht="13" x14ac:dyDescent="0.15">
      <c r="A338" s="14"/>
      <c r="B338" s="14"/>
      <c r="C338" s="14"/>
      <c r="D338" s="16"/>
      <c r="E338" s="16"/>
      <c r="F338" s="14"/>
      <c r="G338" s="14"/>
      <c r="H338" s="14"/>
      <c r="I338" s="15"/>
      <c r="J338" s="77"/>
      <c r="K338" s="92"/>
    </row>
    <row r="339" spans="1:11" ht="13" x14ac:dyDescent="0.15">
      <c r="A339" s="14"/>
      <c r="B339" s="14"/>
      <c r="C339" s="14"/>
      <c r="D339" s="16"/>
      <c r="E339" s="16"/>
      <c r="F339" s="14"/>
      <c r="G339" s="14"/>
      <c r="H339" s="14"/>
      <c r="I339" s="15"/>
      <c r="J339" s="77"/>
      <c r="K339" s="92"/>
    </row>
    <row r="340" spans="1:11" ht="13" x14ac:dyDescent="0.15">
      <c r="A340" s="14"/>
      <c r="B340" s="14"/>
      <c r="C340" s="14"/>
      <c r="D340" s="16"/>
      <c r="E340" s="16"/>
      <c r="F340" s="14"/>
      <c r="G340" s="14"/>
      <c r="H340" s="14"/>
      <c r="I340" s="15"/>
      <c r="J340" s="77"/>
      <c r="K340" s="92"/>
    </row>
    <row r="341" spans="1:11" ht="13" x14ac:dyDescent="0.15">
      <c r="A341" s="14"/>
      <c r="B341" s="14"/>
      <c r="C341" s="14"/>
      <c r="D341" s="16"/>
      <c r="E341" s="16"/>
      <c r="F341" s="14"/>
      <c r="G341" s="14"/>
      <c r="H341" s="14"/>
      <c r="I341" s="15"/>
      <c r="J341" s="77"/>
      <c r="K341" s="92"/>
    </row>
    <row r="342" spans="1:11" ht="13" x14ac:dyDescent="0.15">
      <c r="A342" s="14"/>
      <c r="B342" s="14"/>
      <c r="C342" s="14"/>
      <c r="D342" s="16"/>
      <c r="E342" s="16"/>
      <c r="F342" s="14"/>
      <c r="G342" s="14"/>
      <c r="H342" s="14"/>
      <c r="I342" s="15"/>
      <c r="J342" s="77"/>
      <c r="K342" s="92"/>
    </row>
    <row r="343" spans="1:11" ht="13" x14ac:dyDescent="0.15">
      <c r="A343" s="14"/>
      <c r="B343" s="14"/>
      <c r="C343" s="14"/>
      <c r="D343" s="16"/>
      <c r="E343" s="16"/>
      <c r="F343" s="14"/>
      <c r="G343" s="14"/>
      <c r="H343" s="14"/>
      <c r="I343" s="15"/>
      <c r="J343" s="77"/>
      <c r="K343" s="92"/>
    </row>
    <row r="344" spans="1:11" ht="13" x14ac:dyDescent="0.15">
      <c r="A344" s="14"/>
      <c r="B344" s="14"/>
      <c r="C344" s="14"/>
      <c r="D344" s="16"/>
      <c r="E344" s="16"/>
      <c r="F344" s="14"/>
      <c r="G344" s="14"/>
      <c r="H344" s="14"/>
      <c r="I344" s="15"/>
      <c r="J344" s="77"/>
      <c r="K344" s="92"/>
    </row>
    <row r="345" spans="1:11" ht="13" x14ac:dyDescent="0.15">
      <c r="A345" s="14"/>
      <c r="B345" s="14"/>
      <c r="C345" s="14"/>
      <c r="D345" s="16"/>
      <c r="E345" s="16"/>
      <c r="F345" s="14"/>
      <c r="G345" s="14"/>
      <c r="H345" s="14"/>
      <c r="I345" s="15"/>
      <c r="J345" s="77"/>
      <c r="K345" s="92"/>
    </row>
    <row r="346" spans="1:11" ht="13" x14ac:dyDescent="0.15">
      <c r="A346" s="14"/>
      <c r="B346" s="14"/>
      <c r="C346" s="14"/>
      <c r="D346" s="16"/>
      <c r="E346" s="16"/>
      <c r="F346" s="14"/>
      <c r="G346" s="14"/>
      <c r="H346" s="14"/>
      <c r="I346" s="15"/>
      <c r="J346" s="77"/>
      <c r="K346" s="92"/>
    </row>
    <row r="347" spans="1:11" ht="13" x14ac:dyDescent="0.15">
      <c r="A347" s="14"/>
      <c r="B347" s="14"/>
      <c r="C347" s="14"/>
      <c r="D347" s="16"/>
      <c r="E347" s="16"/>
      <c r="F347" s="14"/>
      <c r="G347" s="14"/>
      <c r="H347" s="14"/>
      <c r="I347" s="15"/>
      <c r="J347" s="77"/>
      <c r="K347" s="92"/>
    </row>
    <row r="348" spans="1:11" ht="13" x14ac:dyDescent="0.15">
      <c r="A348" s="14"/>
      <c r="B348" s="14"/>
      <c r="C348" s="14"/>
      <c r="D348" s="16"/>
      <c r="E348" s="16"/>
      <c r="F348" s="14"/>
      <c r="G348" s="14"/>
      <c r="H348" s="14"/>
      <c r="I348" s="15"/>
      <c r="J348" s="77"/>
      <c r="K348" s="92"/>
    </row>
    <row r="349" spans="1:11" ht="13" x14ac:dyDescent="0.15">
      <c r="A349" s="14"/>
      <c r="B349" s="14"/>
      <c r="C349" s="14"/>
      <c r="D349" s="16"/>
      <c r="E349" s="16"/>
      <c r="F349" s="14"/>
      <c r="G349" s="14"/>
      <c r="H349" s="14"/>
      <c r="I349" s="15"/>
      <c r="J349" s="77"/>
      <c r="K349" s="92"/>
    </row>
    <row r="350" spans="1:11" ht="13" x14ac:dyDescent="0.15">
      <c r="A350" s="14"/>
      <c r="B350" s="14"/>
      <c r="C350" s="14"/>
      <c r="D350" s="16"/>
      <c r="E350" s="16"/>
      <c r="F350" s="14"/>
      <c r="G350" s="14"/>
      <c r="H350" s="14"/>
      <c r="I350" s="15"/>
      <c r="J350" s="77"/>
      <c r="K350" s="92"/>
    </row>
    <row r="351" spans="1:11" ht="13" x14ac:dyDescent="0.15">
      <c r="A351" s="14"/>
      <c r="B351" s="14"/>
      <c r="C351" s="14"/>
      <c r="D351" s="16"/>
      <c r="E351" s="16"/>
      <c r="F351" s="14"/>
      <c r="G351" s="14"/>
      <c r="H351" s="14"/>
      <c r="I351" s="15"/>
      <c r="J351" s="77"/>
      <c r="K351" s="92"/>
    </row>
    <row r="352" spans="1:11" ht="13" x14ac:dyDescent="0.15">
      <c r="A352" s="14"/>
      <c r="B352" s="14"/>
      <c r="C352" s="14"/>
      <c r="D352" s="16"/>
      <c r="E352" s="16"/>
      <c r="F352" s="14"/>
      <c r="G352" s="14"/>
      <c r="H352" s="14"/>
      <c r="I352" s="15"/>
      <c r="J352" s="77"/>
      <c r="K352" s="92"/>
    </row>
    <row r="353" spans="1:11" ht="13" x14ac:dyDescent="0.15">
      <c r="A353" s="14"/>
      <c r="B353" s="14"/>
      <c r="C353" s="14"/>
      <c r="D353" s="16"/>
      <c r="E353" s="16"/>
      <c r="F353" s="14"/>
      <c r="G353" s="14"/>
      <c r="H353" s="14"/>
      <c r="I353" s="15"/>
      <c r="J353" s="77"/>
      <c r="K353" s="92"/>
    </row>
    <row r="354" spans="1:11" ht="13" x14ac:dyDescent="0.15">
      <c r="A354" s="14"/>
      <c r="B354" s="14"/>
      <c r="C354" s="14"/>
      <c r="D354" s="16"/>
      <c r="E354" s="16"/>
      <c r="F354" s="14"/>
      <c r="G354" s="14"/>
      <c r="H354" s="14"/>
      <c r="I354" s="15"/>
      <c r="J354" s="77"/>
      <c r="K354" s="92"/>
    </row>
    <row r="355" spans="1:11" ht="13" x14ac:dyDescent="0.15">
      <c r="A355" s="14"/>
      <c r="B355" s="14"/>
      <c r="C355" s="14"/>
      <c r="D355" s="16"/>
      <c r="E355" s="16"/>
      <c r="F355" s="14"/>
      <c r="G355" s="14"/>
      <c r="H355" s="14"/>
      <c r="I355" s="15"/>
      <c r="J355" s="77"/>
      <c r="K355" s="92"/>
    </row>
    <row r="356" spans="1:11" ht="13" x14ac:dyDescent="0.15">
      <c r="A356" s="14"/>
      <c r="B356" s="14"/>
      <c r="C356" s="14"/>
      <c r="D356" s="16"/>
      <c r="E356" s="16"/>
      <c r="F356" s="14"/>
      <c r="G356" s="14"/>
      <c r="H356" s="14"/>
      <c r="I356" s="15"/>
      <c r="J356" s="77"/>
      <c r="K356" s="92"/>
    </row>
    <row r="357" spans="1:11" ht="13" x14ac:dyDescent="0.15">
      <c r="A357" s="14"/>
      <c r="B357" s="14"/>
      <c r="C357" s="14"/>
      <c r="D357" s="16"/>
      <c r="E357" s="16"/>
      <c r="F357" s="14"/>
      <c r="G357" s="14"/>
      <c r="H357" s="14"/>
      <c r="I357" s="15"/>
      <c r="J357" s="77"/>
      <c r="K357" s="92"/>
    </row>
    <row r="358" spans="1:11" ht="13" x14ac:dyDescent="0.15">
      <c r="A358" s="14"/>
      <c r="B358" s="14"/>
      <c r="C358" s="14"/>
      <c r="D358" s="16"/>
      <c r="E358" s="16"/>
      <c r="F358" s="14"/>
      <c r="G358" s="14"/>
      <c r="H358" s="14"/>
      <c r="I358" s="15"/>
      <c r="J358" s="77"/>
      <c r="K358" s="92"/>
    </row>
    <row r="359" spans="1:11" ht="13" x14ac:dyDescent="0.15">
      <c r="A359" s="14"/>
      <c r="B359" s="14"/>
      <c r="C359" s="14"/>
      <c r="D359" s="16"/>
      <c r="E359" s="16"/>
      <c r="F359" s="14"/>
      <c r="G359" s="14"/>
      <c r="H359" s="14"/>
      <c r="I359" s="15"/>
      <c r="J359" s="77"/>
      <c r="K359" s="92"/>
    </row>
    <row r="360" spans="1:11" ht="13" x14ac:dyDescent="0.15">
      <c r="A360" s="14"/>
      <c r="B360" s="14"/>
      <c r="C360" s="14"/>
      <c r="D360" s="16"/>
      <c r="E360" s="16"/>
      <c r="F360" s="14"/>
      <c r="G360" s="14"/>
      <c r="H360" s="14"/>
      <c r="I360" s="15"/>
      <c r="J360" s="77"/>
      <c r="K360" s="92"/>
    </row>
    <row r="361" spans="1:11" ht="13" x14ac:dyDescent="0.15">
      <c r="A361" s="14"/>
      <c r="B361" s="14"/>
      <c r="C361" s="14"/>
      <c r="D361" s="16"/>
      <c r="E361" s="16"/>
      <c r="F361" s="14"/>
      <c r="G361" s="14"/>
      <c r="H361" s="14"/>
      <c r="I361" s="15"/>
      <c r="J361" s="77"/>
      <c r="K361" s="92"/>
    </row>
    <row r="362" spans="1:11" ht="13" x14ac:dyDescent="0.15">
      <c r="A362" s="14"/>
      <c r="B362" s="14"/>
      <c r="C362" s="14"/>
      <c r="D362" s="16"/>
      <c r="E362" s="16"/>
      <c r="F362" s="14"/>
      <c r="G362" s="14"/>
      <c r="H362" s="14"/>
      <c r="I362" s="15"/>
      <c r="J362" s="77"/>
      <c r="K362" s="92"/>
    </row>
    <row r="363" spans="1:11" ht="13" x14ac:dyDescent="0.15">
      <c r="A363" s="14"/>
      <c r="B363" s="14"/>
      <c r="C363" s="14"/>
      <c r="D363" s="16"/>
      <c r="E363" s="16"/>
      <c r="F363" s="14"/>
      <c r="G363" s="14"/>
      <c r="H363" s="14"/>
      <c r="I363" s="15"/>
      <c r="J363" s="77"/>
      <c r="K363" s="92"/>
    </row>
    <row r="364" spans="1:11" ht="13" x14ac:dyDescent="0.15">
      <c r="A364" s="14"/>
      <c r="B364" s="14"/>
      <c r="C364" s="14"/>
      <c r="D364" s="16"/>
      <c r="E364" s="16"/>
      <c r="F364" s="14"/>
      <c r="G364" s="14"/>
      <c r="H364" s="14"/>
      <c r="I364" s="15"/>
      <c r="J364" s="77"/>
      <c r="K364" s="92"/>
    </row>
    <row r="365" spans="1:11" ht="13" x14ac:dyDescent="0.15">
      <c r="A365" s="14"/>
      <c r="B365" s="14"/>
      <c r="C365" s="14"/>
      <c r="D365" s="16"/>
      <c r="E365" s="16"/>
      <c r="F365" s="14"/>
      <c r="G365" s="14"/>
      <c r="H365" s="14"/>
      <c r="I365" s="15"/>
      <c r="J365" s="77"/>
      <c r="K365" s="92"/>
    </row>
    <row r="366" spans="1:11" ht="13" x14ac:dyDescent="0.15">
      <c r="A366" s="14"/>
      <c r="B366" s="14"/>
      <c r="C366" s="14"/>
      <c r="D366" s="16"/>
      <c r="E366" s="16"/>
      <c r="F366" s="14"/>
      <c r="G366" s="14"/>
      <c r="H366" s="14"/>
      <c r="I366" s="15"/>
      <c r="J366" s="77"/>
      <c r="K366" s="92"/>
    </row>
    <row r="367" spans="1:11" ht="13" x14ac:dyDescent="0.15">
      <c r="A367" s="14"/>
      <c r="B367" s="14"/>
      <c r="C367" s="14"/>
      <c r="D367" s="16"/>
      <c r="E367" s="16"/>
      <c r="F367" s="14"/>
      <c r="G367" s="14"/>
      <c r="H367" s="14"/>
      <c r="I367" s="15"/>
      <c r="J367" s="77"/>
      <c r="K367" s="92"/>
    </row>
    <row r="368" spans="1:11" ht="13" x14ac:dyDescent="0.15">
      <c r="A368" s="14"/>
      <c r="B368" s="14"/>
      <c r="C368" s="14"/>
      <c r="D368" s="16"/>
      <c r="E368" s="16"/>
      <c r="F368" s="14"/>
      <c r="G368" s="14"/>
      <c r="H368" s="14"/>
      <c r="I368" s="15"/>
      <c r="J368" s="77"/>
      <c r="K368" s="92"/>
    </row>
    <row r="369" spans="1:11" ht="13" x14ac:dyDescent="0.15">
      <c r="A369" s="14"/>
      <c r="B369" s="14"/>
      <c r="C369" s="14"/>
      <c r="D369" s="16"/>
      <c r="E369" s="16"/>
      <c r="F369" s="14"/>
      <c r="G369" s="14"/>
      <c r="H369" s="14"/>
      <c r="I369" s="15"/>
      <c r="J369" s="77"/>
      <c r="K369" s="92"/>
    </row>
    <row r="370" spans="1:11" ht="13" x14ac:dyDescent="0.15">
      <c r="A370" s="14"/>
      <c r="B370" s="14"/>
      <c r="C370" s="14"/>
      <c r="D370" s="16"/>
      <c r="E370" s="16"/>
      <c r="F370" s="14"/>
      <c r="G370" s="14"/>
      <c r="H370" s="14"/>
      <c r="I370" s="15"/>
      <c r="J370" s="77"/>
      <c r="K370" s="92"/>
    </row>
    <row r="371" spans="1:11" ht="13" x14ac:dyDescent="0.15">
      <c r="A371" s="14"/>
      <c r="B371" s="14"/>
      <c r="C371" s="14"/>
      <c r="D371" s="16"/>
      <c r="E371" s="16"/>
      <c r="F371" s="14"/>
      <c r="G371" s="14"/>
      <c r="H371" s="14"/>
      <c r="I371" s="15"/>
      <c r="J371" s="77"/>
      <c r="K371" s="92"/>
    </row>
    <row r="372" spans="1:11" ht="13" x14ac:dyDescent="0.15">
      <c r="A372" s="14"/>
      <c r="B372" s="14"/>
      <c r="C372" s="14"/>
      <c r="D372" s="16"/>
      <c r="E372" s="16"/>
      <c r="F372" s="14"/>
      <c r="G372" s="14"/>
      <c r="H372" s="14"/>
      <c r="I372" s="15"/>
      <c r="J372" s="77"/>
      <c r="K372" s="92"/>
    </row>
    <row r="373" spans="1:11" ht="13" x14ac:dyDescent="0.15">
      <c r="A373" s="14"/>
      <c r="B373" s="14"/>
      <c r="C373" s="14"/>
      <c r="D373" s="16"/>
      <c r="E373" s="16"/>
      <c r="F373" s="14"/>
      <c r="G373" s="14"/>
      <c r="H373" s="14"/>
      <c r="I373" s="15"/>
      <c r="J373" s="77"/>
      <c r="K373" s="92"/>
    </row>
    <row r="374" spans="1:11" ht="13" x14ac:dyDescent="0.15">
      <c r="A374" s="14"/>
      <c r="B374" s="14"/>
      <c r="C374" s="14"/>
      <c r="D374" s="16"/>
      <c r="E374" s="16"/>
      <c r="F374" s="14"/>
      <c r="G374" s="14"/>
      <c r="H374" s="14"/>
      <c r="I374" s="15"/>
      <c r="J374" s="77"/>
      <c r="K374" s="92"/>
    </row>
    <row r="375" spans="1:11" ht="13" x14ac:dyDescent="0.15">
      <c r="A375" s="14"/>
      <c r="B375" s="14"/>
      <c r="C375" s="14"/>
      <c r="D375" s="16"/>
      <c r="E375" s="16"/>
      <c r="F375" s="14"/>
      <c r="G375" s="14"/>
      <c r="H375" s="14"/>
      <c r="I375" s="15"/>
      <c r="J375" s="77"/>
      <c r="K375" s="92"/>
    </row>
    <row r="376" spans="1:11" ht="13" x14ac:dyDescent="0.15">
      <c r="A376" s="14"/>
      <c r="B376" s="14"/>
      <c r="C376" s="14"/>
      <c r="D376" s="16"/>
      <c r="E376" s="16"/>
      <c r="F376" s="14"/>
      <c r="G376" s="14"/>
      <c r="H376" s="14"/>
      <c r="I376" s="15"/>
      <c r="J376" s="77"/>
      <c r="K376" s="92"/>
    </row>
    <row r="377" spans="1:11" ht="13" x14ac:dyDescent="0.15">
      <c r="A377" s="14"/>
      <c r="B377" s="14"/>
      <c r="C377" s="14"/>
      <c r="D377" s="16"/>
      <c r="E377" s="16"/>
      <c r="F377" s="14"/>
      <c r="G377" s="14"/>
      <c r="H377" s="14"/>
      <c r="I377" s="15"/>
      <c r="J377" s="77"/>
      <c r="K377" s="92"/>
    </row>
    <row r="378" spans="1:11" ht="13" x14ac:dyDescent="0.15">
      <c r="A378" s="14"/>
      <c r="B378" s="14"/>
      <c r="C378" s="14"/>
      <c r="D378" s="16"/>
      <c r="E378" s="16"/>
      <c r="F378" s="14"/>
      <c r="G378" s="14"/>
      <c r="H378" s="14"/>
      <c r="I378" s="15"/>
      <c r="J378" s="77"/>
      <c r="K378" s="92"/>
    </row>
    <row r="379" spans="1:11" ht="13" x14ac:dyDescent="0.15">
      <c r="A379" s="14"/>
      <c r="B379" s="14"/>
      <c r="C379" s="14"/>
      <c r="D379" s="16"/>
      <c r="E379" s="16"/>
      <c r="F379" s="14"/>
      <c r="G379" s="14"/>
      <c r="H379" s="14"/>
      <c r="I379" s="15"/>
      <c r="J379" s="77"/>
      <c r="K379" s="92"/>
    </row>
    <row r="380" spans="1:11" ht="13" x14ac:dyDescent="0.15">
      <c r="A380" s="14"/>
      <c r="B380" s="14"/>
      <c r="C380" s="14"/>
      <c r="D380" s="16"/>
      <c r="E380" s="16"/>
      <c r="F380" s="14"/>
      <c r="G380" s="14"/>
      <c r="H380" s="14"/>
      <c r="I380" s="15"/>
      <c r="J380" s="77"/>
      <c r="K380" s="92"/>
    </row>
    <row r="381" spans="1:11" ht="13" x14ac:dyDescent="0.15">
      <c r="A381" s="14"/>
      <c r="B381" s="14"/>
      <c r="C381" s="14"/>
      <c r="D381" s="16"/>
      <c r="E381" s="16"/>
      <c r="F381" s="14"/>
      <c r="G381" s="14"/>
      <c r="H381" s="14"/>
      <c r="I381" s="15"/>
      <c r="J381" s="77"/>
      <c r="K381" s="92"/>
    </row>
    <row r="382" spans="1:11" ht="13" x14ac:dyDescent="0.15">
      <c r="A382" s="14"/>
      <c r="B382" s="14"/>
      <c r="C382" s="14"/>
      <c r="D382" s="16"/>
      <c r="E382" s="16"/>
      <c r="F382" s="14"/>
      <c r="G382" s="14"/>
      <c r="H382" s="14"/>
      <c r="I382" s="15"/>
      <c r="J382" s="77"/>
      <c r="K382" s="92"/>
    </row>
    <row r="383" spans="1:11" ht="13" x14ac:dyDescent="0.15">
      <c r="A383" s="14"/>
      <c r="B383" s="14"/>
      <c r="C383" s="14"/>
      <c r="D383" s="16"/>
      <c r="E383" s="16"/>
      <c r="F383" s="14"/>
      <c r="G383" s="14"/>
      <c r="H383" s="14"/>
      <c r="I383" s="15"/>
      <c r="J383" s="77"/>
      <c r="K383" s="92"/>
    </row>
    <row r="384" spans="1:11" ht="13" x14ac:dyDescent="0.15">
      <c r="A384" s="14"/>
      <c r="B384" s="14"/>
      <c r="C384" s="14"/>
      <c r="D384" s="16"/>
      <c r="E384" s="16"/>
      <c r="F384" s="14"/>
      <c r="G384" s="14"/>
      <c r="H384" s="14"/>
      <c r="I384" s="15"/>
      <c r="J384" s="77"/>
      <c r="K384" s="92"/>
    </row>
    <row r="385" spans="1:11" ht="13" x14ac:dyDescent="0.15">
      <c r="A385" s="14"/>
      <c r="B385" s="14"/>
      <c r="C385" s="14"/>
      <c r="D385" s="16"/>
      <c r="E385" s="16"/>
      <c r="F385" s="14"/>
      <c r="G385" s="14"/>
      <c r="H385" s="14"/>
      <c r="I385" s="15"/>
      <c r="J385" s="77"/>
      <c r="K385" s="92"/>
    </row>
    <row r="386" spans="1:11" ht="13" x14ac:dyDescent="0.15">
      <c r="A386" s="14"/>
      <c r="B386" s="14"/>
      <c r="C386" s="14"/>
      <c r="D386" s="16"/>
      <c r="E386" s="16"/>
      <c r="F386" s="14"/>
      <c r="G386" s="14"/>
      <c r="H386" s="14"/>
      <c r="I386" s="15"/>
      <c r="J386" s="77"/>
      <c r="K386" s="92"/>
    </row>
    <row r="387" spans="1:11" ht="13" x14ac:dyDescent="0.15">
      <c r="A387" s="14"/>
      <c r="B387" s="14"/>
      <c r="C387" s="14"/>
      <c r="D387" s="16"/>
      <c r="E387" s="16"/>
      <c r="F387" s="14"/>
      <c r="G387" s="14"/>
      <c r="H387" s="14"/>
      <c r="I387" s="15"/>
      <c r="J387" s="77"/>
      <c r="K387" s="92"/>
    </row>
    <row r="388" spans="1:11" ht="13" x14ac:dyDescent="0.15">
      <c r="A388" s="14"/>
      <c r="B388" s="14"/>
      <c r="C388" s="14"/>
      <c r="D388" s="16"/>
      <c r="E388" s="16"/>
      <c r="F388" s="14"/>
      <c r="G388" s="14"/>
      <c r="H388" s="14"/>
      <c r="I388" s="15"/>
      <c r="J388" s="77"/>
      <c r="K388" s="92"/>
    </row>
    <row r="389" spans="1:11" ht="13" x14ac:dyDescent="0.15">
      <c r="A389" s="14"/>
      <c r="B389" s="14"/>
      <c r="C389" s="14"/>
      <c r="D389" s="16"/>
      <c r="E389" s="16"/>
      <c r="F389" s="14"/>
      <c r="G389" s="14"/>
      <c r="H389" s="14"/>
      <c r="I389" s="15"/>
      <c r="J389" s="77"/>
      <c r="K389" s="92"/>
    </row>
    <row r="390" spans="1:11" ht="13" x14ac:dyDescent="0.15">
      <c r="A390" s="14"/>
      <c r="B390" s="14"/>
      <c r="C390" s="14"/>
      <c r="D390" s="16"/>
      <c r="E390" s="16"/>
      <c r="F390" s="14"/>
      <c r="G390" s="14"/>
      <c r="H390" s="14"/>
      <c r="I390" s="15"/>
      <c r="J390" s="77"/>
      <c r="K390" s="92"/>
    </row>
    <row r="391" spans="1:11" ht="13" x14ac:dyDescent="0.15">
      <c r="A391" s="14"/>
      <c r="B391" s="14"/>
      <c r="C391" s="14"/>
      <c r="D391" s="16"/>
      <c r="E391" s="16"/>
      <c r="F391" s="14"/>
      <c r="G391" s="14"/>
      <c r="H391" s="14"/>
      <c r="I391" s="15"/>
      <c r="J391" s="77"/>
      <c r="K391" s="92"/>
    </row>
    <row r="392" spans="1:11" ht="13" x14ac:dyDescent="0.15">
      <c r="A392" s="14"/>
      <c r="B392" s="14"/>
      <c r="C392" s="14"/>
      <c r="D392" s="16"/>
      <c r="E392" s="16"/>
      <c r="F392" s="14"/>
      <c r="G392" s="14"/>
      <c r="H392" s="14"/>
      <c r="I392" s="15"/>
      <c r="J392" s="77"/>
      <c r="K392" s="92"/>
    </row>
    <row r="393" spans="1:11" ht="13" x14ac:dyDescent="0.15">
      <c r="A393" s="14"/>
      <c r="B393" s="14"/>
      <c r="C393" s="14"/>
      <c r="D393" s="16"/>
      <c r="E393" s="16"/>
      <c r="F393" s="14"/>
      <c r="G393" s="14"/>
      <c r="H393" s="14"/>
      <c r="I393" s="15"/>
      <c r="J393" s="77"/>
      <c r="K393" s="92"/>
    </row>
    <row r="394" spans="1:11" ht="13" x14ac:dyDescent="0.15">
      <c r="A394" s="14"/>
      <c r="B394" s="14"/>
      <c r="C394" s="14"/>
      <c r="D394" s="16"/>
      <c r="E394" s="16"/>
      <c r="F394" s="14"/>
      <c r="G394" s="14"/>
      <c r="H394" s="14"/>
      <c r="I394" s="15"/>
      <c r="J394" s="77"/>
      <c r="K394" s="92"/>
    </row>
    <row r="395" spans="1:11" ht="13" x14ac:dyDescent="0.15">
      <c r="A395" s="14"/>
      <c r="B395" s="14"/>
      <c r="C395" s="14"/>
      <c r="D395" s="16"/>
      <c r="E395" s="16"/>
      <c r="F395" s="14"/>
      <c r="G395" s="14"/>
      <c r="H395" s="14"/>
      <c r="I395" s="15"/>
      <c r="J395" s="77"/>
      <c r="K395" s="92"/>
    </row>
    <row r="396" spans="1:11" ht="13" x14ac:dyDescent="0.15">
      <c r="A396" s="14"/>
      <c r="B396" s="14"/>
      <c r="C396" s="14"/>
      <c r="D396" s="16"/>
      <c r="E396" s="16"/>
      <c r="F396" s="14"/>
      <c r="G396" s="14"/>
      <c r="H396" s="14"/>
      <c r="I396" s="15"/>
      <c r="J396" s="77"/>
      <c r="K396" s="92"/>
    </row>
    <row r="397" spans="1:11" ht="13" x14ac:dyDescent="0.15">
      <c r="A397" s="14"/>
      <c r="B397" s="14"/>
      <c r="C397" s="14"/>
      <c r="D397" s="16"/>
      <c r="E397" s="16"/>
      <c r="F397" s="14"/>
      <c r="G397" s="14"/>
      <c r="H397" s="14"/>
      <c r="I397" s="15"/>
      <c r="J397" s="77"/>
      <c r="K397" s="92"/>
    </row>
    <row r="398" spans="1:11" ht="13" x14ac:dyDescent="0.15">
      <c r="A398" s="14"/>
      <c r="B398" s="14"/>
      <c r="C398" s="14"/>
      <c r="D398" s="16"/>
      <c r="E398" s="16"/>
      <c r="F398" s="14"/>
      <c r="G398" s="14"/>
      <c r="H398" s="14"/>
      <c r="I398" s="15"/>
      <c r="J398" s="77"/>
      <c r="K398" s="92"/>
    </row>
    <row r="399" spans="1:11" ht="13" x14ac:dyDescent="0.15">
      <c r="A399" s="14"/>
      <c r="B399" s="14"/>
      <c r="C399" s="14"/>
      <c r="D399" s="16"/>
      <c r="E399" s="16"/>
      <c r="F399" s="14"/>
      <c r="G399" s="14"/>
      <c r="H399" s="14"/>
      <c r="I399" s="15"/>
      <c r="J399" s="77"/>
      <c r="K399" s="92"/>
    </row>
    <row r="400" spans="1:11" ht="13" x14ac:dyDescent="0.15">
      <c r="A400" s="14"/>
      <c r="B400" s="14"/>
      <c r="C400" s="14"/>
      <c r="D400" s="16"/>
      <c r="E400" s="16"/>
      <c r="F400" s="14"/>
      <c r="G400" s="14"/>
      <c r="H400" s="14"/>
      <c r="I400" s="15"/>
      <c r="J400" s="77"/>
      <c r="K400" s="92"/>
    </row>
    <row r="401" spans="1:11" ht="13" x14ac:dyDescent="0.15">
      <c r="A401" s="14"/>
      <c r="B401" s="14"/>
      <c r="C401" s="14"/>
      <c r="D401" s="16"/>
      <c r="E401" s="16"/>
      <c r="F401" s="14"/>
      <c r="G401" s="14"/>
      <c r="H401" s="14"/>
      <c r="I401" s="15"/>
      <c r="J401" s="77"/>
      <c r="K401" s="92"/>
    </row>
    <row r="402" spans="1:11" ht="13" x14ac:dyDescent="0.15">
      <c r="A402" s="14"/>
      <c r="B402" s="14"/>
      <c r="C402" s="14"/>
      <c r="D402" s="16"/>
      <c r="E402" s="16"/>
      <c r="F402" s="14"/>
      <c r="G402" s="14"/>
      <c r="H402" s="14"/>
      <c r="I402" s="15"/>
      <c r="J402" s="77"/>
      <c r="K402" s="92"/>
    </row>
    <row r="403" spans="1:11" ht="13" x14ac:dyDescent="0.15">
      <c r="A403" s="14"/>
      <c r="B403" s="14"/>
      <c r="C403" s="14"/>
      <c r="D403" s="16"/>
      <c r="E403" s="16"/>
      <c r="F403" s="14"/>
      <c r="G403" s="14"/>
      <c r="H403" s="14"/>
      <c r="I403" s="15"/>
      <c r="J403" s="77"/>
      <c r="K403" s="92"/>
    </row>
    <row r="404" spans="1:11" ht="13" x14ac:dyDescent="0.15">
      <c r="A404" s="14"/>
      <c r="B404" s="14"/>
      <c r="C404" s="14"/>
      <c r="D404" s="16"/>
      <c r="E404" s="16"/>
      <c r="F404" s="14"/>
      <c r="G404" s="14"/>
      <c r="H404" s="14"/>
      <c r="I404" s="15"/>
      <c r="J404" s="77"/>
      <c r="K404" s="92"/>
    </row>
    <row r="405" spans="1:11" ht="13" x14ac:dyDescent="0.15">
      <c r="A405" s="14"/>
      <c r="B405" s="14"/>
      <c r="C405" s="14"/>
      <c r="D405" s="16"/>
      <c r="E405" s="16"/>
      <c r="F405" s="14"/>
      <c r="G405" s="14"/>
      <c r="H405" s="14"/>
      <c r="I405" s="15"/>
      <c r="J405" s="77"/>
      <c r="K405" s="92"/>
    </row>
    <row r="406" spans="1:11" ht="13" x14ac:dyDescent="0.15">
      <c r="A406" s="14"/>
      <c r="B406" s="14"/>
      <c r="C406" s="14"/>
      <c r="D406" s="16"/>
      <c r="E406" s="16"/>
      <c r="F406" s="14"/>
      <c r="G406" s="14"/>
      <c r="H406" s="14"/>
      <c r="I406" s="15"/>
      <c r="J406" s="77"/>
      <c r="K406" s="92"/>
    </row>
    <row r="407" spans="1:11" ht="13" x14ac:dyDescent="0.15">
      <c r="A407" s="14"/>
      <c r="B407" s="14"/>
      <c r="C407" s="14"/>
      <c r="D407" s="16"/>
      <c r="E407" s="16"/>
      <c r="F407" s="14"/>
      <c r="G407" s="14"/>
      <c r="H407" s="14"/>
      <c r="I407" s="15"/>
      <c r="J407" s="77"/>
      <c r="K407" s="92"/>
    </row>
    <row r="408" spans="1:11" ht="13" x14ac:dyDescent="0.15">
      <c r="A408" s="14"/>
      <c r="B408" s="14"/>
      <c r="C408" s="14"/>
      <c r="D408" s="16"/>
      <c r="E408" s="16"/>
      <c r="F408" s="14"/>
      <c r="G408" s="14"/>
      <c r="H408" s="14"/>
      <c r="I408" s="15"/>
      <c r="J408" s="77"/>
      <c r="K408" s="92"/>
    </row>
    <row r="409" spans="1:11" ht="13" x14ac:dyDescent="0.15">
      <c r="A409" s="14"/>
      <c r="B409" s="14"/>
      <c r="C409" s="14"/>
      <c r="D409" s="16"/>
      <c r="E409" s="16"/>
      <c r="F409" s="14"/>
      <c r="G409" s="14"/>
      <c r="H409" s="14"/>
      <c r="I409" s="15"/>
      <c r="J409" s="77"/>
      <c r="K409" s="92"/>
    </row>
    <row r="410" spans="1:11" ht="13" x14ac:dyDescent="0.15">
      <c r="A410" s="14"/>
      <c r="B410" s="14"/>
      <c r="C410" s="14"/>
      <c r="D410" s="16"/>
      <c r="E410" s="16"/>
      <c r="F410" s="14"/>
      <c r="G410" s="14"/>
      <c r="H410" s="14"/>
      <c r="I410" s="15"/>
      <c r="J410" s="77"/>
      <c r="K410" s="92"/>
    </row>
    <row r="411" spans="1:11" ht="13" x14ac:dyDescent="0.15">
      <c r="A411" s="14"/>
      <c r="B411" s="14"/>
      <c r="C411" s="14"/>
      <c r="D411" s="16"/>
      <c r="E411" s="16"/>
      <c r="F411" s="14"/>
      <c r="G411" s="14"/>
      <c r="H411" s="14"/>
      <c r="I411" s="15"/>
      <c r="J411" s="77"/>
      <c r="K411" s="92"/>
    </row>
    <row r="412" spans="1:11" ht="13" x14ac:dyDescent="0.15">
      <c r="A412" s="14"/>
      <c r="B412" s="14"/>
      <c r="C412" s="14"/>
      <c r="D412" s="16"/>
      <c r="E412" s="16"/>
      <c r="F412" s="14"/>
      <c r="G412" s="14"/>
      <c r="H412" s="14"/>
      <c r="I412" s="15"/>
      <c r="J412" s="77"/>
      <c r="K412" s="92"/>
    </row>
    <row r="413" spans="1:11" ht="13" x14ac:dyDescent="0.15">
      <c r="A413" s="14"/>
      <c r="B413" s="14"/>
      <c r="C413" s="14"/>
      <c r="D413" s="16"/>
      <c r="E413" s="16"/>
      <c r="F413" s="14"/>
      <c r="G413" s="14"/>
      <c r="H413" s="14"/>
      <c r="I413" s="15"/>
      <c r="J413" s="77"/>
      <c r="K413" s="92"/>
    </row>
    <row r="414" spans="1:11" ht="13" x14ac:dyDescent="0.15">
      <c r="A414" s="14"/>
      <c r="B414" s="14"/>
      <c r="C414" s="14"/>
      <c r="D414" s="16"/>
      <c r="E414" s="16"/>
      <c r="F414" s="14"/>
      <c r="G414" s="14"/>
      <c r="H414" s="14"/>
      <c r="I414" s="15"/>
      <c r="J414" s="77"/>
      <c r="K414" s="92"/>
    </row>
    <row r="415" spans="1:11" ht="13" x14ac:dyDescent="0.15">
      <c r="A415" s="14"/>
      <c r="B415" s="14"/>
      <c r="C415" s="14"/>
      <c r="D415" s="16"/>
      <c r="E415" s="16"/>
      <c r="F415" s="14"/>
      <c r="G415" s="14"/>
      <c r="H415" s="14"/>
      <c r="I415" s="15"/>
      <c r="J415" s="77"/>
      <c r="K415" s="92"/>
    </row>
    <row r="416" spans="1:11" ht="13" x14ac:dyDescent="0.15">
      <c r="A416" s="14"/>
      <c r="B416" s="14"/>
      <c r="C416" s="14"/>
      <c r="D416" s="16"/>
      <c r="E416" s="16"/>
      <c r="F416" s="14"/>
      <c r="G416" s="14"/>
      <c r="H416" s="14"/>
      <c r="I416" s="15"/>
      <c r="J416" s="77"/>
      <c r="K416" s="92"/>
    </row>
    <row r="417" spans="1:11" ht="13" x14ac:dyDescent="0.15">
      <c r="A417" s="14"/>
      <c r="B417" s="14"/>
      <c r="C417" s="14"/>
      <c r="D417" s="16"/>
      <c r="E417" s="16"/>
      <c r="F417" s="14"/>
      <c r="G417" s="14"/>
      <c r="H417" s="14"/>
      <c r="I417" s="15"/>
      <c r="J417" s="77"/>
      <c r="K417" s="92"/>
    </row>
    <row r="418" spans="1:11" ht="13" x14ac:dyDescent="0.15">
      <c r="A418" s="14"/>
      <c r="B418" s="14"/>
      <c r="C418" s="14"/>
      <c r="D418" s="16"/>
      <c r="E418" s="16"/>
      <c r="F418" s="14"/>
      <c r="G418" s="14"/>
      <c r="H418" s="14"/>
      <c r="I418" s="15"/>
      <c r="J418" s="77"/>
      <c r="K418" s="92"/>
    </row>
    <row r="419" spans="1:11" ht="13" x14ac:dyDescent="0.15">
      <c r="A419" s="14"/>
      <c r="B419" s="14"/>
      <c r="C419" s="14"/>
      <c r="D419" s="16"/>
      <c r="E419" s="16"/>
      <c r="F419" s="14"/>
      <c r="G419" s="14"/>
      <c r="H419" s="14"/>
      <c r="I419" s="15"/>
      <c r="J419" s="77"/>
      <c r="K419" s="92"/>
    </row>
    <row r="420" spans="1:11" ht="13" x14ac:dyDescent="0.15">
      <c r="A420" s="14"/>
      <c r="B420" s="14"/>
      <c r="C420" s="14"/>
      <c r="D420" s="16"/>
      <c r="E420" s="16"/>
      <c r="F420" s="14"/>
      <c r="G420" s="14"/>
      <c r="H420" s="14"/>
      <c r="I420" s="15"/>
      <c r="J420" s="77"/>
      <c r="K420" s="92"/>
    </row>
    <row r="421" spans="1:11" ht="13" x14ac:dyDescent="0.15">
      <c r="A421" s="14"/>
      <c r="B421" s="14"/>
      <c r="C421" s="14"/>
      <c r="D421" s="16"/>
      <c r="E421" s="16"/>
      <c r="F421" s="14"/>
      <c r="G421" s="14"/>
      <c r="H421" s="14"/>
      <c r="I421" s="15"/>
      <c r="J421" s="77"/>
      <c r="K421" s="92"/>
    </row>
    <row r="422" spans="1:11" ht="13" x14ac:dyDescent="0.15">
      <c r="A422" s="14"/>
      <c r="B422" s="14"/>
      <c r="C422" s="14"/>
      <c r="D422" s="16"/>
      <c r="E422" s="16"/>
      <c r="F422" s="14"/>
      <c r="G422" s="14"/>
      <c r="H422" s="14"/>
      <c r="I422" s="15"/>
      <c r="J422" s="77"/>
      <c r="K422" s="92"/>
    </row>
    <row r="423" spans="1:11" ht="13" x14ac:dyDescent="0.15">
      <c r="A423" s="14"/>
      <c r="B423" s="14"/>
      <c r="C423" s="14"/>
      <c r="D423" s="16"/>
      <c r="E423" s="16"/>
      <c r="F423" s="14"/>
      <c r="G423" s="14"/>
      <c r="H423" s="14"/>
      <c r="I423" s="15"/>
      <c r="J423" s="77"/>
      <c r="K423" s="92"/>
    </row>
    <row r="424" spans="1:11" ht="13" x14ac:dyDescent="0.15">
      <c r="A424" s="14"/>
      <c r="B424" s="14"/>
      <c r="C424" s="14"/>
      <c r="D424" s="16"/>
      <c r="E424" s="16"/>
      <c r="F424" s="14"/>
      <c r="G424" s="14"/>
      <c r="H424" s="14"/>
      <c r="I424" s="15"/>
      <c r="J424" s="77"/>
      <c r="K424" s="92"/>
    </row>
    <row r="425" spans="1:11" ht="13" x14ac:dyDescent="0.15">
      <c r="A425" s="14"/>
      <c r="B425" s="14"/>
      <c r="C425" s="14"/>
      <c r="D425" s="16"/>
      <c r="E425" s="16"/>
      <c r="F425" s="14"/>
      <c r="G425" s="14"/>
      <c r="H425" s="14"/>
      <c r="I425" s="15"/>
      <c r="J425" s="77"/>
      <c r="K425" s="92"/>
    </row>
    <row r="426" spans="1:11" ht="13" x14ac:dyDescent="0.15">
      <c r="A426" s="14"/>
      <c r="B426" s="14"/>
      <c r="C426" s="14"/>
      <c r="D426" s="16"/>
      <c r="E426" s="16"/>
      <c r="F426" s="14"/>
      <c r="G426" s="14"/>
      <c r="H426" s="14"/>
      <c r="I426" s="15"/>
      <c r="J426" s="77"/>
      <c r="K426" s="92"/>
    </row>
    <row r="427" spans="1:11" ht="13" x14ac:dyDescent="0.15">
      <c r="A427" s="14"/>
      <c r="B427" s="14"/>
      <c r="C427" s="14"/>
      <c r="D427" s="16"/>
      <c r="E427" s="16"/>
      <c r="F427" s="14"/>
      <c r="G427" s="14"/>
      <c r="H427" s="14"/>
      <c r="I427" s="15"/>
      <c r="J427" s="77"/>
      <c r="K427" s="92"/>
    </row>
    <row r="428" spans="1:11" ht="13" x14ac:dyDescent="0.15">
      <c r="A428" s="14"/>
      <c r="B428" s="14"/>
      <c r="C428" s="14"/>
      <c r="D428" s="16"/>
      <c r="E428" s="16"/>
      <c r="F428" s="14"/>
      <c r="G428" s="14"/>
      <c r="H428" s="14"/>
      <c r="I428" s="15"/>
      <c r="J428" s="77"/>
      <c r="K428" s="92"/>
    </row>
    <row r="429" spans="1:11" ht="13" x14ac:dyDescent="0.15">
      <c r="A429" s="14"/>
      <c r="B429" s="14"/>
      <c r="C429" s="14"/>
      <c r="D429" s="16"/>
      <c r="E429" s="16"/>
      <c r="F429" s="14"/>
      <c r="G429" s="14"/>
      <c r="H429" s="14"/>
      <c r="I429" s="15"/>
      <c r="J429" s="77"/>
      <c r="K429" s="92"/>
    </row>
    <row r="430" spans="1:11" ht="13" x14ac:dyDescent="0.15">
      <c r="A430" s="14"/>
      <c r="B430" s="14"/>
      <c r="C430" s="14"/>
      <c r="D430" s="16"/>
      <c r="E430" s="16"/>
      <c r="F430" s="14"/>
      <c r="G430" s="14"/>
      <c r="H430" s="14"/>
      <c r="I430" s="15"/>
      <c r="J430" s="77"/>
      <c r="K430" s="92"/>
    </row>
    <row r="431" spans="1:11" ht="13" x14ac:dyDescent="0.15">
      <c r="A431" s="14"/>
      <c r="B431" s="14"/>
      <c r="C431" s="14"/>
      <c r="D431" s="16"/>
      <c r="E431" s="16"/>
      <c r="F431" s="14"/>
      <c r="G431" s="14"/>
      <c r="H431" s="14"/>
      <c r="I431" s="15"/>
      <c r="J431" s="77"/>
      <c r="K431" s="92"/>
    </row>
    <row r="432" spans="1:11" ht="13" x14ac:dyDescent="0.15">
      <c r="A432" s="14"/>
      <c r="B432" s="14"/>
      <c r="C432" s="14"/>
      <c r="D432" s="16"/>
      <c r="E432" s="16"/>
      <c r="F432" s="14"/>
      <c r="G432" s="14"/>
      <c r="H432" s="14"/>
      <c r="I432" s="15"/>
      <c r="J432" s="77"/>
      <c r="K432" s="92"/>
    </row>
    <row r="433" spans="1:11" ht="13" x14ac:dyDescent="0.15">
      <c r="A433" s="14"/>
      <c r="B433" s="14"/>
      <c r="C433" s="14"/>
      <c r="D433" s="16"/>
      <c r="E433" s="16"/>
      <c r="F433" s="14"/>
      <c r="G433" s="14"/>
      <c r="H433" s="14"/>
      <c r="I433" s="15"/>
      <c r="J433" s="77"/>
      <c r="K433" s="92"/>
    </row>
    <row r="434" spans="1:11" ht="13" x14ac:dyDescent="0.15">
      <c r="A434" s="14"/>
      <c r="B434" s="14"/>
      <c r="C434" s="14"/>
      <c r="D434" s="16"/>
      <c r="E434" s="16"/>
      <c r="F434" s="14"/>
      <c r="G434" s="14"/>
      <c r="H434" s="14"/>
      <c r="I434" s="15"/>
      <c r="J434" s="77"/>
      <c r="K434" s="92"/>
    </row>
    <row r="435" spans="1:11" ht="13" x14ac:dyDescent="0.15">
      <c r="A435" s="14"/>
      <c r="B435" s="14"/>
      <c r="C435" s="14"/>
      <c r="D435" s="16"/>
      <c r="E435" s="16"/>
      <c r="F435" s="14"/>
      <c r="G435" s="14"/>
      <c r="H435" s="14"/>
      <c r="I435" s="15"/>
      <c r="J435" s="77"/>
      <c r="K435" s="92"/>
    </row>
    <row r="436" spans="1:11" ht="13" x14ac:dyDescent="0.15">
      <c r="A436" s="14"/>
      <c r="B436" s="14"/>
      <c r="C436" s="14"/>
      <c r="D436" s="16"/>
      <c r="E436" s="16"/>
      <c r="F436" s="14"/>
      <c r="G436" s="14"/>
      <c r="H436" s="14"/>
      <c r="I436" s="15"/>
      <c r="J436" s="77"/>
      <c r="K436" s="92"/>
    </row>
    <row r="437" spans="1:11" ht="13" x14ac:dyDescent="0.15">
      <c r="A437" s="14"/>
      <c r="B437" s="14"/>
      <c r="C437" s="14"/>
      <c r="D437" s="16"/>
      <c r="E437" s="16"/>
      <c r="F437" s="14"/>
      <c r="G437" s="14"/>
      <c r="H437" s="14"/>
      <c r="I437" s="15"/>
      <c r="J437" s="77"/>
      <c r="K437" s="92"/>
    </row>
    <row r="438" spans="1:11" ht="13" x14ac:dyDescent="0.15">
      <c r="A438" s="14"/>
      <c r="B438" s="14"/>
      <c r="C438" s="14"/>
      <c r="D438" s="16"/>
      <c r="E438" s="16"/>
      <c r="F438" s="14"/>
      <c r="G438" s="14"/>
      <c r="H438" s="14"/>
      <c r="I438" s="15"/>
      <c r="J438" s="77"/>
      <c r="K438" s="92"/>
    </row>
    <row r="439" spans="1:11" ht="13" x14ac:dyDescent="0.15">
      <c r="A439" s="14"/>
      <c r="B439" s="14"/>
      <c r="C439" s="14"/>
      <c r="D439" s="16"/>
      <c r="E439" s="16"/>
      <c r="F439" s="14"/>
      <c r="G439" s="14"/>
      <c r="H439" s="14"/>
      <c r="I439" s="15"/>
      <c r="J439" s="77"/>
      <c r="K439" s="92"/>
    </row>
    <row r="440" spans="1:11" ht="13" x14ac:dyDescent="0.15">
      <c r="A440" s="14"/>
      <c r="B440" s="14"/>
      <c r="C440" s="14"/>
      <c r="D440" s="16"/>
      <c r="E440" s="16"/>
      <c r="F440" s="14"/>
      <c r="G440" s="14"/>
      <c r="H440" s="14"/>
      <c r="I440" s="15"/>
      <c r="J440" s="77"/>
      <c r="K440" s="92"/>
    </row>
    <row r="441" spans="1:11" ht="13" x14ac:dyDescent="0.15">
      <c r="A441" s="14"/>
      <c r="B441" s="14"/>
      <c r="C441" s="14"/>
      <c r="D441" s="16"/>
      <c r="E441" s="16"/>
      <c r="F441" s="14"/>
      <c r="G441" s="14"/>
      <c r="H441" s="14"/>
      <c r="I441" s="15"/>
      <c r="J441" s="77"/>
      <c r="K441" s="92"/>
    </row>
    <row r="442" spans="1:11" ht="13" x14ac:dyDescent="0.15">
      <c r="A442" s="14"/>
      <c r="B442" s="14"/>
      <c r="C442" s="14"/>
      <c r="D442" s="16"/>
      <c r="E442" s="16"/>
      <c r="F442" s="14"/>
      <c r="G442" s="14"/>
      <c r="H442" s="14"/>
      <c r="I442" s="15"/>
      <c r="J442" s="77"/>
      <c r="K442" s="92"/>
    </row>
    <row r="443" spans="1:11" ht="13" x14ac:dyDescent="0.15">
      <c r="A443" s="14"/>
      <c r="B443" s="14"/>
      <c r="C443" s="14"/>
      <c r="D443" s="16"/>
      <c r="E443" s="16"/>
      <c r="F443" s="14"/>
      <c r="G443" s="14"/>
      <c r="H443" s="14"/>
      <c r="I443" s="15"/>
      <c r="J443" s="77"/>
      <c r="K443" s="92"/>
    </row>
    <row r="444" spans="1:11" ht="13" x14ac:dyDescent="0.15">
      <c r="A444" s="14"/>
      <c r="B444" s="14"/>
      <c r="C444" s="14"/>
      <c r="D444" s="16"/>
      <c r="E444" s="16"/>
      <c r="F444" s="14"/>
      <c r="G444" s="14"/>
      <c r="H444" s="14"/>
      <c r="I444" s="15"/>
      <c r="J444" s="77"/>
      <c r="K444" s="92"/>
    </row>
    <row r="445" spans="1:11" ht="13" x14ac:dyDescent="0.15">
      <c r="A445" s="14"/>
      <c r="B445" s="14"/>
      <c r="C445" s="14"/>
      <c r="D445" s="16"/>
      <c r="E445" s="16"/>
      <c r="F445" s="14"/>
      <c r="G445" s="14"/>
      <c r="H445" s="14"/>
      <c r="I445" s="15"/>
      <c r="J445" s="77"/>
      <c r="K445" s="92"/>
    </row>
    <row r="446" spans="1:11" ht="13" x14ac:dyDescent="0.15">
      <c r="A446" s="14"/>
      <c r="B446" s="14"/>
      <c r="C446" s="14"/>
      <c r="D446" s="16"/>
      <c r="E446" s="16"/>
      <c r="F446" s="14"/>
      <c r="G446" s="14"/>
      <c r="H446" s="14"/>
      <c r="I446" s="15"/>
      <c r="J446" s="77"/>
      <c r="K446" s="92"/>
    </row>
    <row r="447" spans="1:11" ht="13" x14ac:dyDescent="0.15">
      <c r="A447" s="14"/>
      <c r="B447" s="14"/>
      <c r="C447" s="14"/>
      <c r="D447" s="16"/>
      <c r="E447" s="16"/>
      <c r="F447" s="14"/>
      <c r="G447" s="14"/>
      <c r="H447" s="14"/>
      <c r="I447" s="15"/>
      <c r="J447" s="77"/>
      <c r="K447" s="92"/>
    </row>
    <row r="448" spans="1:11" ht="13" x14ac:dyDescent="0.15">
      <c r="A448" s="14"/>
      <c r="B448" s="14"/>
      <c r="C448" s="14"/>
      <c r="D448" s="16"/>
      <c r="E448" s="16"/>
      <c r="F448" s="14"/>
      <c r="G448" s="14"/>
      <c r="H448" s="14"/>
      <c r="I448" s="15"/>
      <c r="J448" s="77"/>
      <c r="K448" s="92"/>
    </row>
    <row r="449" spans="1:11" ht="13" x14ac:dyDescent="0.15">
      <c r="A449" s="14"/>
      <c r="B449" s="14"/>
      <c r="C449" s="14"/>
      <c r="D449" s="16"/>
      <c r="E449" s="16"/>
      <c r="F449" s="14"/>
      <c r="G449" s="14"/>
      <c r="H449" s="14"/>
      <c r="I449" s="15"/>
      <c r="J449" s="77"/>
      <c r="K449" s="92"/>
    </row>
    <row r="450" spans="1:11" ht="13" x14ac:dyDescent="0.15">
      <c r="A450" s="14"/>
      <c r="B450" s="14"/>
      <c r="C450" s="14"/>
      <c r="D450" s="16"/>
      <c r="E450" s="16"/>
      <c r="F450" s="14"/>
      <c r="G450" s="14"/>
      <c r="H450" s="14"/>
      <c r="I450" s="15"/>
      <c r="J450" s="77"/>
      <c r="K450" s="92"/>
    </row>
    <row r="451" spans="1:11" ht="13" x14ac:dyDescent="0.15">
      <c r="A451" s="14"/>
      <c r="B451" s="14"/>
      <c r="C451" s="14"/>
      <c r="D451" s="16"/>
      <c r="E451" s="16"/>
      <c r="F451" s="14"/>
      <c r="G451" s="14"/>
      <c r="H451" s="14"/>
      <c r="I451" s="15"/>
      <c r="J451" s="77"/>
      <c r="K451" s="92"/>
    </row>
    <row r="452" spans="1:11" ht="13" x14ac:dyDescent="0.15">
      <c r="A452" s="14"/>
      <c r="B452" s="14"/>
      <c r="C452" s="14"/>
      <c r="D452" s="16"/>
      <c r="E452" s="16"/>
      <c r="F452" s="14"/>
      <c r="G452" s="14"/>
      <c r="H452" s="14"/>
      <c r="I452" s="15"/>
      <c r="J452" s="77"/>
      <c r="K452" s="92"/>
    </row>
    <row r="453" spans="1:11" ht="13" x14ac:dyDescent="0.15">
      <c r="A453" s="14"/>
      <c r="B453" s="14"/>
      <c r="C453" s="14"/>
      <c r="D453" s="16"/>
      <c r="E453" s="16"/>
      <c r="F453" s="14"/>
      <c r="G453" s="14"/>
      <c r="H453" s="14"/>
      <c r="I453" s="15"/>
      <c r="J453" s="77"/>
      <c r="K453" s="92"/>
    </row>
    <row r="454" spans="1:11" ht="13" x14ac:dyDescent="0.15">
      <c r="A454" s="14"/>
      <c r="B454" s="14"/>
      <c r="C454" s="14"/>
      <c r="D454" s="16"/>
      <c r="E454" s="16"/>
      <c r="F454" s="14"/>
      <c r="G454" s="14"/>
      <c r="H454" s="14"/>
      <c r="I454" s="15"/>
      <c r="J454" s="77"/>
      <c r="K454" s="92"/>
    </row>
    <row r="455" spans="1:11" ht="13" x14ac:dyDescent="0.15">
      <c r="A455" s="14"/>
      <c r="B455" s="14"/>
      <c r="C455" s="14"/>
      <c r="D455" s="16"/>
      <c r="E455" s="16"/>
      <c r="F455" s="14"/>
      <c r="G455" s="14"/>
      <c r="H455" s="14"/>
      <c r="I455" s="15"/>
      <c r="J455" s="77"/>
      <c r="K455" s="92"/>
    </row>
    <row r="456" spans="1:11" ht="13" x14ac:dyDescent="0.15">
      <c r="A456" s="14"/>
      <c r="B456" s="14"/>
      <c r="C456" s="14"/>
      <c r="D456" s="16"/>
      <c r="E456" s="16"/>
      <c r="F456" s="14"/>
      <c r="G456" s="14"/>
      <c r="H456" s="14"/>
      <c r="I456" s="15"/>
      <c r="J456" s="77"/>
      <c r="K456" s="92"/>
    </row>
    <row r="457" spans="1:11" ht="13" x14ac:dyDescent="0.15">
      <c r="A457" s="14"/>
      <c r="B457" s="14"/>
      <c r="C457" s="14"/>
      <c r="D457" s="16"/>
      <c r="E457" s="16"/>
      <c r="F457" s="14"/>
      <c r="G457" s="14"/>
      <c r="H457" s="14"/>
      <c r="I457" s="15"/>
      <c r="J457" s="77"/>
      <c r="K457" s="92"/>
    </row>
    <row r="458" spans="1:11" ht="13" x14ac:dyDescent="0.15">
      <c r="A458" s="14"/>
      <c r="B458" s="14"/>
      <c r="C458" s="14"/>
      <c r="D458" s="16"/>
      <c r="E458" s="16"/>
      <c r="F458" s="14"/>
      <c r="G458" s="14"/>
      <c r="H458" s="14"/>
      <c r="I458" s="15"/>
      <c r="J458" s="77"/>
      <c r="K458" s="92"/>
    </row>
    <row r="459" spans="1:11" ht="13" x14ac:dyDescent="0.15">
      <c r="A459" s="14"/>
      <c r="B459" s="14"/>
      <c r="C459" s="14"/>
      <c r="D459" s="16"/>
      <c r="E459" s="16"/>
      <c r="F459" s="14"/>
      <c r="G459" s="14"/>
      <c r="H459" s="14"/>
      <c r="I459" s="15"/>
      <c r="J459" s="77"/>
      <c r="K459" s="92"/>
    </row>
    <row r="460" spans="1:11" ht="13" x14ac:dyDescent="0.15">
      <c r="A460" s="14"/>
      <c r="B460" s="14"/>
      <c r="C460" s="14"/>
      <c r="D460" s="16"/>
      <c r="E460" s="16"/>
      <c r="F460" s="14"/>
      <c r="G460" s="14"/>
      <c r="H460" s="14"/>
      <c r="I460" s="15"/>
      <c r="J460" s="77"/>
      <c r="K460" s="92"/>
    </row>
    <row r="461" spans="1:11" ht="13" x14ac:dyDescent="0.15">
      <c r="A461" s="14"/>
      <c r="B461" s="14"/>
      <c r="C461" s="14"/>
      <c r="D461" s="16"/>
      <c r="E461" s="16"/>
      <c r="F461" s="14"/>
      <c r="G461" s="14"/>
      <c r="H461" s="14"/>
      <c r="I461" s="15"/>
      <c r="J461" s="77"/>
      <c r="K461" s="92"/>
    </row>
    <row r="462" spans="1:11" ht="13" x14ac:dyDescent="0.15">
      <c r="A462" s="14"/>
      <c r="B462" s="14"/>
      <c r="C462" s="14"/>
      <c r="D462" s="16"/>
      <c r="E462" s="16"/>
      <c r="F462" s="14"/>
      <c r="G462" s="14"/>
      <c r="H462" s="14"/>
      <c r="I462" s="15"/>
      <c r="J462" s="77"/>
      <c r="K462" s="92"/>
    </row>
    <row r="463" spans="1:11" ht="13" x14ac:dyDescent="0.15">
      <c r="A463" s="14"/>
      <c r="B463" s="14"/>
      <c r="C463" s="14"/>
      <c r="D463" s="16"/>
      <c r="E463" s="16"/>
      <c r="F463" s="14"/>
      <c r="G463" s="14"/>
      <c r="H463" s="14"/>
      <c r="I463" s="15"/>
      <c r="J463" s="77"/>
      <c r="K463" s="92"/>
    </row>
    <row r="464" spans="1:11" ht="13" x14ac:dyDescent="0.15">
      <c r="A464" s="14"/>
      <c r="B464" s="14"/>
      <c r="C464" s="14"/>
      <c r="D464" s="16"/>
      <c r="E464" s="16"/>
      <c r="F464" s="14"/>
      <c r="G464" s="14"/>
      <c r="H464" s="14"/>
      <c r="I464" s="15"/>
      <c r="J464" s="77"/>
      <c r="K464" s="92"/>
    </row>
    <row r="465" spans="1:11" ht="13" x14ac:dyDescent="0.15">
      <c r="A465" s="14"/>
      <c r="B465" s="14"/>
      <c r="C465" s="14"/>
      <c r="D465" s="16"/>
      <c r="E465" s="16"/>
      <c r="F465" s="14"/>
      <c r="G465" s="14"/>
      <c r="H465" s="14"/>
      <c r="I465" s="15"/>
      <c r="J465" s="77"/>
      <c r="K465" s="92"/>
    </row>
    <row r="466" spans="1:11" ht="13" x14ac:dyDescent="0.15">
      <c r="A466" s="14"/>
      <c r="B466" s="14"/>
      <c r="C466" s="14"/>
      <c r="D466" s="16"/>
      <c r="E466" s="16"/>
      <c r="F466" s="14"/>
      <c r="G466" s="14"/>
      <c r="H466" s="14"/>
      <c r="I466" s="15"/>
      <c r="J466" s="77"/>
      <c r="K466" s="92"/>
    </row>
    <row r="467" spans="1:11" ht="13" x14ac:dyDescent="0.15">
      <c r="A467" s="14"/>
      <c r="B467" s="14"/>
      <c r="C467" s="14"/>
      <c r="D467" s="16"/>
      <c r="E467" s="16"/>
      <c r="F467" s="14"/>
      <c r="G467" s="14"/>
      <c r="H467" s="14"/>
      <c r="I467" s="15"/>
      <c r="J467" s="77"/>
      <c r="K467" s="92"/>
    </row>
    <row r="468" spans="1:11" ht="13" x14ac:dyDescent="0.15">
      <c r="A468" s="14"/>
      <c r="B468" s="14"/>
      <c r="C468" s="14"/>
      <c r="D468" s="16"/>
      <c r="E468" s="16"/>
      <c r="F468" s="14"/>
      <c r="G468" s="14"/>
      <c r="H468" s="14"/>
      <c r="I468" s="15"/>
      <c r="J468" s="77"/>
      <c r="K468" s="92"/>
    </row>
    <row r="469" spans="1:11" ht="13" x14ac:dyDescent="0.15">
      <c r="A469" s="14"/>
      <c r="B469" s="14"/>
      <c r="C469" s="14"/>
      <c r="D469" s="16"/>
      <c r="E469" s="16"/>
      <c r="F469" s="14"/>
      <c r="G469" s="14"/>
      <c r="H469" s="14"/>
      <c r="I469" s="15"/>
      <c r="J469" s="77"/>
      <c r="K469" s="92"/>
    </row>
    <row r="470" spans="1:11" ht="13" x14ac:dyDescent="0.15">
      <c r="A470" s="14"/>
      <c r="B470" s="14"/>
      <c r="C470" s="14"/>
      <c r="D470" s="16"/>
      <c r="E470" s="16"/>
      <c r="F470" s="14"/>
      <c r="G470" s="14"/>
      <c r="H470" s="14"/>
      <c r="I470" s="15"/>
      <c r="J470" s="77"/>
      <c r="K470" s="92"/>
    </row>
    <row r="471" spans="1:11" ht="13" x14ac:dyDescent="0.15">
      <c r="A471" s="14"/>
      <c r="B471" s="14"/>
      <c r="C471" s="14"/>
      <c r="D471" s="16"/>
      <c r="E471" s="16"/>
      <c r="F471" s="14"/>
      <c r="G471" s="14"/>
      <c r="H471" s="14"/>
      <c r="I471" s="15"/>
      <c r="J471" s="77"/>
      <c r="K471" s="92"/>
    </row>
    <row r="472" spans="1:11" ht="13" x14ac:dyDescent="0.15">
      <c r="A472" s="14"/>
      <c r="B472" s="14"/>
      <c r="C472" s="14"/>
      <c r="D472" s="16"/>
      <c r="E472" s="16"/>
      <c r="F472" s="14"/>
      <c r="G472" s="14"/>
      <c r="H472" s="14"/>
      <c r="I472" s="15"/>
      <c r="J472" s="77"/>
      <c r="K472" s="92"/>
    </row>
    <row r="473" spans="1:11" ht="13" x14ac:dyDescent="0.15">
      <c r="A473" s="14"/>
      <c r="B473" s="14"/>
      <c r="C473" s="14"/>
      <c r="D473" s="16"/>
      <c r="E473" s="16"/>
      <c r="F473" s="14"/>
      <c r="G473" s="14"/>
      <c r="H473" s="14"/>
      <c r="I473" s="15"/>
      <c r="J473" s="77"/>
      <c r="K473" s="92"/>
    </row>
    <row r="474" spans="1:11" ht="13" x14ac:dyDescent="0.15">
      <c r="A474" s="14"/>
      <c r="B474" s="14"/>
      <c r="C474" s="14"/>
      <c r="D474" s="16"/>
      <c r="E474" s="16"/>
      <c r="F474" s="14"/>
      <c r="G474" s="14"/>
      <c r="H474" s="14"/>
      <c r="I474" s="15"/>
      <c r="J474" s="77"/>
      <c r="K474" s="92"/>
    </row>
    <row r="475" spans="1:11" ht="13" x14ac:dyDescent="0.15">
      <c r="A475" s="14"/>
      <c r="B475" s="14"/>
      <c r="C475" s="14"/>
      <c r="D475" s="16"/>
      <c r="E475" s="16"/>
      <c r="F475" s="14"/>
      <c r="G475" s="14"/>
      <c r="H475" s="14"/>
      <c r="I475" s="15"/>
      <c r="J475" s="77"/>
      <c r="K475" s="92"/>
    </row>
    <row r="476" spans="1:11" ht="13" x14ac:dyDescent="0.15">
      <c r="A476" s="14"/>
      <c r="B476" s="14"/>
      <c r="C476" s="14"/>
      <c r="D476" s="16"/>
      <c r="E476" s="16"/>
      <c r="F476" s="14"/>
      <c r="G476" s="14"/>
      <c r="H476" s="14"/>
      <c r="I476" s="15"/>
      <c r="J476" s="77"/>
      <c r="K476" s="92"/>
    </row>
    <row r="477" spans="1:11" ht="13" x14ac:dyDescent="0.15">
      <c r="A477" s="14"/>
      <c r="B477" s="14"/>
      <c r="C477" s="14"/>
      <c r="D477" s="16"/>
      <c r="E477" s="16"/>
      <c r="F477" s="14"/>
      <c r="G477" s="14"/>
      <c r="H477" s="14"/>
      <c r="I477" s="15"/>
      <c r="J477" s="77"/>
      <c r="K477" s="92"/>
    </row>
    <row r="478" spans="1:11" ht="13" x14ac:dyDescent="0.15">
      <c r="A478" s="14"/>
      <c r="B478" s="14"/>
      <c r="C478" s="14"/>
      <c r="D478" s="16"/>
      <c r="E478" s="16"/>
      <c r="F478" s="14"/>
      <c r="G478" s="14"/>
      <c r="H478" s="14"/>
      <c r="I478" s="15"/>
      <c r="J478" s="77"/>
      <c r="K478" s="92"/>
    </row>
    <row r="479" spans="1:11" ht="13" x14ac:dyDescent="0.15">
      <c r="A479" s="14"/>
      <c r="B479" s="14"/>
      <c r="C479" s="14"/>
      <c r="D479" s="16"/>
      <c r="E479" s="16"/>
      <c r="F479" s="14"/>
      <c r="G479" s="14"/>
      <c r="H479" s="14"/>
      <c r="I479" s="15"/>
      <c r="J479" s="77"/>
      <c r="K479" s="92"/>
    </row>
    <row r="480" spans="1:11" ht="13" x14ac:dyDescent="0.15">
      <c r="A480" s="14"/>
      <c r="B480" s="14"/>
      <c r="C480" s="14"/>
      <c r="D480" s="16"/>
      <c r="E480" s="16"/>
      <c r="F480" s="14"/>
      <c r="G480" s="14"/>
      <c r="H480" s="14"/>
      <c r="I480" s="15"/>
      <c r="J480" s="77"/>
      <c r="K480" s="92"/>
    </row>
    <row r="481" spans="1:11" ht="13" x14ac:dyDescent="0.15">
      <c r="A481" s="14"/>
      <c r="B481" s="14"/>
      <c r="C481" s="14"/>
      <c r="D481" s="16"/>
      <c r="E481" s="16"/>
      <c r="F481" s="14"/>
      <c r="G481" s="14"/>
      <c r="H481" s="14"/>
      <c r="I481" s="15"/>
      <c r="J481" s="77"/>
      <c r="K481" s="92"/>
    </row>
    <row r="482" spans="1:11" ht="13" x14ac:dyDescent="0.15">
      <c r="A482" s="14"/>
      <c r="B482" s="14"/>
      <c r="C482" s="14"/>
      <c r="D482" s="16"/>
      <c r="E482" s="16"/>
      <c r="F482" s="14"/>
      <c r="G482" s="14"/>
      <c r="H482" s="14"/>
      <c r="I482" s="15"/>
      <c r="J482" s="77"/>
      <c r="K482" s="92"/>
    </row>
    <row r="483" spans="1:11" ht="13" x14ac:dyDescent="0.15">
      <c r="A483" s="14"/>
      <c r="B483" s="14"/>
      <c r="C483" s="14"/>
      <c r="D483" s="16"/>
      <c r="E483" s="16"/>
      <c r="F483" s="14"/>
      <c r="G483" s="14"/>
      <c r="H483" s="14"/>
      <c r="I483" s="15"/>
      <c r="J483" s="77"/>
      <c r="K483" s="92"/>
    </row>
    <row r="484" spans="1:11" ht="13" x14ac:dyDescent="0.15">
      <c r="A484" s="14"/>
      <c r="B484" s="14"/>
      <c r="C484" s="14"/>
      <c r="D484" s="16"/>
      <c r="E484" s="16"/>
      <c r="F484" s="14"/>
      <c r="G484" s="14"/>
      <c r="H484" s="14"/>
      <c r="I484" s="15"/>
      <c r="J484" s="77"/>
      <c r="K484" s="92"/>
    </row>
    <row r="485" spans="1:11" ht="13" x14ac:dyDescent="0.15">
      <c r="A485" s="14"/>
      <c r="B485" s="14"/>
      <c r="C485" s="14"/>
      <c r="D485" s="16"/>
      <c r="E485" s="16"/>
      <c r="F485" s="14"/>
      <c r="G485" s="14"/>
      <c r="H485" s="14"/>
      <c r="I485" s="15"/>
      <c r="J485" s="77"/>
      <c r="K485" s="92"/>
    </row>
    <row r="486" spans="1:11" ht="13" x14ac:dyDescent="0.15">
      <c r="A486" s="14"/>
      <c r="B486" s="14"/>
      <c r="C486" s="14"/>
      <c r="D486" s="16"/>
      <c r="E486" s="16"/>
      <c r="F486" s="14"/>
      <c r="G486" s="14"/>
      <c r="H486" s="14"/>
      <c r="I486" s="15"/>
      <c r="J486" s="77"/>
      <c r="K486" s="92"/>
    </row>
    <row r="487" spans="1:11" ht="13" x14ac:dyDescent="0.15">
      <c r="A487" s="14"/>
      <c r="B487" s="14"/>
      <c r="C487" s="14"/>
      <c r="D487" s="16"/>
      <c r="E487" s="16"/>
      <c r="F487" s="14"/>
      <c r="G487" s="14"/>
      <c r="H487" s="14"/>
      <c r="I487" s="15"/>
      <c r="J487" s="77"/>
      <c r="K487" s="92"/>
    </row>
    <row r="488" spans="1:11" ht="13" x14ac:dyDescent="0.15">
      <c r="A488" s="14"/>
      <c r="B488" s="14"/>
      <c r="C488" s="14"/>
      <c r="D488" s="16"/>
      <c r="E488" s="16"/>
      <c r="F488" s="14"/>
      <c r="G488" s="14"/>
      <c r="H488" s="14"/>
      <c r="I488" s="15"/>
      <c r="J488" s="77"/>
      <c r="K488" s="92"/>
    </row>
    <row r="489" spans="1:11" ht="13" x14ac:dyDescent="0.15">
      <c r="A489" s="14"/>
      <c r="B489" s="14"/>
      <c r="C489" s="14"/>
      <c r="D489" s="16"/>
      <c r="E489" s="16"/>
      <c r="F489" s="14"/>
      <c r="G489" s="14"/>
      <c r="H489" s="14"/>
      <c r="I489" s="15"/>
      <c r="J489" s="77"/>
      <c r="K489" s="92"/>
    </row>
    <row r="490" spans="1:11" ht="13" x14ac:dyDescent="0.15">
      <c r="A490" s="14"/>
      <c r="B490" s="14"/>
      <c r="C490" s="14"/>
      <c r="D490" s="16"/>
      <c r="E490" s="16"/>
      <c r="F490" s="14"/>
      <c r="G490" s="14"/>
      <c r="H490" s="14"/>
      <c r="I490" s="15"/>
      <c r="J490" s="77"/>
      <c r="K490" s="92"/>
    </row>
    <row r="491" spans="1:11" ht="13" x14ac:dyDescent="0.15">
      <c r="A491" s="14"/>
      <c r="B491" s="14"/>
      <c r="C491" s="14"/>
      <c r="D491" s="16"/>
      <c r="E491" s="16"/>
      <c r="F491" s="14"/>
      <c r="G491" s="14"/>
      <c r="H491" s="14"/>
      <c r="I491" s="15"/>
      <c r="J491" s="77"/>
      <c r="K491" s="92"/>
    </row>
    <row r="492" spans="1:11" ht="13" x14ac:dyDescent="0.15">
      <c r="A492" s="14"/>
      <c r="B492" s="14"/>
      <c r="C492" s="14"/>
      <c r="D492" s="16"/>
      <c r="E492" s="16"/>
      <c r="F492" s="14"/>
      <c r="G492" s="14"/>
      <c r="H492" s="14"/>
      <c r="I492" s="15"/>
      <c r="J492" s="77"/>
      <c r="K492" s="92"/>
    </row>
    <row r="493" spans="1:11" ht="13" x14ac:dyDescent="0.15">
      <c r="A493" s="14"/>
      <c r="B493" s="14"/>
      <c r="C493" s="14"/>
      <c r="D493" s="16"/>
      <c r="E493" s="16"/>
      <c r="F493" s="14"/>
      <c r="G493" s="14"/>
      <c r="H493" s="14"/>
      <c r="I493" s="15"/>
      <c r="J493" s="77"/>
      <c r="K493" s="92"/>
    </row>
    <row r="494" spans="1:11" ht="13" x14ac:dyDescent="0.15">
      <c r="A494" s="14"/>
      <c r="B494" s="14"/>
      <c r="C494" s="14"/>
      <c r="D494" s="16"/>
      <c r="E494" s="16"/>
      <c r="F494" s="14"/>
      <c r="G494" s="14"/>
      <c r="H494" s="14"/>
      <c r="I494" s="15"/>
      <c r="J494" s="77"/>
      <c r="K494" s="92"/>
    </row>
    <row r="495" spans="1:11" ht="13" x14ac:dyDescent="0.15">
      <c r="A495" s="14"/>
      <c r="B495" s="14"/>
      <c r="C495" s="14"/>
      <c r="D495" s="16"/>
      <c r="E495" s="16"/>
      <c r="F495" s="14"/>
      <c r="G495" s="14"/>
      <c r="H495" s="14"/>
      <c r="I495" s="15"/>
      <c r="J495" s="77"/>
      <c r="K495" s="92"/>
    </row>
    <row r="496" spans="1:11" ht="13" x14ac:dyDescent="0.15">
      <c r="A496" s="14"/>
      <c r="B496" s="14"/>
      <c r="C496" s="14"/>
      <c r="D496" s="16"/>
      <c r="E496" s="16"/>
      <c r="F496" s="14"/>
      <c r="G496" s="14"/>
      <c r="H496" s="14"/>
      <c r="I496" s="15"/>
      <c r="J496" s="77"/>
      <c r="K496" s="92"/>
    </row>
    <row r="497" spans="1:11" ht="13" x14ac:dyDescent="0.15">
      <c r="A497" s="14"/>
      <c r="B497" s="14"/>
      <c r="C497" s="14"/>
      <c r="D497" s="16"/>
      <c r="E497" s="16"/>
      <c r="F497" s="14"/>
      <c r="G497" s="14"/>
      <c r="H497" s="14"/>
      <c r="I497" s="15"/>
      <c r="J497" s="77"/>
      <c r="K497" s="92"/>
    </row>
    <row r="498" spans="1:11" ht="13" x14ac:dyDescent="0.15">
      <c r="A498" s="14"/>
      <c r="B498" s="14"/>
      <c r="C498" s="14"/>
      <c r="D498" s="16"/>
      <c r="E498" s="16"/>
      <c r="F498" s="14"/>
      <c r="G498" s="14"/>
      <c r="H498" s="14"/>
      <c r="I498" s="15"/>
      <c r="J498" s="77"/>
      <c r="K498" s="92"/>
    </row>
    <row r="499" spans="1:11" ht="13" x14ac:dyDescent="0.15">
      <c r="A499" s="14"/>
      <c r="B499" s="14"/>
      <c r="C499" s="14"/>
      <c r="D499" s="16"/>
      <c r="E499" s="16"/>
      <c r="F499" s="14"/>
      <c r="G499" s="14"/>
      <c r="H499" s="14"/>
      <c r="I499" s="15"/>
      <c r="J499" s="77"/>
      <c r="K499" s="92"/>
    </row>
    <row r="500" spans="1:11" ht="13" x14ac:dyDescent="0.15">
      <c r="A500" s="14"/>
      <c r="B500" s="14"/>
      <c r="C500" s="14"/>
      <c r="D500" s="16"/>
      <c r="E500" s="16"/>
      <c r="F500" s="14"/>
      <c r="G500" s="14"/>
      <c r="H500" s="14"/>
      <c r="I500" s="15"/>
      <c r="J500" s="77"/>
      <c r="K500" s="92"/>
    </row>
    <row r="501" spans="1:11" ht="13" x14ac:dyDescent="0.15">
      <c r="A501" s="14"/>
      <c r="B501" s="14"/>
      <c r="C501" s="14"/>
      <c r="D501" s="16"/>
      <c r="E501" s="16"/>
      <c r="F501" s="14"/>
      <c r="G501" s="14"/>
      <c r="H501" s="14"/>
      <c r="I501" s="15"/>
      <c r="J501" s="77"/>
      <c r="K501" s="92"/>
    </row>
    <row r="502" spans="1:11" ht="13" x14ac:dyDescent="0.15">
      <c r="A502" s="14"/>
      <c r="B502" s="14"/>
      <c r="C502" s="14"/>
      <c r="D502" s="16"/>
      <c r="E502" s="16"/>
      <c r="F502" s="14"/>
      <c r="G502" s="14"/>
      <c r="H502" s="14"/>
      <c r="I502" s="15"/>
      <c r="J502" s="77"/>
      <c r="K502" s="92"/>
    </row>
    <row r="503" spans="1:11" ht="13" x14ac:dyDescent="0.15">
      <c r="A503" s="14"/>
      <c r="B503" s="14"/>
      <c r="C503" s="14"/>
      <c r="D503" s="16"/>
      <c r="E503" s="16"/>
      <c r="F503" s="14"/>
      <c r="G503" s="14"/>
      <c r="H503" s="14"/>
      <c r="I503" s="15"/>
      <c r="J503" s="77"/>
      <c r="K503" s="92"/>
    </row>
    <row r="504" spans="1:11" ht="13" x14ac:dyDescent="0.15">
      <c r="A504" s="14"/>
      <c r="B504" s="14"/>
      <c r="C504" s="14"/>
      <c r="D504" s="16"/>
      <c r="E504" s="16"/>
      <c r="F504" s="14"/>
      <c r="G504" s="14"/>
      <c r="H504" s="14"/>
      <c r="I504" s="15"/>
      <c r="J504" s="77"/>
      <c r="K504" s="92"/>
    </row>
    <row r="505" spans="1:11" ht="13" x14ac:dyDescent="0.15">
      <c r="A505" s="14"/>
      <c r="B505" s="14"/>
      <c r="C505" s="14"/>
      <c r="D505" s="16"/>
      <c r="E505" s="16"/>
      <c r="F505" s="14"/>
      <c r="G505" s="14"/>
      <c r="H505" s="14"/>
      <c r="I505" s="15"/>
      <c r="J505" s="77"/>
      <c r="K505" s="92"/>
    </row>
    <row r="506" spans="1:11" ht="13" x14ac:dyDescent="0.15">
      <c r="A506" s="14"/>
      <c r="B506" s="14"/>
      <c r="C506" s="14"/>
      <c r="D506" s="16"/>
      <c r="E506" s="16"/>
      <c r="F506" s="14"/>
      <c r="G506" s="14"/>
      <c r="H506" s="14"/>
      <c r="I506" s="15"/>
      <c r="J506" s="77"/>
      <c r="K506" s="92"/>
    </row>
    <row r="507" spans="1:11" ht="13" x14ac:dyDescent="0.15">
      <c r="A507" s="14"/>
      <c r="B507" s="14"/>
      <c r="C507" s="14"/>
      <c r="D507" s="16"/>
      <c r="E507" s="16"/>
      <c r="F507" s="14"/>
      <c r="G507" s="14"/>
      <c r="H507" s="14"/>
      <c r="I507" s="15"/>
      <c r="J507" s="77"/>
      <c r="K507" s="92"/>
    </row>
    <row r="508" spans="1:11" ht="13" x14ac:dyDescent="0.15">
      <c r="A508" s="14"/>
      <c r="B508" s="14"/>
      <c r="C508" s="14"/>
      <c r="D508" s="16"/>
      <c r="E508" s="16"/>
      <c r="F508" s="14"/>
      <c r="G508" s="14"/>
      <c r="H508" s="14"/>
      <c r="I508" s="15"/>
      <c r="J508" s="77"/>
      <c r="K508" s="92"/>
    </row>
    <row r="509" spans="1:11" ht="13" x14ac:dyDescent="0.15">
      <c r="A509" s="14"/>
      <c r="B509" s="14"/>
      <c r="C509" s="14"/>
      <c r="D509" s="16"/>
      <c r="E509" s="16"/>
      <c r="F509" s="14"/>
      <c r="G509" s="14"/>
      <c r="H509" s="14"/>
      <c r="I509" s="15"/>
      <c r="J509" s="77"/>
      <c r="K509" s="92"/>
    </row>
    <row r="510" spans="1:11" ht="13" x14ac:dyDescent="0.15">
      <c r="A510" s="14"/>
      <c r="B510" s="14"/>
      <c r="C510" s="14"/>
      <c r="D510" s="16"/>
      <c r="E510" s="16"/>
      <c r="F510" s="14"/>
      <c r="G510" s="14"/>
      <c r="H510" s="14"/>
      <c r="I510" s="15"/>
      <c r="J510" s="77"/>
      <c r="K510" s="92"/>
    </row>
    <row r="511" spans="1:11" ht="13" x14ac:dyDescent="0.15">
      <c r="A511" s="14"/>
      <c r="B511" s="14"/>
      <c r="C511" s="14"/>
      <c r="D511" s="16"/>
      <c r="E511" s="16"/>
      <c r="F511" s="14"/>
      <c r="G511" s="14"/>
      <c r="H511" s="14"/>
      <c r="I511" s="15"/>
      <c r="J511" s="77"/>
      <c r="K511" s="92"/>
    </row>
    <row r="512" spans="1:11" ht="13" x14ac:dyDescent="0.15">
      <c r="A512" s="14"/>
      <c r="B512" s="14"/>
      <c r="C512" s="14"/>
      <c r="D512" s="16"/>
      <c r="E512" s="16"/>
      <c r="F512" s="14"/>
      <c r="G512" s="14"/>
      <c r="H512" s="14"/>
      <c r="I512" s="15"/>
      <c r="J512" s="77"/>
      <c r="K512" s="92"/>
    </row>
    <row r="513" spans="1:11" ht="13" x14ac:dyDescent="0.15">
      <c r="A513" s="14"/>
      <c r="B513" s="14"/>
      <c r="C513" s="14"/>
      <c r="D513" s="16"/>
      <c r="E513" s="16"/>
      <c r="F513" s="14"/>
      <c r="G513" s="14"/>
      <c r="H513" s="14"/>
      <c r="I513" s="15"/>
      <c r="J513" s="77"/>
      <c r="K513" s="92"/>
    </row>
    <row r="514" spans="1:11" ht="13" x14ac:dyDescent="0.15">
      <c r="A514" s="14"/>
      <c r="B514" s="14"/>
      <c r="C514" s="14"/>
      <c r="D514" s="16"/>
      <c r="E514" s="16"/>
      <c r="F514" s="14"/>
      <c r="G514" s="14"/>
      <c r="H514" s="14"/>
      <c r="I514" s="15"/>
      <c r="J514" s="77"/>
      <c r="K514" s="92"/>
    </row>
    <row r="515" spans="1:11" ht="13" x14ac:dyDescent="0.15">
      <c r="A515" s="14"/>
      <c r="B515" s="14"/>
      <c r="C515" s="14"/>
      <c r="D515" s="16"/>
      <c r="E515" s="16"/>
      <c r="F515" s="14"/>
      <c r="G515" s="14"/>
      <c r="H515" s="14"/>
      <c r="I515" s="15"/>
      <c r="J515" s="77"/>
      <c r="K515" s="92"/>
    </row>
    <row r="516" spans="1:11" ht="13" x14ac:dyDescent="0.15">
      <c r="A516" s="14"/>
      <c r="B516" s="14"/>
      <c r="C516" s="14"/>
      <c r="D516" s="16"/>
      <c r="E516" s="16"/>
      <c r="F516" s="14"/>
      <c r="G516" s="14"/>
      <c r="H516" s="14"/>
      <c r="I516" s="15"/>
      <c r="J516" s="77"/>
      <c r="K516" s="92"/>
    </row>
    <row r="517" spans="1:11" ht="13" x14ac:dyDescent="0.15">
      <c r="A517" s="14"/>
      <c r="B517" s="14"/>
      <c r="C517" s="14"/>
      <c r="D517" s="16"/>
      <c r="E517" s="16"/>
      <c r="F517" s="14"/>
      <c r="G517" s="14"/>
      <c r="H517" s="14"/>
      <c r="I517" s="15"/>
      <c r="J517" s="77"/>
      <c r="K517" s="92"/>
    </row>
    <row r="518" spans="1:11" ht="13" x14ac:dyDescent="0.15">
      <c r="A518" s="14"/>
      <c r="B518" s="14"/>
      <c r="C518" s="14"/>
      <c r="D518" s="16"/>
      <c r="E518" s="16"/>
      <c r="F518" s="14"/>
      <c r="G518" s="14"/>
      <c r="H518" s="14"/>
      <c r="I518" s="15"/>
      <c r="J518" s="77"/>
      <c r="K518" s="92"/>
    </row>
    <row r="519" spans="1:11" ht="13" x14ac:dyDescent="0.15">
      <c r="A519" s="14"/>
      <c r="B519" s="14"/>
      <c r="C519" s="14"/>
      <c r="D519" s="16"/>
      <c r="E519" s="16"/>
      <c r="F519" s="14"/>
      <c r="G519" s="14"/>
      <c r="H519" s="14"/>
      <c r="I519" s="15"/>
      <c r="J519" s="77"/>
      <c r="K519" s="92"/>
    </row>
    <row r="520" spans="1:11" ht="13" x14ac:dyDescent="0.15">
      <c r="A520" s="14"/>
      <c r="B520" s="14"/>
      <c r="C520" s="14"/>
      <c r="D520" s="16"/>
      <c r="E520" s="16"/>
      <c r="F520" s="14"/>
      <c r="G520" s="14"/>
      <c r="H520" s="14"/>
      <c r="I520" s="15"/>
      <c r="J520" s="77"/>
      <c r="K520" s="92"/>
    </row>
    <row r="521" spans="1:11" ht="13" x14ac:dyDescent="0.15">
      <c r="A521" s="14"/>
      <c r="B521" s="14"/>
      <c r="C521" s="14"/>
      <c r="D521" s="16"/>
      <c r="E521" s="16"/>
      <c r="F521" s="14"/>
      <c r="G521" s="14"/>
      <c r="H521" s="14"/>
      <c r="I521" s="15"/>
      <c r="J521" s="77"/>
      <c r="K521" s="92"/>
    </row>
    <row r="522" spans="1:11" ht="13" x14ac:dyDescent="0.15">
      <c r="A522" s="14"/>
      <c r="B522" s="14"/>
      <c r="C522" s="14"/>
      <c r="D522" s="16"/>
      <c r="E522" s="16"/>
      <c r="F522" s="14"/>
      <c r="G522" s="14"/>
      <c r="H522" s="14"/>
      <c r="I522" s="15"/>
      <c r="J522" s="77"/>
      <c r="K522" s="92"/>
    </row>
    <row r="523" spans="1:11" ht="13" x14ac:dyDescent="0.15">
      <c r="A523" s="14"/>
      <c r="B523" s="14"/>
      <c r="C523" s="14"/>
      <c r="D523" s="16"/>
      <c r="E523" s="16"/>
      <c r="F523" s="14"/>
      <c r="G523" s="14"/>
      <c r="H523" s="14"/>
      <c r="I523" s="15"/>
      <c r="J523" s="77"/>
      <c r="K523" s="92"/>
    </row>
    <row r="524" spans="1:11" ht="13" x14ac:dyDescent="0.15">
      <c r="A524" s="14"/>
      <c r="B524" s="14"/>
      <c r="C524" s="14"/>
      <c r="D524" s="16"/>
      <c r="E524" s="16"/>
      <c r="F524" s="14"/>
      <c r="G524" s="14"/>
      <c r="H524" s="14"/>
      <c r="I524" s="15"/>
      <c r="J524" s="77"/>
      <c r="K524" s="92"/>
    </row>
    <row r="525" spans="1:11" ht="13" x14ac:dyDescent="0.15">
      <c r="A525" s="14"/>
      <c r="B525" s="14"/>
      <c r="C525" s="14"/>
      <c r="D525" s="16"/>
      <c r="E525" s="16"/>
      <c r="F525" s="14"/>
      <c r="G525" s="14"/>
      <c r="H525" s="14"/>
      <c r="I525" s="15"/>
      <c r="J525" s="77"/>
      <c r="K525" s="92"/>
    </row>
    <row r="526" spans="1:11" ht="13" x14ac:dyDescent="0.15">
      <c r="A526" s="14"/>
      <c r="B526" s="14"/>
      <c r="C526" s="14"/>
      <c r="D526" s="16"/>
      <c r="E526" s="16"/>
      <c r="F526" s="14"/>
      <c r="G526" s="14"/>
      <c r="H526" s="14"/>
      <c r="I526" s="15"/>
      <c r="J526" s="77"/>
      <c r="K526" s="92"/>
    </row>
    <row r="527" spans="1:11" ht="13" x14ac:dyDescent="0.15">
      <c r="A527" s="14"/>
      <c r="B527" s="14"/>
      <c r="C527" s="14"/>
      <c r="D527" s="16"/>
      <c r="E527" s="16"/>
      <c r="F527" s="14"/>
      <c r="G527" s="14"/>
      <c r="H527" s="14"/>
      <c r="I527" s="15"/>
      <c r="J527" s="77"/>
      <c r="K527" s="92"/>
    </row>
    <row r="528" spans="1:11" ht="13" x14ac:dyDescent="0.15">
      <c r="A528" s="14"/>
      <c r="B528" s="14"/>
      <c r="C528" s="14"/>
      <c r="D528" s="16"/>
      <c r="E528" s="16"/>
      <c r="F528" s="14"/>
      <c r="G528" s="14"/>
      <c r="H528" s="14"/>
      <c r="I528" s="15"/>
      <c r="J528" s="77"/>
      <c r="K528" s="92"/>
    </row>
    <row r="529" spans="1:11" ht="13" x14ac:dyDescent="0.15">
      <c r="A529" s="14"/>
      <c r="B529" s="14"/>
      <c r="C529" s="14"/>
      <c r="D529" s="16"/>
      <c r="E529" s="16"/>
      <c r="F529" s="14"/>
      <c r="G529" s="14"/>
      <c r="H529" s="14"/>
      <c r="I529" s="15"/>
      <c r="J529" s="77"/>
      <c r="K529" s="92"/>
    </row>
    <row r="530" spans="1:11" ht="13" x14ac:dyDescent="0.15">
      <c r="A530" s="14"/>
      <c r="B530" s="14"/>
      <c r="C530" s="14"/>
      <c r="D530" s="16"/>
      <c r="E530" s="16"/>
      <c r="F530" s="14"/>
      <c r="G530" s="14"/>
      <c r="H530" s="14"/>
      <c r="I530" s="15"/>
      <c r="J530" s="77"/>
      <c r="K530" s="92"/>
    </row>
    <row r="531" spans="1:11" ht="13" x14ac:dyDescent="0.15">
      <c r="A531" s="14"/>
      <c r="B531" s="14"/>
      <c r="C531" s="14"/>
      <c r="D531" s="16"/>
      <c r="E531" s="16"/>
      <c r="F531" s="14"/>
      <c r="G531" s="14"/>
      <c r="H531" s="14"/>
      <c r="I531" s="15"/>
      <c r="J531" s="77"/>
      <c r="K531" s="92"/>
    </row>
    <row r="532" spans="1:11" ht="13" x14ac:dyDescent="0.15">
      <c r="A532" s="14"/>
      <c r="B532" s="14"/>
      <c r="C532" s="14"/>
      <c r="D532" s="16"/>
      <c r="E532" s="16"/>
      <c r="F532" s="14"/>
      <c r="G532" s="14"/>
      <c r="H532" s="14"/>
      <c r="I532" s="15"/>
      <c r="J532" s="77"/>
      <c r="K532" s="92"/>
    </row>
    <row r="533" spans="1:11" ht="13" x14ac:dyDescent="0.15">
      <c r="A533" s="14"/>
      <c r="B533" s="14"/>
      <c r="C533" s="14"/>
      <c r="D533" s="16"/>
      <c r="E533" s="16"/>
      <c r="F533" s="14"/>
      <c r="G533" s="14"/>
      <c r="H533" s="14"/>
      <c r="I533" s="15"/>
      <c r="J533" s="77"/>
      <c r="K533" s="92"/>
    </row>
    <row r="534" spans="1:11" ht="13" x14ac:dyDescent="0.15">
      <c r="A534" s="14"/>
      <c r="B534" s="14"/>
      <c r="C534" s="14"/>
      <c r="D534" s="16"/>
      <c r="E534" s="16"/>
      <c r="F534" s="14"/>
      <c r="G534" s="14"/>
      <c r="H534" s="14"/>
      <c r="I534" s="15"/>
      <c r="J534" s="77"/>
      <c r="K534" s="92"/>
    </row>
    <row r="535" spans="1:11" ht="13" x14ac:dyDescent="0.15">
      <c r="A535" s="14"/>
      <c r="B535" s="14"/>
      <c r="C535" s="14"/>
      <c r="D535" s="16"/>
      <c r="E535" s="16"/>
      <c r="F535" s="14"/>
      <c r="G535" s="14"/>
      <c r="H535" s="14"/>
      <c r="I535" s="15"/>
      <c r="J535" s="77"/>
      <c r="K535" s="92"/>
    </row>
    <row r="536" spans="1:11" ht="13" x14ac:dyDescent="0.15">
      <c r="A536" s="14"/>
      <c r="B536" s="14"/>
      <c r="C536" s="14"/>
      <c r="D536" s="16"/>
      <c r="E536" s="16"/>
      <c r="F536" s="14"/>
      <c r="G536" s="14"/>
      <c r="H536" s="14"/>
      <c r="I536" s="15"/>
      <c r="J536" s="77"/>
      <c r="K536" s="92"/>
    </row>
    <row r="537" spans="1:11" ht="13" x14ac:dyDescent="0.15">
      <c r="A537" s="14"/>
      <c r="B537" s="14"/>
      <c r="C537" s="14"/>
      <c r="D537" s="16"/>
      <c r="E537" s="16"/>
      <c r="F537" s="14"/>
      <c r="G537" s="14"/>
      <c r="H537" s="14"/>
      <c r="I537" s="15"/>
      <c r="J537" s="77"/>
      <c r="K537" s="92"/>
    </row>
    <row r="538" spans="1:11" ht="13" x14ac:dyDescent="0.15">
      <c r="A538" s="14"/>
      <c r="B538" s="14"/>
      <c r="C538" s="14"/>
      <c r="D538" s="16"/>
      <c r="E538" s="16"/>
      <c r="F538" s="14"/>
      <c r="G538" s="14"/>
      <c r="H538" s="14"/>
      <c r="I538" s="15"/>
      <c r="J538" s="77"/>
      <c r="K538" s="92"/>
    </row>
    <row r="539" spans="1:11" ht="13" x14ac:dyDescent="0.15">
      <c r="A539" s="14"/>
      <c r="B539" s="14"/>
      <c r="C539" s="14"/>
      <c r="D539" s="16"/>
      <c r="E539" s="16"/>
      <c r="F539" s="14"/>
      <c r="G539" s="14"/>
      <c r="H539" s="14"/>
      <c r="I539" s="15"/>
      <c r="J539" s="77"/>
      <c r="K539" s="92"/>
    </row>
    <row r="540" spans="1:11" ht="13" x14ac:dyDescent="0.15">
      <c r="A540" s="14"/>
      <c r="B540" s="14"/>
      <c r="C540" s="14"/>
      <c r="D540" s="16"/>
      <c r="E540" s="16"/>
      <c r="F540" s="14"/>
      <c r="G540" s="14"/>
      <c r="H540" s="14"/>
      <c r="I540" s="15"/>
      <c r="J540" s="77"/>
      <c r="K540" s="92"/>
    </row>
    <row r="541" spans="1:11" ht="13" x14ac:dyDescent="0.15">
      <c r="A541" s="14"/>
      <c r="B541" s="14"/>
      <c r="C541" s="14"/>
      <c r="D541" s="16"/>
      <c r="E541" s="16"/>
      <c r="F541" s="14"/>
      <c r="G541" s="14"/>
      <c r="H541" s="14"/>
      <c r="I541" s="15"/>
      <c r="J541" s="77"/>
      <c r="K541" s="92"/>
    </row>
    <row r="542" spans="1:11" ht="13" x14ac:dyDescent="0.15">
      <c r="A542" s="14"/>
      <c r="B542" s="14"/>
      <c r="C542" s="14"/>
      <c r="D542" s="16"/>
      <c r="E542" s="16"/>
      <c r="F542" s="14"/>
      <c r="G542" s="14"/>
      <c r="H542" s="14"/>
      <c r="I542" s="15"/>
      <c r="J542" s="77"/>
      <c r="K542" s="92"/>
    </row>
    <row r="543" spans="1:11" ht="13" x14ac:dyDescent="0.15">
      <c r="A543" s="14"/>
      <c r="B543" s="14"/>
      <c r="C543" s="14"/>
      <c r="D543" s="16"/>
      <c r="E543" s="16"/>
      <c r="F543" s="14"/>
      <c r="G543" s="14"/>
      <c r="H543" s="14"/>
      <c r="I543" s="15"/>
      <c r="J543" s="77"/>
      <c r="K543" s="92"/>
    </row>
    <row r="544" spans="1:11" ht="13" x14ac:dyDescent="0.15">
      <c r="A544" s="14"/>
      <c r="B544" s="14"/>
      <c r="C544" s="14"/>
      <c r="D544" s="16"/>
      <c r="E544" s="16"/>
      <c r="F544" s="14"/>
      <c r="G544" s="14"/>
      <c r="H544" s="14"/>
      <c r="I544" s="15"/>
      <c r="J544" s="77"/>
      <c r="K544" s="92"/>
    </row>
    <row r="545" spans="1:11" ht="13" x14ac:dyDescent="0.15">
      <c r="A545" s="14"/>
      <c r="B545" s="14"/>
      <c r="C545" s="14"/>
      <c r="D545" s="16"/>
      <c r="E545" s="16"/>
      <c r="F545" s="14"/>
      <c r="G545" s="14"/>
      <c r="H545" s="14"/>
      <c r="I545" s="15"/>
      <c r="J545" s="77"/>
      <c r="K545" s="92"/>
    </row>
    <row r="546" spans="1:11" ht="13" x14ac:dyDescent="0.15">
      <c r="A546" s="14"/>
      <c r="B546" s="14"/>
      <c r="C546" s="14"/>
      <c r="D546" s="16"/>
      <c r="E546" s="16"/>
      <c r="F546" s="14"/>
      <c r="G546" s="14"/>
      <c r="H546" s="14"/>
      <c r="I546" s="15"/>
      <c r="J546" s="77"/>
      <c r="K546" s="92"/>
    </row>
    <row r="547" spans="1:11" ht="13" x14ac:dyDescent="0.15">
      <c r="A547" s="14"/>
      <c r="B547" s="14"/>
      <c r="C547" s="14"/>
      <c r="D547" s="16"/>
      <c r="E547" s="16"/>
      <c r="F547" s="14"/>
      <c r="G547" s="14"/>
      <c r="H547" s="14"/>
      <c r="I547" s="15"/>
      <c r="J547" s="77"/>
      <c r="K547" s="92"/>
    </row>
    <row r="548" spans="1:11" ht="13" x14ac:dyDescent="0.15">
      <c r="A548" s="14"/>
      <c r="B548" s="14"/>
      <c r="C548" s="14"/>
      <c r="D548" s="16"/>
      <c r="E548" s="16"/>
      <c r="F548" s="14"/>
      <c r="G548" s="14"/>
      <c r="H548" s="14"/>
      <c r="I548" s="15"/>
      <c r="J548" s="77"/>
      <c r="K548" s="92"/>
    </row>
    <row r="549" spans="1:11" ht="13" x14ac:dyDescent="0.15">
      <c r="A549" s="14"/>
      <c r="B549" s="14"/>
      <c r="C549" s="14"/>
      <c r="D549" s="16"/>
      <c r="E549" s="16"/>
      <c r="F549" s="14"/>
      <c r="G549" s="14"/>
      <c r="H549" s="14"/>
      <c r="I549" s="15"/>
      <c r="J549" s="77"/>
      <c r="K549" s="92"/>
    </row>
    <row r="550" spans="1:11" ht="13" x14ac:dyDescent="0.15">
      <c r="A550" s="14"/>
      <c r="B550" s="14"/>
      <c r="C550" s="14"/>
      <c r="D550" s="16"/>
      <c r="E550" s="16"/>
      <c r="F550" s="14"/>
      <c r="G550" s="14"/>
      <c r="H550" s="14"/>
      <c r="I550" s="15"/>
      <c r="J550" s="77"/>
      <c r="K550" s="92"/>
    </row>
    <row r="551" spans="1:11" ht="13" x14ac:dyDescent="0.15">
      <c r="A551" s="14"/>
      <c r="B551" s="14"/>
      <c r="C551" s="14"/>
      <c r="D551" s="16"/>
      <c r="E551" s="16"/>
      <c r="F551" s="14"/>
      <c r="G551" s="14"/>
      <c r="H551" s="14"/>
      <c r="I551" s="15"/>
      <c r="J551" s="77"/>
      <c r="K551" s="92"/>
    </row>
    <row r="552" spans="1:11" ht="13" x14ac:dyDescent="0.15">
      <c r="A552" s="14"/>
      <c r="B552" s="14"/>
      <c r="C552" s="14"/>
      <c r="D552" s="16"/>
      <c r="E552" s="16"/>
      <c r="F552" s="14"/>
      <c r="G552" s="14"/>
      <c r="H552" s="14"/>
      <c r="I552" s="15"/>
      <c r="J552" s="77"/>
      <c r="K552" s="92"/>
    </row>
    <row r="553" spans="1:11" ht="13" x14ac:dyDescent="0.15">
      <c r="A553" s="14"/>
      <c r="B553" s="14"/>
      <c r="C553" s="14"/>
      <c r="D553" s="16"/>
      <c r="E553" s="16"/>
      <c r="F553" s="14"/>
      <c r="G553" s="14"/>
      <c r="H553" s="14"/>
      <c r="I553" s="15"/>
      <c r="J553" s="77"/>
      <c r="K553" s="92"/>
    </row>
    <row r="554" spans="1:11" ht="13" x14ac:dyDescent="0.15">
      <c r="A554" s="14"/>
      <c r="B554" s="14"/>
      <c r="C554" s="14"/>
      <c r="D554" s="16"/>
      <c r="E554" s="16"/>
      <c r="F554" s="14"/>
      <c r="G554" s="14"/>
      <c r="H554" s="14"/>
      <c r="I554" s="15"/>
      <c r="J554" s="77"/>
      <c r="K554" s="92"/>
    </row>
    <row r="555" spans="1:11" ht="13" x14ac:dyDescent="0.15">
      <c r="A555" s="14"/>
      <c r="B555" s="14"/>
      <c r="C555" s="14"/>
      <c r="D555" s="16"/>
      <c r="E555" s="16"/>
      <c r="F555" s="14"/>
      <c r="G555" s="14"/>
      <c r="H555" s="14"/>
      <c r="I555" s="15"/>
      <c r="J555" s="77"/>
      <c r="K555" s="92"/>
    </row>
    <row r="556" spans="1:11" ht="13" x14ac:dyDescent="0.15">
      <c r="A556" s="14"/>
      <c r="B556" s="14"/>
      <c r="C556" s="14"/>
      <c r="D556" s="16"/>
      <c r="E556" s="16"/>
      <c r="F556" s="14"/>
      <c r="G556" s="14"/>
      <c r="H556" s="14"/>
      <c r="I556" s="15"/>
      <c r="J556" s="77"/>
      <c r="K556" s="92"/>
    </row>
    <row r="557" spans="1:11" ht="13" x14ac:dyDescent="0.15">
      <c r="A557" s="14"/>
      <c r="B557" s="14"/>
      <c r="C557" s="14"/>
      <c r="D557" s="16"/>
      <c r="E557" s="16"/>
      <c r="F557" s="14"/>
      <c r="G557" s="14"/>
      <c r="H557" s="14"/>
      <c r="I557" s="15"/>
      <c r="J557" s="77"/>
      <c r="K557" s="92"/>
    </row>
    <row r="558" spans="1:11" ht="13" x14ac:dyDescent="0.15">
      <c r="A558" s="14"/>
      <c r="B558" s="14"/>
      <c r="C558" s="14"/>
      <c r="D558" s="16"/>
      <c r="E558" s="16"/>
      <c r="F558" s="14"/>
      <c r="G558" s="14"/>
      <c r="H558" s="14"/>
      <c r="I558" s="15"/>
      <c r="J558" s="77"/>
      <c r="K558" s="92"/>
    </row>
    <row r="559" spans="1:11" ht="13" x14ac:dyDescent="0.15">
      <c r="A559" s="14"/>
      <c r="B559" s="14"/>
      <c r="C559" s="14"/>
      <c r="D559" s="16"/>
      <c r="E559" s="16"/>
      <c r="F559" s="14"/>
      <c r="G559" s="14"/>
      <c r="H559" s="14"/>
      <c r="I559" s="15"/>
      <c r="J559" s="77"/>
      <c r="K559" s="92"/>
    </row>
    <row r="560" spans="1:11" ht="13" x14ac:dyDescent="0.15">
      <c r="A560" s="14"/>
      <c r="B560" s="14"/>
      <c r="C560" s="14"/>
      <c r="D560" s="16"/>
      <c r="E560" s="16"/>
      <c r="F560" s="14"/>
      <c r="G560" s="14"/>
      <c r="H560" s="14"/>
      <c r="I560" s="15"/>
      <c r="J560" s="77"/>
      <c r="K560" s="92"/>
    </row>
    <row r="561" spans="1:11" ht="13" x14ac:dyDescent="0.15">
      <c r="A561" s="14"/>
      <c r="B561" s="14"/>
      <c r="C561" s="14"/>
      <c r="D561" s="16"/>
      <c r="E561" s="16"/>
      <c r="F561" s="14"/>
      <c r="G561" s="14"/>
      <c r="H561" s="14"/>
      <c r="I561" s="15"/>
      <c r="J561" s="77"/>
      <c r="K561" s="92"/>
    </row>
    <row r="562" spans="1:11" ht="13" x14ac:dyDescent="0.15">
      <c r="A562" s="14"/>
      <c r="B562" s="14"/>
      <c r="C562" s="14"/>
      <c r="D562" s="16"/>
      <c r="E562" s="16"/>
      <c r="F562" s="14"/>
      <c r="G562" s="14"/>
      <c r="H562" s="14"/>
      <c r="I562" s="15"/>
      <c r="J562" s="77"/>
      <c r="K562" s="92"/>
    </row>
    <row r="563" spans="1:11" ht="13" x14ac:dyDescent="0.15">
      <c r="A563" s="14"/>
      <c r="B563" s="14"/>
      <c r="C563" s="14"/>
      <c r="D563" s="16"/>
      <c r="E563" s="16"/>
      <c r="F563" s="14"/>
      <c r="G563" s="14"/>
      <c r="H563" s="14"/>
      <c r="I563" s="15"/>
      <c r="J563" s="77"/>
      <c r="K563" s="92"/>
    </row>
    <row r="564" spans="1:11" ht="13" x14ac:dyDescent="0.15">
      <c r="A564" s="14"/>
      <c r="B564" s="14"/>
      <c r="C564" s="14"/>
      <c r="D564" s="16"/>
      <c r="E564" s="16"/>
      <c r="F564" s="14"/>
      <c r="G564" s="14"/>
      <c r="H564" s="14"/>
      <c r="I564" s="15"/>
      <c r="J564" s="77"/>
      <c r="K564" s="92"/>
    </row>
    <row r="565" spans="1:11" ht="13" x14ac:dyDescent="0.15">
      <c r="A565" s="14"/>
      <c r="B565" s="14"/>
      <c r="C565" s="14"/>
      <c r="D565" s="16"/>
      <c r="E565" s="16"/>
      <c r="F565" s="14"/>
      <c r="G565" s="14"/>
      <c r="H565" s="14"/>
      <c r="I565" s="15"/>
      <c r="J565" s="77"/>
      <c r="K565" s="92"/>
    </row>
    <row r="566" spans="1:11" ht="13" x14ac:dyDescent="0.15">
      <c r="A566" s="14"/>
      <c r="B566" s="14"/>
      <c r="C566" s="14"/>
      <c r="D566" s="16"/>
      <c r="E566" s="16"/>
      <c r="F566" s="14"/>
      <c r="G566" s="14"/>
      <c r="H566" s="14"/>
      <c r="I566" s="15"/>
      <c r="J566" s="77"/>
      <c r="K566" s="92"/>
    </row>
    <row r="567" spans="1:11" ht="13" x14ac:dyDescent="0.15">
      <c r="A567" s="14"/>
      <c r="B567" s="14"/>
      <c r="C567" s="14"/>
      <c r="D567" s="16"/>
      <c r="E567" s="16"/>
      <c r="F567" s="14"/>
      <c r="G567" s="14"/>
      <c r="H567" s="14"/>
      <c r="I567" s="15"/>
      <c r="J567" s="77"/>
      <c r="K567" s="92"/>
    </row>
    <row r="568" spans="1:11" ht="13" x14ac:dyDescent="0.15">
      <c r="A568" s="14"/>
      <c r="B568" s="14"/>
      <c r="C568" s="14"/>
      <c r="D568" s="16"/>
      <c r="E568" s="16"/>
      <c r="F568" s="14"/>
      <c r="G568" s="14"/>
      <c r="H568" s="14"/>
      <c r="I568" s="15"/>
      <c r="J568" s="77"/>
      <c r="K568" s="92"/>
    </row>
    <row r="569" spans="1:11" ht="13" x14ac:dyDescent="0.15">
      <c r="A569" s="14"/>
      <c r="B569" s="14"/>
      <c r="C569" s="14"/>
      <c r="D569" s="16"/>
      <c r="E569" s="16"/>
      <c r="F569" s="14"/>
      <c r="G569" s="14"/>
      <c r="H569" s="14"/>
      <c r="I569" s="15"/>
      <c r="J569" s="77"/>
      <c r="K569" s="92"/>
    </row>
    <row r="570" spans="1:11" ht="13" x14ac:dyDescent="0.15">
      <c r="A570" s="14"/>
      <c r="B570" s="14"/>
      <c r="C570" s="14"/>
      <c r="D570" s="16"/>
      <c r="E570" s="16"/>
      <c r="F570" s="14"/>
      <c r="G570" s="14"/>
      <c r="H570" s="14"/>
      <c r="I570" s="15"/>
      <c r="J570" s="77"/>
      <c r="K570" s="92"/>
    </row>
    <row r="571" spans="1:11" ht="13" x14ac:dyDescent="0.15">
      <c r="A571" s="14"/>
      <c r="B571" s="14"/>
      <c r="C571" s="14"/>
      <c r="D571" s="16"/>
      <c r="E571" s="16"/>
      <c r="F571" s="14"/>
      <c r="G571" s="14"/>
      <c r="H571" s="14"/>
      <c r="I571" s="15"/>
      <c r="J571" s="77"/>
      <c r="K571" s="92"/>
    </row>
    <row r="572" spans="1:11" ht="13" x14ac:dyDescent="0.15">
      <c r="A572" s="14"/>
      <c r="B572" s="14"/>
      <c r="C572" s="14"/>
      <c r="D572" s="16"/>
      <c r="E572" s="16"/>
      <c r="F572" s="14"/>
      <c r="G572" s="14"/>
      <c r="H572" s="14"/>
      <c r="I572" s="15"/>
      <c r="J572" s="77"/>
      <c r="K572" s="92"/>
    </row>
    <row r="573" spans="1:11" ht="13" x14ac:dyDescent="0.15">
      <c r="A573" s="14"/>
      <c r="B573" s="14"/>
      <c r="C573" s="14"/>
      <c r="D573" s="16"/>
      <c r="E573" s="16"/>
      <c r="F573" s="14"/>
      <c r="G573" s="14"/>
      <c r="H573" s="14"/>
      <c r="I573" s="15"/>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x14ac:dyDescent="0.15">
      <c r="A4484" s="14"/>
      <c r="B4484" s="14"/>
      <c r="C4484" s="14"/>
      <c r="D4484" s="16"/>
      <c r="E4484" s="16"/>
      <c r="F4484" s="14"/>
      <c r="G4484" s="14"/>
      <c r="H4484" s="14"/>
      <c r="I4484" s="15"/>
      <c r="J4484" s="77"/>
    </row>
    <row r="4485" spans="1:11" x14ac:dyDescent="0.15">
      <c r="A4485" s="14"/>
      <c r="B4485" s="14"/>
      <c r="C4485" s="14"/>
      <c r="D4485" s="16"/>
      <c r="E4485" s="16"/>
      <c r="F4485" s="14"/>
      <c r="G4485" s="14"/>
      <c r="H4485" s="14"/>
      <c r="I4485" s="15"/>
      <c r="J4485" s="77"/>
    </row>
    <row r="4486" spans="1:11" x14ac:dyDescent="0.15">
      <c r="A4486" s="14"/>
      <c r="B4486" s="14"/>
      <c r="C4486" s="14"/>
      <c r="D4486" s="16"/>
      <c r="E4486" s="16"/>
      <c r="F4486" s="14"/>
      <c r="G4486" s="14"/>
      <c r="H4486" s="14"/>
      <c r="I4486" s="15"/>
      <c r="J4486" s="77"/>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sheetData>
  <dataConsolidate/>
  <mergeCells count="5">
    <mergeCell ref="A100:H100"/>
    <mergeCell ref="I101:J101"/>
    <mergeCell ref="I100:J100"/>
    <mergeCell ref="A101:H101"/>
    <mergeCell ref="A105:J105"/>
  </mergeCells>
  <phoneticPr fontId="1" type="noConversion"/>
  <conditionalFormatting sqref="A1109:H1110">
    <cfRule type="expression" dxfId="86" priority="50" stopIfTrue="1">
      <formula>$A1109&lt;&gt;""</formula>
    </cfRule>
  </conditionalFormatting>
  <conditionalFormatting sqref="A107:J4997">
    <cfRule type="expression" dxfId="85" priority="39" stopIfTrue="1">
      <formula>$A107&lt;&gt;""</formula>
    </cfRule>
  </conditionalFormatting>
  <conditionalFormatting sqref="B469:E474">
    <cfRule type="expression" dxfId="84" priority="141" stopIfTrue="1">
      <formula>$A469&lt;&gt;""</formula>
    </cfRule>
  </conditionalFormatting>
  <conditionalFormatting sqref="B481:E485">
    <cfRule type="expression" dxfId="83" priority="176" stopIfTrue="1">
      <formula>$A481&lt;&gt;""</formula>
    </cfRule>
  </conditionalFormatting>
  <conditionalFormatting sqref="B686:E686">
    <cfRule type="expression" dxfId="82" priority="68" stopIfTrue="1">
      <formula>$A686&lt;&gt;""</formula>
    </cfRule>
  </conditionalFormatting>
  <conditionalFormatting sqref="B688:E688 H688:I688 B689:I690 B691:E696 H691:I696">
    <cfRule type="expression" dxfId="81" priority="28" stopIfTrue="1">
      <formula>$A688&lt;&gt;""</formula>
    </cfRule>
  </conditionalFormatting>
  <conditionalFormatting sqref="B698:E698 H698:I698">
    <cfRule type="expression" dxfId="80" priority="19" stopIfTrue="1">
      <formula>$A698&lt;&gt;""</formula>
    </cfRule>
  </conditionalFormatting>
  <conditionalFormatting sqref="B816:E816">
    <cfRule type="expression" dxfId="79" priority="91" stopIfTrue="1">
      <formula>$A816&lt;&gt;""</formula>
    </cfRule>
  </conditionalFormatting>
  <conditionalFormatting sqref="B1107:E1107">
    <cfRule type="expression" dxfId="78" priority="137" stopIfTrue="1">
      <formula>$A1107&lt;&gt;""</formula>
    </cfRule>
  </conditionalFormatting>
  <conditionalFormatting sqref="B1111:E1111">
    <cfRule type="expression" dxfId="77" priority="193" stopIfTrue="1">
      <formula>$A1111&lt;&gt;""</formula>
    </cfRule>
  </conditionalFormatting>
  <conditionalFormatting sqref="B1128:E1133">
    <cfRule type="expression" dxfId="76" priority="183" stopIfTrue="1">
      <formula>$A1128&lt;&gt;""</formula>
    </cfRule>
  </conditionalFormatting>
  <conditionalFormatting sqref="B1135:E1145">
    <cfRule type="expression" dxfId="75" priority="51" stopIfTrue="1">
      <formula>$A1135&lt;&gt;""</formula>
    </cfRule>
  </conditionalFormatting>
  <conditionalFormatting sqref="B1149:E1149">
    <cfRule type="expression" dxfId="74" priority="77" stopIfTrue="1">
      <formula>$A1149&lt;&gt;""</formula>
    </cfRule>
  </conditionalFormatting>
  <conditionalFormatting sqref="B1250:E1257 I1250:J1267">
    <cfRule type="expression" dxfId="73" priority="127" stopIfTrue="1">
      <formula>$A1250&lt;&gt;""</formula>
    </cfRule>
  </conditionalFormatting>
  <conditionalFormatting sqref="B1290:E1298">
    <cfRule type="expression" dxfId="72" priority="162" stopIfTrue="1">
      <formula>$A1290&lt;&gt;""</formula>
    </cfRule>
  </conditionalFormatting>
  <conditionalFormatting sqref="B1300:E1323">
    <cfRule type="expression" dxfId="71" priority="41" stopIfTrue="1">
      <formula>$A1300&lt;&gt;""</formula>
    </cfRule>
  </conditionalFormatting>
  <conditionalFormatting sqref="B1357:E1360">
    <cfRule type="expression" dxfId="70" priority="58" stopIfTrue="1">
      <formula>$A1357&lt;&gt;""</formula>
    </cfRule>
  </conditionalFormatting>
  <conditionalFormatting sqref="B1362:E1364">
    <cfRule type="expression" dxfId="69" priority="263" stopIfTrue="1">
      <formula>$A1362&lt;&gt;""</formula>
    </cfRule>
  </conditionalFormatting>
  <conditionalFormatting sqref="B1366:E1376">
    <cfRule type="expression" dxfId="68" priority="82" stopIfTrue="1">
      <formula>$A1366&lt;&gt;""</formula>
    </cfRule>
  </conditionalFormatting>
  <conditionalFormatting sqref="B1390:E1401">
    <cfRule type="expression" dxfId="67" priority="120" stopIfTrue="1">
      <formula>$A1390&lt;&gt;""</formula>
    </cfRule>
  </conditionalFormatting>
  <conditionalFormatting sqref="B1409:E1447">
    <cfRule type="expression" dxfId="66" priority="157" stopIfTrue="1">
      <formula>$A1409&lt;&gt;""</formula>
    </cfRule>
  </conditionalFormatting>
  <conditionalFormatting sqref="B1450:E1455">
    <cfRule type="expression" dxfId="65" priority="227" stopIfTrue="1">
      <formula>$A1450&lt;&gt;""</formula>
    </cfRule>
  </conditionalFormatting>
  <conditionalFormatting sqref="B486:G486">
    <cfRule type="expression" dxfId="64" priority="177" stopIfTrue="1">
      <formula>$A486&lt;&gt;""</formula>
    </cfRule>
  </conditionalFormatting>
  <conditionalFormatting sqref="B475:H480">
    <cfRule type="expression" dxfId="63" priority="197" stopIfTrue="1">
      <formula>$A475&lt;&gt;""</formula>
    </cfRule>
  </conditionalFormatting>
  <conditionalFormatting sqref="B487:H493">
    <cfRule type="expression" dxfId="62" priority="153" stopIfTrue="1">
      <formula>$A487&lt;&gt;""</formula>
    </cfRule>
  </conditionalFormatting>
  <conditionalFormatting sqref="B1064:H1079">
    <cfRule type="expression" dxfId="61" priority="223" stopIfTrue="1">
      <formula>$A1064&lt;&gt;""</formula>
    </cfRule>
  </conditionalFormatting>
  <conditionalFormatting sqref="B1269:H1271 B1272:E1285 H1272:H1285">
    <cfRule type="expression" dxfId="60" priority="152" stopIfTrue="1">
      <formula>$A1269&lt;&gt;""</formula>
    </cfRule>
  </conditionalFormatting>
  <conditionalFormatting sqref="B1287:H1289">
    <cfRule type="expression" dxfId="59" priority="47" stopIfTrue="1">
      <formula>$A1287&lt;&gt;""</formula>
    </cfRule>
  </conditionalFormatting>
  <conditionalFormatting sqref="B1361:H1361">
    <cfRule type="expression" dxfId="58" priority="293" stopIfTrue="1">
      <formula>$A1361&lt;&gt;""</formula>
    </cfRule>
  </conditionalFormatting>
  <conditionalFormatting sqref="B1377:H1382">
    <cfRule type="expression" dxfId="57" priority="21" stopIfTrue="1">
      <formula>$A1377&lt;&gt;""</formula>
    </cfRule>
  </conditionalFormatting>
  <conditionalFormatting sqref="B1407:H1408">
    <cfRule type="expression" dxfId="56" priority="200" stopIfTrue="1">
      <formula>$A1407&lt;&gt;""</formula>
    </cfRule>
  </conditionalFormatting>
  <conditionalFormatting sqref="B172:I186 I187:I224 B187:E238">
    <cfRule type="expression" dxfId="55" priority="250" stopIfTrue="1">
      <formula>$A172&lt;&gt;""</formula>
    </cfRule>
  </conditionalFormatting>
  <conditionalFormatting sqref="B239:I239 B240:E272">
    <cfRule type="expression" dxfId="54" priority="264" stopIfTrue="1">
      <formula>$A239&lt;&gt;""</formula>
    </cfRule>
  </conditionalFormatting>
  <conditionalFormatting sqref="B273:I317">
    <cfRule type="expression" dxfId="53" priority="97" stopIfTrue="1">
      <formula>$A273&lt;&gt;""</formula>
    </cfRule>
  </conditionalFormatting>
  <conditionalFormatting sqref="B494:I496">
    <cfRule type="expression" dxfId="52" priority="99" stopIfTrue="1">
      <formula>$A494&lt;&gt;""</formula>
    </cfRule>
  </conditionalFormatting>
  <conditionalFormatting sqref="B642:I685">
    <cfRule type="expression" dxfId="51" priority="260" stopIfTrue="1">
      <formula>$A642&lt;&gt;""</formula>
    </cfRule>
  </conditionalFormatting>
  <conditionalFormatting sqref="B687:I687">
    <cfRule type="expression" dxfId="50" priority="26" stopIfTrue="1">
      <formula>$A687&lt;&gt;""</formula>
    </cfRule>
  </conditionalFormatting>
  <conditionalFormatting sqref="B1134:I1134">
    <cfRule type="expression" dxfId="49" priority="151" stopIfTrue="1">
      <formula>$A1134&lt;&gt;""</formula>
    </cfRule>
  </conditionalFormatting>
  <conditionalFormatting sqref="B1146:I1148">
    <cfRule type="expression" dxfId="48" priority="20" stopIfTrue="1">
      <formula>$A1146&lt;&gt;""</formula>
    </cfRule>
  </conditionalFormatting>
  <conditionalFormatting sqref="B1150:I1154">
    <cfRule type="expression" dxfId="47" priority="22" stopIfTrue="1">
      <formula>$A1150&lt;&gt;""</formula>
    </cfRule>
  </conditionalFormatting>
  <conditionalFormatting sqref="B1268:I1268 I1269:I1285">
    <cfRule type="expression" dxfId="46" priority="155" stopIfTrue="1">
      <formula>$A1268&lt;&gt;""</formula>
    </cfRule>
  </conditionalFormatting>
  <conditionalFormatting sqref="B1365:I1365">
    <cfRule type="expression" dxfId="45" priority="150" stopIfTrue="1">
      <formula>$A1365&lt;&gt;""</formula>
    </cfRule>
  </conditionalFormatting>
  <conditionalFormatting sqref="B357:J417">
    <cfRule type="expression" dxfId="44" priority="265" stopIfTrue="1">
      <formula>$A357&lt;&gt;""</formula>
    </cfRule>
  </conditionalFormatting>
  <conditionalFormatting sqref="B454:J455">
    <cfRule type="expression" dxfId="43" priority="226" stopIfTrue="1">
      <formula>$A454&lt;&gt;""</formula>
    </cfRule>
  </conditionalFormatting>
  <conditionalFormatting sqref="B596:J622">
    <cfRule type="expression" dxfId="42" priority="6" stopIfTrue="1">
      <formula>$A596&lt;&gt;""</formula>
    </cfRule>
  </conditionalFormatting>
  <conditionalFormatting sqref="B1050:J1051">
    <cfRule type="expression" dxfId="41" priority="221" stopIfTrue="1">
      <formula>$A1050&lt;&gt;""</formula>
    </cfRule>
  </conditionalFormatting>
  <conditionalFormatting sqref="B1124:J1127">
    <cfRule type="expression" dxfId="40" priority="11" stopIfTrue="1">
      <formula>$A1124&lt;&gt;""</formula>
    </cfRule>
  </conditionalFormatting>
  <conditionalFormatting sqref="B1155:J1249">
    <cfRule type="expression" dxfId="39" priority="37" stopIfTrue="1">
      <formula>$A1155&lt;&gt;""</formula>
    </cfRule>
  </conditionalFormatting>
  <conditionalFormatting sqref="B1403:J1403">
    <cfRule type="expression" dxfId="38" priority="202" stopIfTrue="1">
      <formula>$A1403&lt;&gt;""</formula>
    </cfRule>
  </conditionalFormatting>
  <conditionalFormatting sqref="B1458:J4371">
    <cfRule type="expression" dxfId="37" priority="46" stopIfTrue="1">
      <formula>$A1458&lt;&gt;""</formula>
    </cfRule>
  </conditionalFormatting>
  <conditionalFormatting sqref="F188:H192">
    <cfRule type="expression" dxfId="36" priority="128" stopIfTrue="1">
      <formula>$A188&lt;&gt;""</formula>
    </cfRule>
  </conditionalFormatting>
  <conditionalFormatting sqref="F195:H196">
    <cfRule type="expression" dxfId="35" priority="122" stopIfTrue="1">
      <formula>$A195&lt;&gt;""</formula>
    </cfRule>
  </conditionalFormatting>
  <conditionalFormatting sqref="F469:H470">
    <cfRule type="expression" dxfId="34" priority="143" stopIfTrue="1">
      <formula>$A469&lt;&gt;""</formula>
    </cfRule>
  </conditionalFormatting>
  <conditionalFormatting sqref="F473:H474">
    <cfRule type="expression" dxfId="33" priority="233" stopIfTrue="1">
      <formula>$A473&lt;&gt;""</formula>
    </cfRule>
  </conditionalFormatting>
  <conditionalFormatting sqref="F481:H483 H484:H486">
    <cfRule type="expression" dxfId="32" priority="175" stopIfTrue="1">
      <formula>$A481&lt;&gt;""</formula>
    </cfRule>
  </conditionalFormatting>
  <conditionalFormatting sqref="F1128:H1128">
    <cfRule type="expression" dxfId="31" priority="284" stopIfTrue="1">
      <formula>$A1128&lt;&gt;""</formula>
    </cfRule>
  </conditionalFormatting>
  <conditionalFormatting sqref="F1252:H1257">
    <cfRule type="expression" dxfId="30" priority="126" stopIfTrue="1">
      <formula>$A1252&lt;&gt;""</formula>
    </cfRule>
  </conditionalFormatting>
  <conditionalFormatting sqref="F167:I169">
    <cfRule type="expression" dxfId="29" priority="254" stopIfTrue="1">
      <formula>$A167&lt;&gt;""</formula>
    </cfRule>
  </conditionalFormatting>
  <conditionalFormatting sqref="F244:I244">
    <cfRule type="expression" dxfId="28" priority="154" stopIfTrue="1">
      <formula>$A244&lt;&gt;""</formula>
    </cfRule>
  </conditionalFormatting>
  <conditionalFormatting sqref="F161:J166 B161:E171 J167:J224 I225:J225 F226:J238 J239:J317 F246:I272 B467:I468 J467:J496 J642:J700 B697:I697 B699:I700 B808:E808 H808:J808 H816:J816 B823:E823 H823:J823 I1052:J1079 B1108:H1108 I1108:J1123 H1111:H1123 B1112:G1123 I1128:J1133 F1250:H1250 B1258:H1267 J1268:J1285 B1299:H1299 B1324:H1356 I1361:J1364 J1365:J1382 F1410:H1444 F1445:J1447 B1448:H1449">
    <cfRule type="expression" dxfId="27" priority="294" stopIfTrue="1">
      <formula>$A161&lt;&gt;""</formula>
    </cfRule>
  </conditionalFormatting>
  <conditionalFormatting sqref="H187">
    <cfRule type="expression" dxfId="26" priority="134" stopIfTrue="1">
      <formula>$A187&lt;&gt;""</formula>
    </cfRule>
  </conditionalFormatting>
  <conditionalFormatting sqref="H193:H194">
    <cfRule type="expression" dxfId="25" priority="123" stopIfTrue="1">
      <formula>$A193&lt;&gt;""</formula>
    </cfRule>
  </conditionalFormatting>
  <conditionalFormatting sqref="H197:H225">
    <cfRule type="expression" dxfId="24" priority="13" stopIfTrue="1">
      <formula>$A197&lt;&gt;""</formula>
    </cfRule>
  </conditionalFormatting>
  <conditionalFormatting sqref="H471:H472">
    <cfRule type="expression" dxfId="23" priority="147" stopIfTrue="1">
      <formula>$A471&lt;&gt;""</formula>
    </cfRule>
  </conditionalFormatting>
  <conditionalFormatting sqref="H1129:H1133">
    <cfRule type="expression" dxfId="22" priority="185" stopIfTrue="1">
      <formula>$A1129&lt;&gt;""</formula>
    </cfRule>
  </conditionalFormatting>
  <conditionalFormatting sqref="H1251">
    <cfRule type="expression" dxfId="21" priority="196" stopIfTrue="1">
      <formula>$A1251&lt;&gt;""</formula>
    </cfRule>
  </conditionalFormatting>
  <conditionalFormatting sqref="H1290:H1298">
    <cfRule type="expression" dxfId="20" priority="164" stopIfTrue="1">
      <formula>$A1290&lt;&gt;""</formula>
    </cfRule>
  </conditionalFormatting>
  <conditionalFormatting sqref="H1300:H1323">
    <cfRule type="expression" dxfId="19" priority="43" stopIfTrue="1">
      <formula>$A1300&lt;&gt;""</formula>
    </cfRule>
  </conditionalFormatting>
  <conditionalFormatting sqref="H1362:H1364">
    <cfRule type="expression" dxfId="18" priority="262" stopIfTrue="1">
      <formula>$A1362&lt;&gt;""</formula>
    </cfRule>
  </conditionalFormatting>
  <conditionalFormatting sqref="H1366:H1376">
    <cfRule type="expression" dxfId="17" priority="23" stopIfTrue="1">
      <formula>$A1366&lt;&gt;""</formula>
    </cfRule>
  </conditionalFormatting>
  <conditionalFormatting sqref="H1409">
    <cfRule type="expression" dxfId="16" priority="159" stopIfTrue="1">
      <formula>$A1409&lt;&gt;""</formula>
    </cfRule>
  </conditionalFormatting>
  <conditionalFormatting sqref="H1450:H1455">
    <cfRule type="expression" dxfId="15" priority="229" stopIfTrue="1">
      <formula>$A1450&lt;&gt;""</formula>
    </cfRule>
  </conditionalFormatting>
  <conditionalFormatting sqref="H170:I171">
    <cfRule type="expression" dxfId="14" priority="251" stopIfTrue="1">
      <formula>$A170&lt;&gt;""</formula>
    </cfRule>
  </conditionalFormatting>
  <conditionalFormatting sqref="H240:I243">
    <cfRule type="expression" dxfId="13" priority="253" stopIfTrue="1">
      <formula>$A240&lt;&gt;""</formula>
    </cfRule>
  </conditionalFormatting>
  <conditionalFormatting sqref="H245:I245">
    <cfRule type="expression" dxfId="12" priority="129" stopIfTrue="1">
      <formula>$A245&lt;&gt;""</formula>
    </cfRule>
  </conditionalFormatting>
  <conditionalFormatting sqref="H686:I686">
    <cfRule type="expression" dxfId="11" priority="70" stopIfTrue="1">
      <formula>$A686&lt;&gt;""</formula>
    </cfRule>
  </conditionalFormatting>
  <conditionalFormatting sqref="H1135:I1145">
    <cfRule type="expression" dxfId="10" priority="54" stopIfTrue="1">
      <formula>$A1135&lt;&gt;""</formula>
    </cfRule>
  </conditionalFormatting>
  <conditionalFormatting sqref="H1149:I1149">
    <cfRule type="expression" dxfId="9" priority="80" stopIfTrue="1">
      <formula>$A1149&lt;&gt;""</formula>
    </cfRule>
  </conditionalFormatting>
  <conditionalFormatting sqref="H1107:J1107">
    <cfRule type="expression" dxfId="8" priority="136" stopIfTrue="1">
      <formula>$A1107&lt;&gt;""</formula>
    </cfRule>
  </conditionalFormatting>
  <conditionalFormatting sqref="H1357:J1360">
    <cfRule type="expression" dxfId="7" priority="59" stopIfTrue="1">
      <formula>$A1357&lt;&gt;""</formula>
    </cfRule>
  </conditionalFormatting>
  <conditionalFormatting sqref="H1390:J1401">
    <cfRule type="expression" dxfId="6" priority="18" stopIfTrue="1">
      <formula>$A1390&lt;&gt;""</formula>
    </cfRule>
  </conditionalFormatting>
  <conditionalFormatting sqref="I469:I493">
    <cfRule type="expression" dxfId="5" priority="144" stopIfTrue="1">
      <formula>$A469&lt;&gt;""</formula>
    </cfRule>
  </conditionalFormatting>
  <conditionalFormatting sqref="I1366:I1382">
    <cfRule type="expression" dxfId="4" priority="86" stopIfTrue="1">
      <formula>$A1366&lt;&gt;""</formula>
    </cfRule>
  </conditionalFormatting>
  <conditionalFormatting sqref="I1287:J1356">
    <cfRule type="expression" dxfId="3" priority="166" stopIfTrue="1">
      <formula>$A1287&lt;&gt;""</formula>
    </cfRule>
  </conditionalFormatting>
  <conditionalFormatting sqref="I1407:J1444">
    <cfRule type="expression" dxfId="2" priority="161" stopIfTrue="1">
      <formula>$A1407&lt;&gt;""</formula>
    </cfRule>
  </conditionalFormatting>
  <conditionalFormatting sqref="I1448:J1455">
    <cfRule type="expression" dxfId="1" priority="259" stopIfTrue="1">
      <formula>$A1448&lt;&gt;""</formula>
    </cfRule>
  </conditionalFormatting>
  <conditionalFormatting sqref="J1134:J1154">
    <cfRule type="expression" dxfId="0" priority="286" stopIfTrue="1">
      <formula>$A1134&lt;&gt;""</formula>
    </cfRule>
  </conditionalFormatting>
  <dataValidations count="5">
    <dataValidation type="date" allowBlank="1" showInputMessage="1" showErrorMessage="1" sqref="D102:E102 D4998:E65533 D106:E106" xr:uid="{F5059AEA-A0D8-4B20-9D3C-8B76D9C427E6}">
      <formula1>42370</formula1>
      <formula2>42735</formula2>
    </dataValidation>
    <dataValidation type="list" allowBlank="1" sqref="F107:F4997" xr:uid="{255B499D-B3E6-47A9-A857-DBFE56F071D9}">
      <formula1>$F$96:$F$99</formula1>
    </dataValidation>
    <dataValidation type="list" allowBlank="1" showInputMessage="1" showErrorMessage="1" sqref="A107:A4997" xr:uid="{540C0DA9-E9CD-4805-B659-E67C1C32B21C}">
      <formula1>OFFSET($A$1,0,0,$B$3,1)</formula1>
    </dataValidation>
    <dataValidation allowBlank="1" sqref="G107:G4997" xr:uid="{B36265DD-F5DD-4F0A-AD93-4A0388363C0B}"/>
    <dataValidation type="list" allowBlank="1" showInputMessage="1" showErrorMessage="1" errorTitle="Chyba !" error="zadajte (vyberte zo zoznamu) platný analytický kód podľa nápovedy k bunke I104" sqref="J107:J9997"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4" t="str">
        <f>Spolu!C3&amp;", "&amp;Spolu!C6</f>
        <v>Slovenská asociácia taekwondo WT, Hlavná 37/68, Košice, 040 01</v>
      </c>
      <c r="B1" s="374"/>
      <c r="C1" s="374"/>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5" t="s">
        <v>1137</v>
      </c>
      <c r="F3" s="376"/>
      <c r="N3" s="137" t="str">
        <f t="shared" si="0"/>
        <v>c - príspevok Slovenskému paralympijskému výboru</v>
      </c>
      <c r="O3" s="137" t="s">
        <v>244</v>
      </c>
      <c r="P3" s="137" t="s">
        <v>245</v>
      </c>
    </row>
    <row r="4" spans="1:16" ht="45.75" customHeight="1" x14ac:dyDescent="0.15">
      <c r="E4" s="376"/>
      <c r="F4" s="376"/>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25" customHeight="1" thickBot="1" x14ac:dyDescent="0.2">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30814910</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3" t="s">
        <v>1163</v>
      </c>
      <c r="C22" s="373"/>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LongProperties xmlns="http://schemas.microsoft.com/office/2006/metadata/long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3.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Alexandra Filipová | EU v Bratislave</cp:lastModifiedBy>
  <cp:revision/>
  <cp:lastPrinted>2026-01-22T08:18:11Z</cp:lastPrinted>
  <dcterms:created xsi:type="dcterms:W3CDTF">2017-02-20T06:20:12Z</dcterms:created>
  <dcterms:modified xsi:type="dcterms:W3CDTF">2026-04-10T07:57:19Z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