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7B658AB1-003B-3345-A328-3A52D13F341A}" xr6:coauthVersionLast="47" xr6:coauthVersionMax="47" xr10:uidLastSave="{00000000-0000-0000-0000-000000000000}"/>
  <bookViews>
    <workbookView xWindow="4440" yWindow="760" windowWidth="17520" windowHeight="1660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3" i="4" l="1"/>
  <c r="I110" i="4" l="1"/>
  <c r="I125"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<sst xmlns="http://schemas.openxmlformats.org/spreadsheetml/2006/main" count="4483" uniqueCount="2105">
  <si>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</si>
  <si>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</si>
  <si>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</si>
  <si>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</si>
  <si>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</si>
  <si>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</si>
  <si>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</si>
  <si>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</si>
  <si>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</si>
  <si>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</si>
  <si>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</si>
  <si>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</si>
  <si>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</si>
  <si>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</si>
  <si>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</si>
  <si>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</si>
  <si>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</si>
  <si>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</si>
  <si>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</si>
  <si>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</si>
  <si>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</si>
  <si>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</si>
  <si>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</si>
  <si>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</si>
  <si>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</si>
  <si>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</si>
  <si>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</si>
  <si>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</si>
  <si>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</si>
  <si>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</si>
  <si>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</si>
  <si>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</si>
  <si>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</si>
  <si>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</si>
  <si>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</si>
  <si>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</si>
  <si>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</si>
  <si>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</si>
  <si>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</si>
  <si>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</si>
  <si>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</si>
  <si>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</si>
  <si>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</si>
  <si>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</si>
  <si>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</si>
  <si>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</si>
  <si>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</si>
  <si>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</si>
  <si>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</si>
  <si>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</si>
  <si>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</si>
  <si>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</si>
  <si>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</si>
  <si>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</si>
  <si>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</si>
  <si>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</si>
  <si>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</si>
  <si>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</si>
  <si>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</si>
  <si>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</si>
  <si>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</si>
  <si>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</si>
  <si>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</si>
  <si>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</si>
  <si>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</si>
  <si>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</si>
  <si>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</si>
  <si>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</si>
  <si>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</si>
  <si>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</si>
  <si>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</si>
  <si>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</si>
  <si>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</si>
  <si>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</si>
  <si>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</si>
  <si>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</si>
  <si>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</si>
  <si>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</si>
  <si>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</si>
  <si>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</si>
  <si>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</si>
  <si>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</si>
  <si>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</si>
  <si>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</si>
  <si>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</si>
  <si>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</si>
  <si>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</si>
  <si>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</si>
  <si>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</si>
  <si>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</si>
  <si>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</si>
  <si>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</si>
  <si>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</si>
  <si>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</si>
  <si>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</si>
  <si>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</si>
  <si>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</si>
  <si>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</si>
  <si>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</si>
  <si>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</si>
  <si>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</si>
  <si>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</si>
  <si>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</si>
  <si>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</si>
  <si>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</si>
  <si>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</si>
  <si>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</si>
  <si>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</si>
  <si>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</si>
  <si>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</si>
  <si>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</si>
  <si>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</si>
  <si>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</si>
  <si>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</si>
  <si>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</si>
  <si>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</si>
  <si>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</si>
  <si>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</si>
  <si>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</si>
  <si>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</si>
  <si>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</si>
  <si>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</si>
  <si>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</si>
  <si>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</si>
  <si>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</si>
  <si>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</si>
  <si>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</si>
  <si>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</si>
  <si>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</si>
  <si>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</si>
  <si>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</si>
  <si>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</si>
  <si>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</si>
  <si>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</si>
  <si>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</si>
  <si>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</si>
  <si>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</si>
  <si>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</si>
  <si>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</si>
  <si>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</si>
  <si>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</si>
  <si>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</si>
  <si>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</si>
  <si>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</si>
  <si>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</si>
  <si>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</si>
  <si>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</si>
  <si>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</si>
  <si>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</si>
  <si>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</si>
  <si>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</si>
  <si>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</si>
  <si>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</si>
  <si>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</si>
  <si>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</si>
  <si>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</si>
  <si>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</si>
  <si>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</si>
  <si>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</si>
  <si>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</si>
  <si>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</si>
  <si>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</si>
  <si>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</si>
  <si>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</si>
  <si>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</si>
  <si>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</si>
  <si>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</si>
  <si>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</si>
  <si>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</si>
  <si>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</si>
  <si>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</si>
  <si>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</si>
  <si>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</si>
  <si>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</si>
  <si>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</si>
  <si>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</si>
  <si>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</si>
  <si>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</si>
  <si>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</si>
  <si>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</si>
  <si>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</si>
  <si>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</si>
  <si>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</si>
  <si>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</si>
  <si>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</si>
  <si>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</si>
  <si>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</si>
  <si>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</si>
  <si>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</si>
  <si>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</si>
  <si>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</si>
  <si>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</si>
  <si>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</si>
  <si>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</si>
  <si>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</si>
  <si>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</si>
  <si>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</si>
  <si>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</si>
  <si>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</si>
  <si>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</si>
  <si>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</si>
  <si>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</si>
  <si>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</si>
  <si>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</si>
  <si>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</si>
  <si>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</si>
  <si>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</si>
  <si>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</si>
  <si>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</si>
  <si>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</si>
  <si>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</si>
  <si>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</si>
  <si>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</si>
  <si>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</si>
  <si>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</si>
  <si>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</si>
  <si>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</si>
  <si>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</si>
  <si>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</si>
  <si>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</si>
  <si>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</si>
  <si>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</si>
  <si>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</si>
  <si>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</si>
  <si>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</si>
  <si>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</si>
  <si>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</si>
  <si>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</si>
  <si>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</si>
  <si>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</si>
  <si>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</si>
  <si>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</si>
  <si>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</si>
  <si>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</si>
  <si>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</si>
  <si>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</si>
  <si>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</si>
  <si>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</si>
  <si>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</si>
  <si>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</si>
  <si>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</si>
  <si>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</si>
  <si>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</si>
  <si>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</si>
  <si>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</si>
  <si>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</si>
  <si>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</si>
  <si>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</si>
  <si>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</si>
  <si>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</si>
  <si>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</si>
  <si>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</si>
  <si>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</si>
  <si>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</si>
  <si>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</si>
  <si>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</si>
  <si>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</si>
  <si>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</si>
  <si>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</si>
  <si>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</si>
  <si>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</si>
  <si>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</si>
  <si>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</si>
  <si>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</si>
  <si>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</si>
  <si>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</si>
  <si>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</si>
  <si>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</si>
  <si>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</si>
  <si>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</si>
  <si>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</si>
  <si>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</si>
  <si>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</si>
  <si>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</si>
  <si>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</si>
  <si>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</si>
  <si>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</si>
  <si>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</si>
  <si>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</si>
  <si>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</si>
  <si>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</si>
  <si>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</si>
  <si>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</si>
  <si>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</si>
  <si>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</si>
  <si>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</si>
  <si>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</si>
  <si>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</si>
  <si>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</si>
  <si>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</si>
  <si>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</si>
  <si>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</si>
  <si>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</si>
  <si>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</si>
  <si>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</si>
  <si>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</si>
  <si>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</si>
  <si>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</si>
  <si>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</si>
  <si>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</si>
  <si>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</si>
  <si>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</si>
  <si>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</si>
  <si>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</si>
  <si>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</si>
  <si>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</si>
  <si>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</si>
  <si>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</si>
  <si>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</si>
  <si>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</si>
  <si>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</si>
  <si>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</si>
  <si>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</si>
  <si>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</si>
  <si>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</si>
  <si>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</si>
  <si>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</si>
  <si>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</si>
  <si>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</si>
  <si>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</si>
  <si>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</si>
  <si>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</si>
  <si>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</si>
  <si>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</si>
  <si>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</si>
  <si>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</si>
  <si>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</si>
  <si>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</si>
  <si>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</si>
  <si>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</si>
  <si>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</si>
  <si>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</si>
  <si>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</si>
  <si>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</si>
  <si>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</si>
  <si>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</si>
  <si>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</si>
  <si>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</si>
  <si>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</si>
  <si>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</si>
  <si>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</si>
  <si>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</si>
  <si>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</si>
  <si>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</si>
  <si>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</si>
  <si>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</si>
  <si>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</si>
  <si>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</si>
  <si>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</si>
  <si>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</si>
  <si>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</si>
  <si>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</si>
  <si>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</si>
  <si>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</si>
  <si>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</si>
  <si>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</si>
  <si>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</si>
  <si>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</si>
  <si>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</si>
  <si>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</si>
  <si>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</si>
  <si>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</si>
  <si>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</si>
  <si>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</si>
  <si>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</si>
  <si>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</si>
  <si>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</si>
  <si>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</si>
  <si>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</si>
  <si>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</si>
  <si>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</si>
  <si>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</si>
  <si>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</si>
  <si>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</si>
  <si>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</si>
  <si>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</si>
  <si>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</si>
  <si>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</si>
  <si>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</si>
  <si>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</si>
  <si>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</si>
  <si>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</si>
  <si>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</si>
  <si>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</si>
  <si>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</si>
  <si>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</si>
  <si>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</si>
  <si>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</si>
  <si>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</si>
  <si>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</si>
  <si>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</si>
  <si>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</si>
  <si>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</si>
  <si>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</si>
  <si>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</si>
  <si>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</si>
  <si>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</si>
  <si>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</si>
  <si>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</si>
  <si>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</si>
  <si>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</si>
  <si>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</si>
  <si>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</si>
  <si>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</si>
  <si>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</si>
  <si>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</si>
  <si>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</si>
  <si>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</si>
  <si>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</si>
  <si>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</si>
  <si>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</si>
  <si>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</si>
  <si>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</si>
  <si>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</si>
  <si>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</si>
  <si>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</si>
  <si>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</si>
  <si>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</si>
  <si>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</si>
  <si>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</si>
  <si>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</si>
  <si>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</si>
  <si>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</si>
  <si>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</si>
  <si>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</si>
  <si>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</si>
  <si>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</si>
  <si>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</si>
  <si>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</si>
  <si>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</si>
  <si>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</si>
  <si>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</si>
  <si>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</si>
  <si>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</si>
  <si>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</si>
  <si>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</si>
  <si>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</si>
  <si>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</si>
  <si>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</si>
  <si>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</si>
  <si>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</si>
  <si>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</si>
  <si>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</si>
  <si>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</si>
  <si>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</si>
  <si>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</si>
  <si>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</si>
  <si>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</si>
  <si>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</si>
  <si>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</si>
  <si>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</si>
  <si>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</si>
  <si>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</si>
  <si>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</si>
  <si>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</si>
  <si>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</si>
  <si>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</si>
  <si>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</si>
  <si>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</si>
  <si>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</si>
  <si>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</si>
  <si>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</si>
  <si>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</si>
  <si>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</si>
  <si>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</si>
  <si>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</si>
  <si>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</si>
  <si>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</si>
  <si>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</si>
  <si>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</si>
  <si>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</si>
  <si>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</si>
  <si>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</si>
  <si>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</si>
  <si>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</si>
  <si>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</si>
  <si>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</si>
  <si>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</si>
  <si>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</si>
  <si>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</si>
  <si>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</si>
  <si>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</si>
  <si>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</si>
  <si>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</si>
  <si>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</si>
  <si>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</si>
  <si>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</si>
  <si>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</si>
  <si>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</si>
  <si>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</si>
  <si>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</si>
  <si>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</si>
  <si>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</si>
  <si>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</si>
  <si>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</si>
  <si>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</si>
  <si>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</si>
  <si>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</si>
  <si>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</si>
  <si>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</si>
  <si>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</si>
  <si>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</si>
  <si>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</si>
  <si>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</si>
  <si>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</si>
  <si>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</si>
  <si>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</si>
  <si>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</si>
  <si>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</si>
  <si>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</si>
  <si>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</si>
  <si>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</si>
  <si>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</si>
  <si>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</si>
  <si>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</si>
  <si>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</si>
  <si>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</si>
  <si>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</si>
  <si>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</si>
  <si>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</si>
  <si>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</si>
  <si>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</si>
  <si>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</si>
  <si>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</si>
  <si>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</si>
  <si>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</si>
  <si>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</si>
  <si>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</si>
  <si>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</si>
  <si>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</si>
  <si>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</si>
  <si>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</si>
  <si>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</si>
  <si>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</si>
  <si>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</si>
  <si>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</si>
  <si>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</si>
  <si>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</si>
  <si>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</si>
  <si>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</si>
  <si>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</si>
  <si>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</si>
  <si>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</si>
  <si>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</si>
  <si>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</si>
  <si>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</si>
  <si>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</si>
  <si>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</si>
  <si>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</si>
  <si>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</si>
  <si>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</si>
  <si>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</si>
  <si>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</si>
  <si>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</si>
  <si>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</si>
  <si>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</si>
  <si>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</si>
  <si>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</si>
  <si>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</si>
  <si>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</si>
  <si>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</si>
  <si>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</si>
  <si>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</si>
  <si>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</si>
  <si>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</si>
  <si>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</si>
  <si>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</si>
  <si>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</si>
  <si>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</si>
  <si>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</si>
  <si>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</si>
  <si>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</si>
  <si>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</si>
  <si>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</si>
  <si>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</si>
  <si>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</si>
  <si>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</si>
  <si>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</si>
  <si>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</si>
  <si>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</si>
  <si>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</si>
  <si>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</si>
  <si>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</si>
  <si>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</si>
  <si>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</si>
  <si>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</si>
  <si>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</si>
  <si>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</si>
  <si>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</si>
  <si>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</si>
  <si>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</si>
  <si>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</si>
  <si>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</si>
  <si>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</si>
  <si>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</si>
  <si>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</si>
  <si>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</si>
  <si>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</si>
  <si>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</si>
  <si>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</si>
  <si>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</si>
  <si>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</si>
  <si>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</si>
  <si>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</si>
  <si>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</si>
  <si>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</si>
  <si>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</si>
  <si>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</si>
  <si>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</si>
  <si>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</si>
  <si>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</si>
  <si>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</si>
  <si>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</si>
  <si>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</si>
  <si>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</si>
  <si>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</si>
  <si>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</si>
  <si>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</si>
  <si>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</si>
  <si>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</si>
  <si>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</si>
  <si>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</si>
  <si>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</si>
  <si>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</si>
  <si>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</si>
  <si>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</si>
  <si>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</si>
  <si>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</si>
  <si>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</si>
  <si>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</si>
  <si>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</si>
  <si>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</si>
  <si>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</si>
  <si>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</si>
  <si>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</si>
  <si>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</si>
  <si>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</si>
  <si>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</si>
  <si>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</si>
  <si>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</si>
  <si>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</si>
  <si>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</si>
  <si>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</si>
  <si>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</si>
  <si>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</si>
  <si>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</si>
  <si>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</si>
  <si>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</si>
  <si>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</si>
  <si>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</si>
  <si>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</si>
  <si>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</si>
  <si>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</si>
  <si>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</si>
  <si>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</si>
  <si>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</si>
  <si>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</si>
  <si>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</si>
  <si>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</si>
  <si>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</si>
  <si>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</si>
  <si>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</si>
  <si>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</si>
  <si>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</si>
  <si>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</si>
  <si>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</si>
  <si>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</si>
  <si>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</si>
  <si>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</si>
  <si>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</si>
  <si>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</si>
  <si>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</si>
  <si>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</si>
  <si>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</si>
  <si>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</si>
  <si>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</si>
  <si>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</si>
  <si>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</si>
  <si>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</si>
  <si>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</si>
  <si>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</si>
  <si>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</si>
  <si>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</si>
  <si>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</si>
  <si>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</si>
  <si>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</si>
  <si>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</si>
  <si>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</si>
  <si>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</si>
  <si>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</si>
  <si>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</si>
  <si>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</si>
  <si>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</si>
  <si>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</si>
  <si>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</si>
  <si>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</si>
  <si>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</si>
  <si>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</si>
  <si>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</si>
  <si>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</si>
  <si>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</si>
  <si>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</si>
  <si>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</si>
  <si>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</si>
  <si>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</si>
  <si>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</si>
  <si>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</si>
  <si>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</si>
  <si>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</si>
  <si>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</si>
  <si>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</si>
  <si>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</si>
  <si>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</si>
  <si>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</si>
  <si>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</si>
  <si>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</si>
  <si>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</si>
  <si>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</si>
  <si>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</si>
  <si>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</si>
  <si>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</si>
  <si>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</si>
  <si>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</si>
  <si>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</si>
  <si>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</si>
  <si>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</si>
  <si>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</si>
  <si>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</si>
  <si>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</si>
  <si>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</si>
  <si>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</si>
  <si>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</si>
  <si>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</si>
  <si>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</si>
  <si>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</si>
  <si>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</si>
  <si>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</si>
  <si>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</si>
  <si>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</si>
  <si>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</si>
  <si>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</si>
  <si>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</si>
  <si>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</si>
  <si>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</si>
  <si>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</si>
  <si>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</si>
  <si>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</si>
  <si>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</si>
  <si>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</si>
  <si>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</si>
  <si>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</si>
  <si>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</si>
  <si>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</si>
  <si>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</si>
  <si>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</si>
  <si>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</si>
  <si>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</si>
  <si>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</si>
  <si>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</si>
  <si>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</si>
  <si>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</si>
  <si>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</si>
  <si>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</si>
  <si>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</si>
  <si>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</si>
  <si>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</si>
  <si>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</si>
  <si>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</si>
  <si>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</si>
  <si>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</si>
  <si>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</si>
  <si>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</si>
  <si>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</si>
  <si>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</si>
  <si>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</si>
  <si>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</si>
  <si>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</si>
  <si>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</si>
  <si>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</si>
  <si>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</si>
  <si>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</si>
  <si>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</si>
  <si>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</si>
  <si>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</si>
  <si>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</si>
  <si>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</si>
  <si>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</si>
  <si>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</si>
  <si>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</si>
  <si>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</si>
  <si>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</si>
  <si>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</si>
  <si>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</si>
  <si>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</si>
  <si>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</si>
  <si>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</si>
  <si>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</si>
  <si>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</si>
  <si>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</si>
  <si>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</si>
  <si>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</si>
  <si>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</si>
  <si>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</si>
  <si>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</si>
  <si>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</si>
  <si>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</si>
  <si>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</si>
  <si>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</si>
  <si>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</si>
  <si>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</si>
  <si>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</si>
  <si>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</si>
  <si>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</si>
  <si>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</si>
  <si>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</si>
  <si>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</si>
  <si>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</si>
  <si>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</si>
  <si>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</si>
  <si>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</si>
  <si>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</si>
  <si>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</si>
  <si>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</si>
  <si>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</si>
  <si>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</si>
  <si>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</si>
  <si>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</si>
  <si>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</si>
  <si>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</si>
  <si>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</si>
  <si>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</si>
  <si>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</si>
  <si>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</si>
  <si>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</si>
  <si>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</si>
  <si>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</si>
  <si>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</si>
  <si>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</si>
  <si>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</si>
  <si>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</si>
  <si>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</si>
  <si>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</si>
  <si>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</si>
  <si>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</si>
  <si>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</si>
  <si>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</si>
  <si>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</si>
  <si>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</si>
  <si>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</si>
  <si>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</si>
  <si>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</si>
  <si>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</si>
  <si>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</si>
  <si>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</si>
  <si>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</si>
  <si>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</si>
  <si>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</si>
  <si>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</si>
  <si>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</si>
  <si>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</si>
  <si>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</si>
  <si>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</si>
  <si>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</si>
  <si>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</si>
  <si>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</si>
  <si>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</si>
  <si>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</si>
  <si>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</si>
  <si>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</si>
  <si>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</si>
  <si>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</si>
  <si>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</si>
  <si>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</si>
  <si>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</si>
  <si>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</si>
  <si>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</si>
  <si>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</si>
  <si>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</si>
  <si>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</si>
  <si>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</si>
  <si>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</si>
  <si>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</si>
  <si>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</si>
  <si>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</si>
  <si>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</si>
  <si>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</si>
  <si>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</si>
  <si>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</si>
  <si>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</si>
  <si>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</si>
  <si>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</si>
  <si>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</si>
  <si>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</si>
  <si>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</si>
  <si>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</si>
  <si>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</si>
  <si>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</si>
  <si>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</si>
  <si>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</si>
  <si>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</si>
  <si>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</si>
  <si>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</si>
  <si>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</si>
  <si>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</si>
  <si>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</si>
  <si>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</si>
  <si>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</si>
  <si>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</si>
  <si>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</si>
  <si>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</si>
  <si>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</si>
  <si>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</si>
  <si>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</si>
  <si>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</si>
  <si>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</si>
  <si>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</si>
  <si>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</si>
  <si>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</si>
  <si>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</si>
  <si>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</si>
  <si>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</si>
  <si>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</si>
  <si>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</si>
  <si>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</si>
  <si>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</si>
  <si>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</si>
  <si>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</si>
  <si>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</si>
  <si>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</si>
  <si>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</si>
  <si>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</si>
  <si>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</si>
  <si>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</si>
  <si>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</si>
  <si>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</si>
  <si>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</si>
  <si>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</si>
  <si>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</si>
  <si>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</si>
  <si>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</si>
  <si>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</si>
  <si>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</si>
  <si>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</si>
  <si>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</si>
  <si>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</si>
  <si>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</si>
  <si>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</si>
  <si>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</si>
  <si>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</si>
  <si>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</si>
  <si>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</si>
  <si>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</si>
  <si>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</si>
  <si>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</si>
  <si>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</si>
  <si>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</si>
  <si>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</si>
  <si>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</si>
  <si>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</si>
  <si>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</si>
  <si>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</si>
  <si>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</si>
  <si>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</si>
  <si>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</si>
  <si>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</si>
  <si>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</si>
  <si>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</si>
  <si>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</si>
  <si>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</si>
  <si>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</si>
  <si>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</si>
  <si>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</si>
  <si>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</si>
  <si>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</si>
  <si>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</si>
  <si>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</si>
  <si>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</si>
  <si>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</si>
  <si>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</si>
  <si>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</si>
  <si>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</si>
  <si>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</si>
  <si>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</si>
  <si>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</si>
  <si>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</si>
  <si>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</si>
  <si>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</si>
  <si>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</si>
  <si>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</si>
  <si>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</si>
  <si>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</si>
  <si>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</si>
  <si>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</si>
  <si>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</si>
  <si>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</si>
  <si>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</si>
  <si>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</si>
  <si>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</si>
  <si>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</si>
  <si>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</si>
  <si>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</si>
  <si>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</si>
  <si>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</si>
  <si>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</si>
  <si>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</si>
  <si>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</si>
  <si>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</si>
  <si>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</si>
  <si>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</si>
  <si>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</si>
  <si>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</si>
  <si>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</si>
  <si>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</si>
  <si>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</si>
  <si>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</si>
  <si>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</si>
  <si>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</si>
  <si>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</si>
  <si>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</si>
  <si>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</si>
  <si>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</si>
  <si>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</si>
  <si>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</si>
  <si>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</si>
  <si>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</si>
  <si>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</si>
  <si>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</si>
  <si>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</si>
  <si>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</si>
  <si>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</si>
  <si>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</si>
  <si>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</si>
  <si>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</si>
  <si>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</si>
  <si>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</si>
  <si>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</si>
  <si>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</si>
  <si>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</si>
  <si>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</si>
  <si>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</si>
  <si>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</si>
  <si>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</si>
  <si>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</si>
  <si>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</si>
  <si>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</si>
  <si>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</si>
  <si>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</si>
  <si>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</si>
  <si>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</si>
  <si>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</si>
  <si>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</si>
  <si>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</si>
  <si>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</si>
  <si>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</si>
  <si>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</si>
  <si>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</si>
  <si>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</si>
  <si>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</si>
  <si>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</si>
  <si>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</si>
  <si>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</si>
  <si>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</si>
  <si>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</si>
  <si>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</si>
  <si>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</si>
  <si>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</si>
  <si>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</si>
  <si>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</si>
  <si>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</si>
  <si>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</si>
  <si>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</si>
  <si>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</si>
  <si>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</si>
  <si>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</si>
  <si>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</si>
  <si>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</si>
  <si>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</si>
  <si>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</si>
  <si>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</si>
  <si>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</si>
  <si>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</si>
  <si>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</si>
  <si>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</si>
  <si>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</si>
  <si>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</si>
  <si>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</si>
  <si>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</si>
  <si>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</si>
  <si>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</si>
  <si>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</si>
  <si>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</si>
  <si>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</si>
  <si>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</si>
  <si>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</si>
  <si>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</si>
  <si>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</si>
  <si>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</si>
  <si>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</si>
  <si>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</si>
  <si>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</si>
  <si>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</si>
  <si>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</si>
  <si>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</si>
  <si>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</si>
  <si>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</si>
  <si>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</si>
  <si>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</si>
  <si>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</si>
  <si>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</si>
  <si>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</si>
  <si>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</si>
  <si>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</si>
  <si>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</si>
  <si>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</si>
  <si>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</si>
  <si>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</si>
  <si>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</si>
  <si>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</si>
  <si>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</si>
  <si>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</si>
  <si>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</si>
  <si>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</si>
  <si>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</si>
  <si>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</si>
  <si>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</si>
  <si>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</si>
  <si>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</si>
  <si>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</si>
  <si>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</si>
  <si>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</si>
  <si>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</si>
  <si>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</si>
  <si>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</si>
  <si>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</si>
  <si>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</si>
  <si>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</si>
  <si>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</si>
  <si>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</si>
  <si>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</si>
  <si>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</si>
  <si>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</si>
  <si>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</si>
  <si>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</si>
  <si>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</si>
  <si>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</si>
  <si>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</si>
  <si>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</si>
  <si>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</si>
  <si>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</si>
  <si>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</si>
  <si>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</si>
  <si>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</si>
  <si>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</si>
  <si>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</si>
  <si>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</si>
  <si>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</si>
  <si>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</si>
  <si>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</si>
  <si>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</si>
  <si>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</si>
  <si>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</si>
  <si>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</si>
  <si>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</si>
  <si>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</si>
  <si>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</si>
  <si>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</si>
  <si>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</si>
  <si>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</si>
  <si>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</si>
  <si>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</si>
  <si>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</si>
  <si>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</si>
  <si>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</si>
  <si>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</si>
  <si>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</si>
  <si>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</si>
  <si>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</si>
  <si>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</si>
  <si>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</si>
  <si>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</si>
  <si>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</si>
  <si>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</si>
  <si>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</si>
  <si>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</si>
  <si>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</si>
  <si>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</si>
  <si>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</si>
  <si>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</si>
  <si>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</si>
  <si>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</si>
  <si>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</si>
  <si>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</si>
  <si>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</si>
  <si>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</si>
  <si>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</si>
  <si>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</si>
  <si>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</si>
  <si>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</si>
  <si>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</si>
  <si>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</si>
  <si>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</si>
  <si>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</si>
  <si>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</si>
  <si>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</si>
  <si>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</si>
  <si>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</si>
  <si>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</si>
  <si>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</si>
  <si>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</si>
  <si>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</si>
  <si>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</si>
  <si>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</si>
  <si>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</si>
  <si>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</si>
  <si>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</si>
  <si>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</si>
  <si>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</si>
  <si>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</si>
  <si>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</si>
  <si>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</si>
  <si>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</si>
  <si>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</si>
  <si>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</si>
  <si>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</si>
  <si>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</si>
  <si>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</si>
  <si>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</si>
  <si>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</si>
  <si>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</si>
  <si>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</si>
  <si>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</si>
  <si>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</si>
  <si>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</si>
  <si>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</si>
  <si>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</si>
  <si>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</si>
  <si>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</si>
  <si>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</si>
  <si>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</si>
  <si>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</si>
  <si>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</si>
  <si>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</si>
  <si>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</si>
  <si>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</si>
  <si>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</si>
  <si>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</si>
  <si>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</si>
  <si>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</si>
  <si>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</si>
  <si>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</si>
  <si>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</si>
  <si>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</si>
  <si>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</si>
  <si>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</si>
  <si>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</si>
  <si>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</si>
  <si>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</si>
  <si>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</si>
  <si>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</si>
  <si>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</si>
  <si>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</si>
  <si>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</si>
  <si>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</si>
  <si>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</si>
  <si>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</si>
  <si>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</si>
  <si>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</si>
  <si>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</si>
  <si>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</si>
  <si>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</si>
  <si>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</si>
  <si>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</si>
  <si>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</si>
  <si>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</si>
  <si>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</si>
  <si>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</si>
  <si>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</si>
  <si>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</si>
  <si>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</si>
  <si>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</si>
  <si>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</si>
  <si>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</si>
  <si>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</si>
  <si>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</si>
  <si>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</si>
  <si>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</si>
  <si>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</si>
  <si>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</si>
  <si>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</si>
  <si>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</si>
  <si>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</si>
  <si>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</si>
  <si>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</si>
  <si>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</si>
  <si>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</si>
  <si>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</si>
  <si>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</si>
  <si>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</si>
  <si>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</si>
  <si>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</si>
  <si>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</si>
  <si>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</si>
  <si>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</si>
  <si>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</si>
  <si>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</si>
  <si>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</si>
  <si>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</si>
  <si>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</si>
  <si>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</si>
  <si>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</si>
  <si>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</si>
  <si>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</si>
  <si>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</si>
  <si>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</si>
  <si>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</si>
  <si>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</si>
  <si>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</si>
  <si>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</si>
  <si>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</si>
  <si>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</si>
  <si>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</si>
  <si>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</si>
  <si>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</si>
  <si>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</si>
  <si>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</si>
  <si>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</si>
  <si>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</si>
  <si>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</si>
  <si>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</si>
  <si>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</si>
  <si>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</si>
  <si>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</si>
  <si>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</si>
  <si>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</si>
  <si>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</si>
  <si>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</si>
  <si>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</si>
  <si>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</si>
  <si>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</si>
  <si>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</si>
  <si>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</si>
  <si>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</si>
  <si>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</si>
  <si>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</si>
  <si>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</si>
  <si>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</si>
  <si>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</si>
  <si>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</si>
  <si>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</si>
  <si>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</si>
  <si>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</si>
  <si>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</si>
  <si>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</si>
  <si>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</si>
  <si>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</si>
  <si>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</si>
  <si>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</si>
  <si>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</si>
  <si>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</si>
  <si>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</si>
  <si>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</si>
  <si>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</si>
  <si>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</si>
  <si>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</si>
  <si>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</si>
  <si>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</si>
  <si>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</si>
  <si>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</si>
  <si>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</si>
  <si>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</si>
  <si>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</si>
  <si>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</si>
  <si>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</si>
  <si>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</si>
  <si>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</si>
  <si>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</si>
  <si>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</si>
  <si>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</si>
  <si>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</si>
  <si>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</si>
  <si>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</si>
  <si>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</si>
  <si>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</si>
  <si>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</si>
  <si>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</si>
  <si>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</si>
  <si>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</si>
  <si>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</si>
  <si>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</si>
  <si>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</si>
  <si>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</si>
  <si>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</si>
  <si>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</si>
  <si>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</si>
  <si>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</si>
  <si>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</si>
  <si>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</si>
  <si>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</si>
  <si>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</si>
  <si>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</si>
  <si>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</si>
  <si>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</si>
  <si>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</si>
  <si>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</si>
  <si>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</si>
  <si>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</si>
  <si>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</si>
  <si>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</si>
  <si>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</si>
  <si>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</si>
  <si>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</si>
  <si>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</si>
  <si>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</si>
  <si>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</si>
  <si>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</si>
  <si>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</si>
  <si>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</si>
  <si>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</si>
  <si>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</si>
  <si>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</si>
  <si>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</si>
  <si>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</si>
  <si>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</si>
  <si>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</si>
  <si>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</si>
  <si>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</si>
  <si>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</si>
  <si>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</si>
  <si>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</si>
  <si>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</si>
  <si>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</si>
  <si>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</si>
  <si>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</si>
  <si>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</si>
  <si>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</si>
  <si>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</si>
  <si>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</si>
  <si>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</si>
  <si>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</si>
  <si>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</si>
  <si>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</si>
  <si>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</si>
  <si>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</si>
  <si>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</si>
  <si>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</si>
  <si>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</si>
  <si>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</si>
  <si>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</si>
  <si>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</si>
  <si>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</si>
  <si>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</si>
  <si>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</si>
  <si>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</si>
  <si>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</si>
  <si>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</si>
  <si>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</si>
  <si>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</si>
  <si>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</si>
  <si>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</si>
  <si>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</si>
  <si>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</si>
  <si>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</si>
  <si>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</si>
  <si>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</si>
  <si>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</si>
  <si>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</si>
  <si>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</si>
  <si>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</si>
  <si>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</si>
  <si>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</si>
  <si>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</si>
  <si>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</si>
  <si>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</si>
  <si>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</si>
  <si>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</si>
  <si>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</si>
  <si>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</si>
  <si>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</si>
  <si>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</si>
  <si>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</si>
  <si>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</si>
  <si>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</si>
  <si>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</si>
  <si>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</si>
  <si>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</si>
  <si>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</si>
  <si>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</si>
  <si>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</si>
  <si>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</si>
  <si>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</si>
  <si>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</si>
  <si>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</si>
  <si>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</si>
  <si>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</si>
  <si>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</si>
  <si>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</si>
  <si>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</si>
  <si>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</si>
  <si>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</si>
  <si>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</si>
  <si>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</si>
  <si>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</si>
  <si>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</si>
  <si>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</si>
  <si>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</si>
  <si>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</si>
  <si>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</si>
  <si>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</si>
  <si>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</si>
  <si>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</si>
  <si>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</si>
  <si>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</si>
  <si>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</si>
  <si>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</si>
  <si>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</si>
  <si>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</si>
  <si>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</si>
  <si>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</si>
  <si>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</si>
  <si>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</si>
  <si>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</si>
  <si>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</si>
  <si>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</si>
  <si>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</si>
  <si>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</si>
  <si>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</si>
  <si>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</si>
  <si>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</si>
  <si>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</si>
  <si>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</si>
  <si>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</si>
  <si>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</si>
  <si>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</si>
  <si>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</si>
  <si>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</si>
  <si>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</si>
  <si>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</si>
  <si>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</si>
  <si>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</si>
  <si>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</si>
  <si>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</si>
  <si>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</si>
  <si>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</si>
  <si>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</si>
  <si>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</si>
  <si>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</si>
  <si>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</si>
  <si>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</si>
  <si>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</si>
  <si>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</si>
  <si>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</si>
  <si>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</si>
  <si>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</si>
  <si>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</si>
  <si>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</si>
  <si>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</si>
  <si>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</si>
  <si>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</si>
  <si>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</si>
  <si>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</si>
  <si>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</si>
  <si>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</si>
  <si>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</si>
  <si>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</si>
  <si>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</si>
  <si>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</si>
  <si>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</si>
  <si>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</si>
  <si>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</si>
  <si>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</si>
  <si>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</si>
  <si>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</si>
  <si>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</si>
  <si>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</si>
  <si>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</si>
  <si>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</si>
  <si>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</si>
  <si>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</si>
  <si>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</si>
  <si>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</si>
  <si>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</si>
  <si>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</si>
  <si>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</si>
  <si>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</si>
  <si>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</si>
  <si>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</si>
  <si>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</si>
  <si>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</si>
  <si>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</si>
  <si>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</si>
  <si>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</si>
  <si>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</si>
  <si>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</si>
  <si>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</si>
  <si>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</si>
  <si>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</si>
  <si>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</si>
  <si>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</si>
  <si>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</si>
  <si>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</si>
  <si>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</si>
  <si>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</si>
  <si>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</si>
  <si>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</si>
  <si>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</si>
  <si>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</si>
  <si>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</si>
  <si>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</si>
  <si>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</si>
  <si>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</si>
  <si>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</si>
  <si>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</si>
  <si>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</si>
  <si>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</si>
  <si>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</si>
  <si>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</si>
  <si>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</si>
  <si>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</si>
  <si>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</si>
  <si>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</si>
  <si>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</si>
  <si>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</si>
  <si>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</si>
  <si>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</si>
  <si>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</si>
  <si>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</si>
  <si>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</si>
  <si>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</si>
  <si>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</si>
  <si>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</si>
  <si>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</si>
  <si>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</si>
  <si>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</si>
  <si>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</si>
  <si>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</si>
  <si>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</si>
  <si>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</si>
  <si>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</si>
  <si>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</si>
  <si>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</si>
  <si>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</si>
  <si>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</si>
  <si>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</si>
  <si>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</si>
  <si>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</si>
  <si>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</si>
  <si>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</si>
  <si>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</si>
  <si>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</si>
  <si>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</si>
  <si>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</si>
  <si>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</si>
  <si>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</si>
  <si>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</si>
  <si>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</si>
  <si>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</si>
  <si>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</si>
  <si>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</si>
  <si>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</si>
  <si>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</si>
  <si>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</si>
  <si>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</si>
  <si>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</si>
  <si>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</si>
  <si>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</si>
  <si>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</si>
  <si>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</si>
  <si>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</si>
  <si>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</si>
  <si>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</si>
  <si>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</si>
  <si>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</si>
  <si>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</si>
  <si>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</si>
  <si>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</si>
  <si>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</si>
  <si>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</si>
  <si>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</si>
  <si>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</si>
  <si>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</si>
  <si>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</si>
  <si>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</si>
  <si>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</si>
  <si>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</si>
  <si>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</si>
  <si>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</si>
  <si>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</si>
  <si>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</si>
  <si>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</si>
  <si>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</si>
  <si>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</si>
  <si>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</si>
  <si>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</si>
  <si>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</si>
  <si>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</si>
  <si>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</si>
  <si>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</si>
  <si>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</si>
  <si>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</si>
  <si>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</si>
  <si>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</si>
  <si>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</si>
  <si>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</si>
  <si>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</si>
  <si>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</si>
  <si>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</si>
  <si>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</si>
  <si>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</si>
  <si>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</si>
  <si>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</si>
  <si>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</si>
  <si>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</si>
  <si>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</si>
  <si>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</si>
  <si>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</si>
  <si>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</si>
  <si>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</si>
  <si>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</si>
  <si>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</si>
  <si>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</si>
  <si>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</si>
  <si>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</si>
  <si>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</si>
  <si>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</si>
  <si>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</si>
  <si>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</si>
  <si>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</si>
  <si>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</si>
  <si>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</si>
  <si>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</si>
  <si>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</si>
  <si>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</si>
  <si>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</si>
  <si>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</si>
  <si>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</si>
  <si>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</si>
  <si>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</si>
  <si>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</si>
  <si>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</si>
  <si>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</si>
  <si>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</si>
  <si>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</si>
  <si>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</si>
  <si>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</si>
  <si>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</si>
  <si>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</si>
  <si>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</si>
  <si>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</si>
  <si>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</si>
  <si>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</si>
  <si>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</si>
  <si>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</si>
  <si>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</si>
  <si>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</si>
  <si>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</si>
  <si>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</si>
  <si>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</si>
  <si>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</si>
  <si>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</si>
  <si>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</si>
  <si>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</si>
  <si>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</si>
  <si>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</si>
  <si>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</si>
  <si>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</si>
  <si>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</si>
  <si>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</si>
  <si>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</si>
  <si>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</si>
  <si>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</si>
  <si>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</si>
  <si>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</si>
  <si>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</si>
  <si>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</si>
  <si>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</si>
  <si>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</si>
  <si>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</si>
  <si>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</si>
  <si>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</si>
  <si>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</si>
  <si>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</si>
  <si>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</si>
  <si>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</si>
  <si>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</si>
  <si>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</si>
  <si>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</si>
  <si>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</si>
  <si>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</si>
  <si>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</si>
  <si>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</si>
  <si>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</si>
  <si>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</si>
  <si>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</si>
  <si>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</si>
  <si>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</si>
  <si>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</si>
  <si>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</si>
  <si>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</si>
  <si>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</si>
  <si>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</si>
  <si>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</si>
  <si>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</si>
  <si>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</si>
  <si>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</si>
  <si>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</si>
  <si>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</si>
  <si>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</si>
  <si>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</si>
  <si>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</si>
  <si>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</si>
  <si>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</si>
  <si>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</si>
  <si>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</si>
  <si>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</si>
  <si>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</si>
  <si>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</si>
  <si>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</si>
  <si>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</si>
  <si>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</si>
  <si>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</si>
  <si>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</si>
  <si>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</si>
  <si>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</si>
  <si>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</si>
  <si>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</si>
  <si>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</si>
  <si>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</si>
  <si>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</si>
  <si>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</si>
  <si>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</si>
  <si>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</si>
  <si>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</si>
  <si>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</si>
  <si>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</si>
  <si>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</si>
  <si>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</si>
  <si>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</si>
  <si>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</si>
  <si>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</si>
  <si>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</si>
  <si>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</si>
  <si>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</si>
  <si>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</si>
  <si>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</si>
  <si>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</si>
  <si>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</si>
  <si>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</si>
  <si>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</si>
  <si>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</si>
  <si>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</si>
  <si>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</si>
  <si>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</si>
  <si>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</si>
  <si>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</si>
  <si>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</si>
  <si>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</si>
  <si>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</si>
  <si>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</si>
  <si>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</si>
  <si>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</si>
  <si>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</si>
  <si>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</si>
  <si>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</si>
  <si>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</si>
  <si>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</si>
  <si>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</si>
  <si>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</si>
  <si>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</si>
  <si>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</si>
  <si>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</si>
  <si>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</si>
  <si>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</si>
  <si>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</si>
  <si>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</si>
  <si>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</si>
  <si>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</si>
  <si>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</si>
  <si>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</si>
  <si>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</si>
  <si>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</si>
  <si>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</si>
  <si>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</si>
  <si>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</si>
  <si>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</si>
  <si>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</si>
  <si>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</si>
  <si>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</si>
  <si>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</si>
  <si>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</si>
  <si>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</si>
  <si>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</si>
  <si>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</si>
  <si>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</si>
  <si>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</si>
  <si>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</si>
  <si>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</si>
  <si>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</si>
  <si>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</si>
  <si>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</si>
  <si>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</si>
  <si>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</si>
  <si>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</si>
  <si>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</si>
  <si>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</si>
  <si>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</si>
  <si>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</si>
  <si>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</si>
  <si>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</si>
  <si>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</si>
  <si>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</si>
  <si>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</si>
  <si>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</si>
  <si>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</si>
  <si>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</si>
  <si>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</si>
  <si>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</si>
  <si>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</si>
  <si>
    <t>DFA2026033</t>
  </si>
  <si>
    <t>626020</t>
  </si>
  <si>
    <t>Spracovanie účtovníctva 02/2026</t>
  </si>
  <si>
    <t>DFA2026034</t>
  </si>
  <si>
    <t>20260002</t>
  </si>
  <si>
    <t>Administratívne práce 02/2026</t>
  </si>
  <si>
    <t>2026009</t>
  </si>
  <si>
    <t>DFA2026035</t>
  </si>
  <si>
    <t>Black Tiger taekwondo Klub Snina</t>
  </si>
  <si>
    <t>42089158</t>
  </si>
  <si>
    <t>Čerpanie TŠ - Bulgaria G2 Open 2026</t>
  </si>
  <si>
    <t>Trénerské služby podľa zmluvy č.1/KVŠ/2026 - Bulgaria open</t>
  </si>
  <si>
    <t>DFA2026036</t>
  </si>
  <si>
    <t>Tomáš Potocký</t>
  </si>
  <si>
    <t>53368932</t>
  </si>
  <si>
    <t>IDV2026014</t>
  </si>
  <si>
    <t xml:space="preserve">Tomáš Potocký </t>
  </si>
  <si>
    <t>Pracovná cesta
Názov podujatia: Bulgaria G2 Open 
Miesto konania: Sofia, Bulhársko  
Termín: 26.2. - 1.3.2026
Počet zúčastnených osôb (okrem divákov): 8 - ubytovanie, cesta, letenka, stravné</t>
  </si>
  <si>
    <t>Štartovné European Senior Championships 2026 - Team Slovakia</t>
  </si>
  <si>
    <t>Deutsche Taekwondo Union</t>
  </si>
  <si>
    <t xml:space="preserve">doplniť </t>
  </si>
  <si>
    <t>DFA2026003</t>
  </si>
  <si>
    <t>Ubytovanie na reprezentačnom sústredení Košice</t>
  </si>
  <si>
    <t>3260000042</t>
  </si>
  <si>
    <t xml:space="preserve">Studentské domovy </t>
  </si>
  <si>
    <t>00397610</t>
  </si>
  <si>
    <t>20260008</t>
  </si>
  <si>
    <t>Čerpanie TŠ - Turzáková - Zaprešic Noble E3, M2 Rugvica</t>
  </si>
  <si>
    <t>DFA2025038</t>
  </si>
  <si>
    <t>Čerpanie TŠ - Hanušovský  - Bulgaria Open, 26-28.2.2026, Sofia Bulharsko</t>
  </si>
  <si>
    <t>Čerpanie TŠ - Frgolec - Bulgaria Open, 26-28.2.2026, Sofia Bulharsko</t>
  </si>
  <si>
    <t>DFA2025039</t>
  </si>
  <si>
    <t>DFA2025040</t>
  </si>
  <si>
    <t>20260009</t>
  </si>
  <si>
    <t>20260010</t>
  </si>
  <si>
    <t>Čerpanie TŠ - Krupjaková, Kaminská - Bulgaria Open, 26-28.2.2026, Sofia Bulharsko</t>
  </si>
  <si>
    <t>DFA2025041</t>
  </si>
  <si>
    <t>DFA2025042</t>
  </si>
  <si>
    <t xml:space="preserve"> 2026011</t>
  </si>
  <si>
    <t>Trofeje galavečer 2026, výzdoba galavečer 2026</t>
  </si>
  <si>
    <t>Black Tiger Taekwondo Klub Snina</t>
  </si>
  <si>
    <t>IDV2026017</t>
  </si>
  <si>
    <t>Dobrovolník diety 2/2026</t>
  </si>
  <si>
    <t>Štartovné sústredenie Training Camp-Budapest 23-27.3.2026</t>
  </si>
  <si>
    <t>DFA2025053</t>
  </si>
  <si>
    <t>DFA2025054</t>
  </si>
  <si>
    <t>20260013</t>
  </si>
  <si>
    <t>Športový klub polície Bratislava</t>
  </si>
  <si>
    <t>00681989</t>
  </si>
  <si>
    <t xml:space="preserve">Čerpanie TŠ - Zagyiová, Horváth, Čuvara, H. Mamuti, Z.Mamuti - Austria Open </t>
  </si>
  <si>
    <t>2610005</t>
  </si>
  <si>
    <t>20260015</t>
  </si>
  <si>
    <t>Čerpanie TŠ - Hanušovský, Pernischová, Turzáková, Frgolec - Training Camp-Budapest 23-27.3.2026, Budapešť a turnaj 21.3.2026 v Békéscsaba Maďarsko</t>
  </si>
  <si>
    <t>626037</t>
  </si>
  <si>
    <t>Spracovanie účtovníctva 03/2026</t>
  </si>
  <si>
    <t>DFA2025057</t>
  </si>
  <si>
    <t>DFA2025058</t>
  </si>
  <si>
    <t>DFA2025059</t>
  </si>
  <si>
    <t>20260004</t>
  </si>
  <si>
    <t>Trénerské služby podľa zmluvy č.1/KVŠ/2026 - Sústredenie Maďarsko</t>
  </si>
  <si>
    <t>20260016</t>
  </si>
  <si>
    <t>DFA2025062</t>
  </si>
  <si>
    <t>Náklady spojené turnajom Turecko open v dňoch 23-26.3.2026 Antalya, Turecko</t>
  </si>
  <si>
    <t>IDV2026023</t>
  </si>
  <si>
    <t>Dobrovolník diety 3/2026</t>
  </si>
  <si>
    <t>d - Bérešová Adriana</t>
  </si>
  <si>
    <t>DFA2025063</t>
  </si>
  <si>
    <t>DFA2025064</t>
  </si>
  <si>
    <t>20260018</t>
  </si>
  <si>
    <t>Náklady TOP športovca prenájom telocvične podľa schváleného HŠP</t>
  </si>
  <si>
    <t>20260017</t>
  </si>
  <si>
    <t>Náklady spojené turnajom 1 kolo ligy SR Trenčín Open, US open 1-8.3.2026 Las vegas, USA a Turecko open v dňoch 23-26.3.2026 Antalya</t>
  </si>
  <si>
    <t>20260005</t>
  </si>
  <si>
    <t>Služby ŠO podľa zmluvy č.2/REPRE/2026 - Trénerské služby 1,2,3/2026</t>
  </si>
  <si>
    <t>Gabriela Briškárová</t>
  </si>
  <si>
    <t>55789358</t>
  </si>
  <si>
    <t>DFA2025065</t>
  </si>
  <si>
    <t>DFA2025066</t>
  </si>
  <si>
    <t>Štartovné Ilyo Trenčín, štartovné Rugvica, ubytovnaie, športové oblečenie</t>
  </si>
  <si>
    <t>KORYO TAEKWONDO SLÁVIA UPJŠ KOŠICE</t>
  </si>
  <si>
    <t xml:space="preserve">35505800 </t>
  </si>
  <si>
    <t>Administratívne práce 03/2026</t>
  </si>
  <si>
    <t>2026-04_OLG_Q#011</t>
  </si>
  <si>
    <t>DFA2025060</t>
  </si>
  <si>
    <t>U-Chong TKD Schule München</t>
  </si>
  <si>
    <t>Účastnícky poplatok za U-chong seminár v Mníchove</t>
  </si>
  <si>
    <t>DFA2025051</t>
  </si>
  <si>
    <t>18240665-1-43</t>
  </si>
  <si>
    <t>Poplatok za Training Camp - Budapest</t>
  </si>
  <si>
    <t>F-158 Taekwondo Akadémia</t>
  </si>
  <si>
    <t>PRKTV-2026-17</t>
  </si>
  <si>
    <t>IDV2026015</t>
  </si>
  <si>
    <t>22.3.2026   2.4.2026</t>
  </si>
  <si>
    <t>Pracovná cesta
Názov podujatia: Training camp Budapešť
Miesto konania: Budapešť, Maďarsko
Termín:  23.-27.3.2026
Počet zúčastnených osôb (okrem divákov): 13 - ubytovanie, cesta, stravné</t>
  </si>
  <si>
    <t>IDV2026002</t>
  </si>
  <si>
    <t>Renáta Ručková</t>
  </si>
  <si>
    <t>Pracovná cesta
Názov podujatia: Školenie rozhodcov
Miesto konania: Košice, Slovensko 
Termín:  23.-25.1.2026
Počet zúčastnených osôb (okrem divákov): 1 - cesta</t>
  </si>
  <si>
    <t>PK04</t>
  </si>
  <si>
    <t>Železničná spoločnosť Slovensko, a.s.</t>
  </si>
  <si>
    <t>35914939</t>
  </si>
  <si>
    <t>1133110665656357</t>
  </si>
  <si>
    <t>PK02</t>
  </si>
  <si>
    <t>382138-2026/IE</t>
  </si>
  <si>
    <t xml:space="preserve">Doplatok za kufor Bulgaria Open </t>
  </si>
  <si>
    <t>IE4749148U</t>
  </si>
  <si>
    <t>Lístok na vlak RK Zlín open (KE-BA-KE)</t>
  </si>
  <si>
    <t>DFA2026069</t>
  </si>
  <si>
    <t>DFA2026070</t>
  </si>
  <si>
    <t>Taekwondo klub Hnúšťa</t>
  </si>
  <si>
    <t>35998661</t>
  </si>
  <si>
    <t>1133125619136283</t>
  </si>
  <si>
    <t>vratka</t>
  </si>
  <si>
    <t xml:space="preserve">
Elisabeth Šuk</t>
  </si>
  <si>
    <t>IDV2026026</t>
  </si>
  <si>
    <t>IDV2026027</t>
  </si>
  <si>
    <t>ZSSK cestovný lístok Zlín open (Bratislava- Košice)</t>
  </si>
  <si>
    <t>Pracovná cesta
Názov podujatia: Zlín open
Miesto konania: Zlín, Česká republika
Termín:  18.-19.4.2026
Počet zúčastnených osôb (okrem divákov): 3 - cesta</t>
  </si>
  <si>
    <t>Michal Kotvas</t>
  </si>
  <si>
    <t>Čerpanie TŠ - Frgolec, Pernischová - turnaj Spanish open 17-21.4.2026, La Nucia, Španielsko</t>
  </si>
  <si>
    <t xml:space="preserve"> 20260019</t>
  </si>
  <si>
    <t>DFA2025071</t>
  </si>
  <si>
    <t>2026002</t>
  </si>
  <si>
    <t xml:space="preserve">Haneul Taekwondo Trenčín </t>
  </si>
  <si>
    <t>57402175</t>
  </si>
  <si>
    <t>DFA2025074</t>
  </si>
  <si>
    <t>DFA2025075</t>
  </si>
  <si>
    <t xml:space="preserve"> 202603</t>
  </si>
  <si>
    <t>DFA2025076</t>
  </si>
  <si>
    <t>Ilyo Taekwondo Prešov</t>
  </si>
  <si>
    <t>54914728</t>
  </si>
  <si>
    <t>DFA2025077</t>
  </si>
  <si>
    <t xml:space="preserve">Štartovné STAR cup </t>
  </si>
  <si>
    <t>2026008</t>
  </si>
  <si>
    <t>DFA2025078</t>
  </si>
  <si>
    <t>10260016</t>
  </si>
  <si>
    <t>SLOVENSKÝ PARALYMPIJSKÝ VÝBOR</t>
  </si>
  <si>
    <t>Členský poplatok za kolektívneho člena SPV na rok 2026</t>
  </si>
  <si>
    <t>DFA2025079</t>
  </si>
  <si>
    <t>Oceňovanie športovcov - catering</t>
  </si>
  <si>
    <t xml:space="preserve"> 26010321</t>
  </si>
  <si>
    <t>K13 - Košické kultúrne centrá</t>
  </si>
  <si>
    <t>42323975</t>
  </si>
  <si>
    <t>DFA2025080</t>
  </si>
  <si>
    <t>Grafické práce
A4-Diplom
A4 - Poďakovanie</t>
  </si>
  <si>
    <t>2601240354</t>
  </si>
  <si>
    <t>LAVACOM s.r.o.</t>
  </si>
  <si>
    <t>51881713</t>
  </si>
  <si>
    <t>DFA2025081</t>
  </si>
  <si>
    <t>Spracovanie účtovníctva 04/2026</t>
  </si>
  <si>
    <t>626055</t>
  </si>
  <si>
    <t>DFA2025083</t>
  </si>
  <si>
    <t>DFA2025084</t>
  </si>
  <si>
    <t>20260020</t>
  </si>
  <si>
    <t>Služby ŠO podľa zmluvy č.2/REPRE/2026 - Trénerské služby 4/2026</t>
  </si>
  <si>
    <t>20260006</t>
  </si>
  <si>
    <t>DFA2025085</t>
  </si>
  <si>
    <t>DFA2025086</t>
  </si>
  <si>
    <t>20260021</t>
  </si>
  <si>
    <t>Náklady spojené turnajom 2 kolo ligy SR Star Cup, London open, President Cup 29.4-4.5.2026 London , UK prę TOP športovca Adriána Bérešová</t>
  </si>
  <si>
    <t>Náklady spojené turnajom 2 kolo ligy SR Star Cup, London open, President Cup 29.4-4.5.2026 London , UK pre TŠ para</t>
  </si>
  <si>
    <t>20260022</t>
  </si>
  <si>
    <t>IDV2026030</t>
  </si>
  <si>
    <t>Dobrovolník OH 04/2026</t>
  </si>
  <si>
    <t xml:space="preserve">Taekwondo klub Humenné </t>
  </si>
  <si>
    <t xml:space="preserve">Športový materiál </t>
  </si>
  <si>
    <t>DFA2025087</t>
  </si>
  <si>
    <t>DFA2025088</t>
  </si>
  <si>
    <t xml:space="preserve"> 20260030</t>
  </si>
  <si>
    <t>36836052</t>
  </si>
  <si>
    <t>37792661</t>
  </si>
  <si>
    <t>DFA2025089</t>
  </si>
  <si>
    <t>MAAD.sk, s.r.o.</t>
  </si>
  <si>
    <t>46870733</t>
  </si>
  <si>
    <t xml:space="preserve">Trofeje, poháre, tlač, štítky </t>
  </si>
  <si>
    <t>26FV0778</t>
  </si>
  <si>
    <t>IDV2026032</t>
  </si>
  <si>
    <t xml:space="preserve">Počítač, účasť na súťažiach </t>
  </si>
  <si>
    <t>Pracovná cesta
Názov podujatia:  Sofia Grand Prix
Miesto konania: Sofia, Bulhársko
Termín:  29.5.-1.6.2026
Počet zúčastnených osôb (okrem divákov): 1 - letenka</t>
  </si>
  <si>
    <t>DFA2025092</t>
  </si>
  <si>
    <t>Administratívne práce 04/2026</t>
  </si>
  <si>
    <t>DFA2025094</t>
  </si>
  <si>
    <t>Trénerské služby podľa zmluvy č.1/KVŠ/2026 - Majstrovstvá Európy Seniorov, 9-14.5.2026 Mníchov, Nemecko</t>
  </si>
  <si>
    <t>DFA2025095</t>
  </si>
  <si>
    <t>Štartovné Cassovia open 2026</t>
  </si>
  <si>
    <t xml:space="preserve"> 202604</t>
  </si>
  <si>
    <t>IDV2026036</t>
  </si>
  <si>
    <t>Martina Berešová</t>
  </si>
  <si>
    <t>Pracovná cesta
Názov podujatia:  UK Open 
Miesto konania: Finchley, Anglícko
Termín:  1.5.-4.5.2026
Počet zúčastnených osôb (okrem divákov): 3 - ubytovanie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</si>
</sst>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4"/>
      <c r="D2" s="324"/>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5"/>
      <c r="D22" s="325"/>
    </row>
    <row r="23" spans="1:4" x14ac:dyDescent="0.15">
      <c r="C23" s="326"/>
      <c r="D23" s="325"/>
    </row>
    <row r="24" spans="1:4" ht="68" customHeight="1" x14ac:dyDescent="0.15">
      <c r="A24" s="23" t="s">
        <v>1235</v>
      </c>
      <c r="C24" s="247"/>
      <c r="D24" s="248"/>
    </row>
    <row r="25" spans="1:4" x14ac:dyDescent="0.15">
      <c r="C25" s="322"/>
      <c r="D25" s="323"/>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7" t="s">
        <v>1137</v>
      </c>
      <c r="F3" s="378"/>
      <c r="N3" s="137" t="str">
        <f t="shared" si="0"/>
        <v>c - príspevok Slovenskému paralympijskému výboru</v>
      </c>
      <c r="O3" s="137" t="s">
        <v>244</v>
      </c>
      <c r="P3" s="137" t="str">
        <f>Spolu!B19</f>
        <v>príspevok Slovenskému paralympijskému výboru</v>
      </c>
    </row>
    <row r="4" spans="1:16" ht="45.75" customHeight="1" x14ac:dyDescent="0.15">
      <c r="E4" s="378"/>
      <c r="F4" s="378"/>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9" t="s">
        <v>1168</v>
      </c>
      <c r="B12" s="379"/>
      <c r="C12" s="379"/>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81" t="s">
        <v>1169</v>
      </c>
      <c r="C14" s="382"/>
      <c r="F14" s="302"/>
      <c r="N14" s="137" t="str">
        <f t="shared" si="0"/>
        <v xml:space="preserve">n - </v>
      </c>
      <c r="O14" s="137" t="s">
        <v>265</v>
      </c>
    </row>
    <row r="15" spans="1:16" ht="34.5" customHeight="1" x14ac:dyDescent="0.15">
      <c r="A15" s="139" t="s">
        <v>1170</v>
      </c>
      <c r="B15" s="381"/>
      <c r="C15" s="382"/>
      <c r="F15" s="384"/>
      <c r="N15" s="137" t="str">
        <f t="shared" si="0"/>
        <v xml:space="preserve">o - </v>
      </c>
      <c r="O15" s="137" t="s">
        <v>266</v>
      </c>
    </row>
    <row r="16" spans="1:16" x14ac:dyDescent="0.15">
      <c r="A16" s="139" t="s">
        <v>1155</v>
      </c>
      <c r="B16" s="142">
        <f>F8</f>
        <v>0</v>
      </c>
      <c r="C16" s="137"/>
      <c r="F16" s="384"/>
      <c r="N16" s="137" t="str">
        <f t="shared" si="0"/>
        <v xml:space="preserve">p - </v>
      </c>
      <c r="O16" s="137" t="s">
        <v>267</v>
      </c>
    </row>
    <row r="17" spans="1:16" ht="32.25" customHeight="1" x14ac:dyDescent="0.15">
      <c r="A17" s="139" t="s">
        <v>1158</v>
      </c>
      <c r="B17" s="142">
        <f>F9</f>
        <v>0</v>
      </c>
      <c r="C17" s="137"/>
      <c r="F17" s="384"/>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3" t="s">
        <v>1163</v>
      </c>
      <c r="C24" s="383"/>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5" t="s">
        <v>1175</v>
      </c>
      <c r="B2" s="385"/>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7" t="s">
        <v>51</v>
      </c>
      <c r="B1" s="327"/>
      <c r="C1" s="327"/>
      <c r="D1" s="327"/>
      <c r="E1" s="327"/>
      <c r="F1" s="327"/>
      <c r="G1" s="327"/>
      <c r="H1" s="327"/>
      <c r="I1" s="52"/>
      <c r="J1" s="37"/>
    </row>
    <row r="2" spans="1:11" ht="14" x14ac:dyDescent="0.15">
      <c r="A2" s="333" t="str">
        <f>Doklady!A100</f>
        <v>Priebežné čerpanie a vyúčtovanie finančných prostriedkov poskytnutých zo štátneho rozpočtu v oblasti športu v roku 2026</v>
      </c>
      <c r="B2" s="333"/>
      <c r="C2" s="333"/>
      <c r="D2" s="333"/>
      <c r="E2" s="333"/>
      <c r="F2" s="333"/>
      <c r="G2" s="333"/>
      <c r="H2" s="331" t="str">
        <f>+Doklady!I100</f>
        <v>V1</v>
      </c>
      <c r="I2" s="331"/>
    </row>
    <row r="3" spans="1:11" ht="14" x14ac:dyDescent="0.15">
      <c r="A3" s="40"/>
      <c r="B3" s="40"/>
      <c r="C3" s="40"/>
      <c r="D3" s="40"/>
      <c r="E3" s="40"/>
      <c r="F3" s="40"/>
      <c r="G3" s="40"/>
      <c r="H3" s="332">
        <f>+Doklady!I101</f>
        <v>46053</v>
      </c>
      <c r="I3" s="332"/>
    </row>
    <row r="4" spans="1:11" ht="15.75" customHeight="1" x14ac:dyDescent="0.15">
      <c r="A4" s="41" t="s">
        <v>52</v>
      </c>
      <c r="B4" s="328" t="s">
        <v>53</v>
      </c>
      <c r="C4" s="329"/>
      <c r="D4" s="329"/>
      <c r="E4" s="33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94" priority="2" stopIfTrue="1">
      <formula>$A8&lt;&gt;""</formula>
    </cfRule>
  </conditionalFormatting>
  <conditionalFormatting sqref="B68:C68 B69:H2878">
    <cfRule type="expression" dxfId="93" priority="3" stopIfTrue="1">
      <formula>$A68&lt;&gt;""</formula>
    </cfRule>
  </conditionalFormatting>
  <conditionalFormatting sqref="D2876:D2903">
    <cfRule type="expression" dxfId="9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6" t="s">
        <v>1568</v>
      </c>
      <c r="B1" s="337"/>
      <c r="C1" s="166">
        <v>46053</v>
      </c>
      <c r="D1" s="26"/>
      <c r="G1" s="244">
        <v>46053</v>
      </c>
    </row>
    <row r="2" spans="1:7" ht="14" x14ac:dyDescent="0.15">
      <c r="A2" s="28"/>
      <c r="B2" s="28"/>
      <c r="G2" s="244">
        <v>46081</v>
      </c>
    </row>
    <row r="3" spans="1:7" ht="14" x14ac:dyDescent="0.15">
      <c r="A3" s="30" t="s">
        <v>214</v>
      </c>
      <c r="B3" s="334" t="str">
        <f>INDEX(Adr!B:B,Doklady!B102+1)</f>
        <v>Slovenská asociácia taekwondo WT</v>
      </c>
      <c r="C3" s="334"/>
      <c r="D3" s="334"/>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5" t="s">
        <v>230</v>
      </c>
      <c r="B17" s="335"/>
      <c r="C17" s="335"/>
      <c r="D17" s="33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7" t="str">
        <f>Doklady!A100</f>
        <v>Priebežné čerpanie a vyúčtovanie finančných prostriedkov poskytnutých zo štátneho rozpočtu v oblasti športu v roku 2026</v>
      </c>
      <c r="B1" s="357"/>
      <c r="C1" s="357"/>
      <c r="D1" s="357"/>
      <c r="E1" s="357"/>
      <c r="F1" s="357"/>
      <c r="G1" s="357"/>
      <c r="H1" s="357"/>
      <c r="I1" s="357"/>
    </row>
    <row r="2" spans="1:26" ht="7.5" customHeight="1" x14ac:dyDescent="0.15">
      <c r="C2" s="8"/>
      <c r="D2" s="8"/>
      <c r="E2" s="8"/>
      <c r="F2" s="8"/>
      <c r="G2" s="8"/>
      <c r="H2" s="8"/>
      <c r="I2" s="8"/>
    </row>
    <row r="3" spans="1:26" s="9" customFormat="1" ht="26.25" customHeight="1" x14ac:dyDescent="0.15">
      <c r="B3" s="152" t="s">
        <v>52</v>
      </c>
      <c r="C3" s="358" t="str">
        <f>INDEX(Adr!B2:B242,Doklady!B102)</f>
        <v>Slovenská asociácia taekwondo WT</v>
      </c>
      <c r="D3" s="358"/>
      <c r="E3" s="358"/>
      <c r="F3" s="358"/>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59" t="s">
        <v>235</v>
      </c>
      <c r="F9" s="360"/>
      <c r="J9" s="8"/>
      <c r="L9" s="118"/>
      <c r="M9" s="118"/>
      <c r="N9" s="118"/>
      <c r="O9" s="118"/>
      <c r="P9" s="118"/>
      <c r="Q9" s="118"/>
      <c r="R9" s="118"/>
      <c r="S9" s="118"/>
    </row>
    <row r="10" spans="1:26" ht="18" x14ac:dyDescent="0.2">
      <c r="A10" s="69" t="s">
        <v>219</v>
      </c>
      <c r="B10" s="70" t="s">
        <v>220</v>
      </c>
      <c r="C10" s="126">
        <f>SUMIF(FP!J:J,Doklady!$B$1&amp;A10,FP!D:D)</f>
        <v>0</v>
      </c>
      <c r="D10" s="126">
        <f>C10-E10</f>
        <v>0</v>
      </c>
      <c r="E10" s="353">
        <f>SUMIF(K:K,A10,I:I)</f>
        <v>0</v>
      </c>
      <c r="F10" s="354"/>
      <c r="L10" s="120" t="s">
        <v>236</v>
      </c>
      <c r="M10" s="118"/>
      <c r="N10" s="118"/>
      <c r="O10" s="118"/>
      <c r="P10" s="118"/>
      <c r="Q10" s="118"/>
      <c r="R10" s="118"/>
      <c r="S10" s="118"/>
    </row>
    <row r="11" spans="1:26" ht="18" x14ac:dyDescent="0.2">
      <c r="A11" s="69" t="s">
        <v>221</v>
      </c>
      <c r="B11" s="70" t="s">
        <v>222</v>
      </c>
      <c r="C11" s="126">
        <f>SUMIF(FP!J:J,Doklady!$B$1&amp;A11,FP!D:D)</f>
        <v>71027</v>
      </c>
      <c r="D11" s="126">
        <f>+C11-E11</f>
        <v>30724.309999999998</v>
      </c>
      <c r="E11" s="361">
        <f>+I39-I42+I44-I47</f>
        <v>40302.69</v>
      </c>
      <c r="F11" s="362"/>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13763.760000000002</v>
      </c>
      <c r="E12" s="353">
        <f>SUMIF(K:K,A12,I:I)</f>
        <v>30980.239999999998</v>
      </c>
      <c r="F12" s="354"/>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53">
        <f>SUMIF(K:K,A13,I:I)</f>
        <v>0</v>
      </c>
      <c r="F13" s="354"/>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63">
        <f>SUMIF(K:K,A14,I:I)</f>
        <v>0</v>
      </c>
      <c r="F14" s="364"/>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45" t="s">
        <v>238</v>
      </c>
      <c r="C16" s="346"/>
      <c r="D16" s="346"/>
      <c r="E16" s="346"/>
      <c r="F16" s="346"/>
      <c r="G16" s="346"/>
      <c r="H16" s="347"/>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48" t="s">
        <v>241</v>
      </c>
      <c r="C17" s="348"/>
      <c r="D17" s="348"/>
      <c r="E17" s="348"/>
      <c r="F17" s="348"/>
      <c r="G17" s="348"/>
      <c r="H17" s="348"/>
      <c r="I17" s="73">
        <f>SUMIF(FP!I:I,Doklady!$B$1&amp;A17,FP!D:D)</f>
        <v>71027</v>
      </c>
      <c r="T17" s="86"/>
    </row>
    <row r="18" spans="1:20" x14ac:dyDescent="0.15">
      <c r="A18" s="135" t="s">
        <v>242</v>
      </c>
      <c r="B18" s="348" t="s">
        <v>243</v>
      </c>
      <c r="C18" s="348"/>
      <c r="D18" s="348"/>
      <c r="E18" s="348"/>
      <c r="F18" s="348"/>
      <c r="G18" s="348"/>
      <c r="H18" s="348"/>
      <c r="I18" s="73">
        <f>SUMIF(FP!I:I,Doklady!$B$1&amp;A18,FP!D:D)</f>
        <v>0</v>
      </c>
    </row>
    <row r="19" spans="1:20" ht="12" x14ac:dyDescent="0.15">
      <c r="A19" s="115" t="s">
        <v>244</v>
      </c>
      <c r="B19" s="348" t="s">
        <v>245</v>
      </c>
      <c r="C19" s="348"/>
      <c r="D19" s="348"/>
      <c r="E19" s="348"/>
      <c r="F19" s="348"/>
      <c r="G19" s="348"/>
      <c r="H19" s="348"/>
      <c r="I19" s="73">
        <f>SUMIF(FP!I:I,Doklady!$B$1&amp;A19,FP!D:D)</f>
        <v>9744</v>
      </c>
    </row>
    <row r="20" spans="1:20" x14ac:dyDescent="0.15">
      <c r="A20" s="135" t="s">
        <v>246</v>
      </c>
      <c r="B20" s="342" t="s">
        <v>247</v>
      </c>
      <c r="C20" s="343"/>
      <c r="D20" s="343"/>
      <c r="E20" s="343"/>
      <c r="F20" s="343"/>
      <c r="G20" s="343"/>
      <c r="H20" s="344"/>
      <c r="I20" s="73">
        <f>SUMIF(FP!I:I,Doklady!$B$1&amp;A20,FP!D:D)</f>
        <v>35000</v>
      </c>
      <c r="T20" s="86"/>
    </row>
    <row r="21" spans="1:20" ht="12" x14ac:dyDescent="0.15">
      <c r="A21" s="115" t="s">
        <v>248</v>
      </c>
      <c r="B21" s="342" t="s">
        <v>249</v>
      </c>
      <c r="C21" s="343"/>
      <c r="D21" s="343"/>
      <c r="E21" s="343"/>
      <c r="F21" s="343"/>
      <c r="G21" s="343"/>
      <c r="H21" s="344"/>
      <c r="I21" s="73">
        <f>SUMIF(FP!I:I,Doklady!$B$1&amp;A21,FP!D:D)</f>
        <v>0</v>
      </c>
      <c r="T21" s="86"/>
    </row>
    <row r="22" spans="1:20" x14ac:dyDescent="0.15">
      <c r="A22" s="135" t="s">
        <v>250</v>
      </c>
      <c r="B22" s="349" t="s">
        <v>251</v>
      </c>
      <c r="C22" s="350"/>
      <c r="D22" s="350"/>
      <c r="E22" s="350"/>
      <c r="F22" s="350"/>
      <c r="G22" s="350"/>
      <c r="H22" s="351"/>
      <c r="I22" s="73">
        <f>SUMIF(FP!I:I,Doklady!$B$1&amp;A22,FP!D:D)</f>
        <v>0</v>
      </c>
      <c r="T22" s="86"/>
    </row>
    <row r="23" spans="1:20" ht="12" x14ac:dyDescent="0.15">
      <c r="A23" s="115" t="s">
        <v>252</v>
      </c>
      <c r="B23" s="342" t="s">
        <v>253</v>
      </c>
      <c r="C23" s="343"/>
      <c r="D23" s="343"/>
      <c r="E23" s="343"/>
      <c r="F23" s="343"/>
      <c r="G23" s="343"/>
      <c r="H23" s="344"/>
      <c r="I23" s="73">
        <f>SUMIF(FP!I:I,Doklady!$B$1&amp;A23,FP!D:D)</f>
        <v>0</v>
      </c>
      <c r="T23" s="86"/>
    </row>
    <row r="24" spans="1:20" x14ac:dyDescent="0.15">
      <c r="A24" s="135" t="s">
        <v>254</v>
      </c>
      <c r="B24" s="342" t="s">
        <v>255</v>
      </c>
      <c r="C24" s="343"/>
      <c r="D24" s="343"/>
      <c r="E24" s="343"/>
      <c r="F24" s="343"/>
      <c r="G24" s="343"/>
      <c r="H24" s="344"/>
      <c r="I24" s="73">
        <f>SUMIF(FP!I:I,Doklady!$B$1&amp;A24,FP!D:D)</f>
        <v>0</v>
      </c>
      <c r="T24" s="86"/>
    </row>
    <row r="25" spans="1:20" ht="12" x14ac:dyDescent="0.15">
      <c r="A25" s="115" t="s">
        <v>256</v>
      </c>
      <c r="B25" s="365" t="s">
        <v>1469</v>
      </c>
      <c r="C25" s="366"/>
      <c r="D25" s="366"/>
      <c r="E25" s="366"/>
      <c r="F25" s="366"/>
      <c r="G25" s="366"/>
      <c r="H25" s="367"/>
      <c r="I25" s="73">
        <f>SUMIF(FP!I:I,Doklady!$B$1&amp;A25,FP!D:D)</f>
        <v>0</v>
      </c>
      <c r="T25" s="86"/>
    </row>
    <row r="26" spans="1:20" x14ac:dyDescent="0.15">
      <c r="A26" s="135" t="s">
        <v>257</v>
      </c>
      <c r="B26" s="342" t="s">
        <v>258</v>
      </c>
      <c r="C26" s="343"/>
      <c r="D26" s="343"/>
      <c r="E26" s="343"/>
      <c r="F26" s="343"/>
      <c r="G26" s="343"/>
      <c r="H26" s="344"/>
      <c r="I26" s="73">
        <f>SUMIF(FP!I:I,Doklady!$B$1&amp;A26,FP!D:D)</f>
        <v>0</v>
      </c>
      <c r="T26" s="86"/>
    </row>
    <row r="27" spans="1:20" ht="12" x14ac:dyDescent="0.15">
      <c r="A27" s="115" t="s">
        <v>259</v>
      </c>
      <c r="B27" s="342" t="s">
        <v>260</v>
      </c>
      <c r="C27" s="343"/>
      <c r="D27" s="343"/>
      <c r="E27" s="343"/>
      <c r="F27" s="343"/>
      <c r="G27" s="343"/>
      <c r="H27" s="344"/>
      <c r="I27" s="73">
        <f>SUMIF(FP!I:I,Doklady!$B$1&amp;A27,FP!D:D)</f>
        <v>0</v>
      </c>
      <c r="T27" s="86"/>
    </row>
    <row r="28" spans="1:20" x14ac:dyDescent="0.15">
      <c r="A28" s="135" t="s">
        <v>261</v>
      </c>
      <c r="B28" s="342" t="s">
        <v>1482</v>
      </c>
      <c r="C28" s="343"/>
      <c r="D28" s="343"/>
      <c r="E28" s="343"/>
      <c r="F28" s="343"/>
      <c r="G28" s="343"/>
      <c r="H28" s="344"/>
      <c r="I28" s="73">
        <f>SUMIF(FP!I:I,Doklady!$B$1&amp;A28,FP!D:D)</f>
        <v>0</v>
      </c>
      <c r="T28" s="86"/>
    </row>
    <row r="29" spans="1:20" ht="12" x14ac:dyDescent="0.15">
      <c r="A29" s="115" t="s">
        <v>263</v>
      </c>
      <c r="B29" s="342" t="s">
        <v>264</v>
      </c>
      <c r="C29" s="343"/>
      <c r="D29" s="343"/>
      <c r="E29" s="343"/>
      <c r="F29" s="343"/>
      <c r="G29" s="343"/>
      <c r="H29" s="344"/>
      <c r="I29" s="73">
        <f>SUMIF(FP!I:I,Doklady!$B$1&amp;A29,FP!D:D)</f>
        <v>0</v>
      </c>
      <c r="T29" s="86"/>
    </row>
    <row r="30" spans="1:20" hidden="1" x14ac:dyDescent="0.15">
      <c r="A30" s="135" t="s">
        <v>265</v>
      </c>
      <c r="B30" s="342"/>
      <c r="C30" s="343"/>
      <c r="D30" s="343"/>
      <c r="E30" s="343"/>
      <c r="F30" s="343"/>
      <c r="G30" s="343"/>
      <c r="H30" s="344"/>
      <c r="I30" s="73">
        <f>SUMIF(FP!I:I,Doklady!$B$1&amp;A30,FP!D:D)</f>
        <v>0</v>
      </c>
      <c r="T30" s="86"/>
    </row>
    <row r="31" spans="1:20" ht="12" hidden="1" x14ac:dyDescent="0.15">
      <c r="A31" s="115" t="s">
        <v>266</v>
      </c>
      <c r="B31" s="342"/>
      <c r="C31" s="343"/>
      <c r="D31" s="343"/>
      <c r="E31" s="343"/>
      <c r="F31" s="343"/>
      <c r="G31" s="343"/>
      <c r="H31" s="344"/>
      <c r="I31" s="73">
        <f>SUMIF(FP!I:I,Doklady!$B$1&amp;A31,FP!D:D)</f>
        <v>0</v>
      </c>
      <c r="T31" s="86"/>
    </row>
    <row r="32" spans="1:20" hidden="1" x14ac:dyDescent="0.15">
      <c r="A32" s="135" t="s">
        <v>267</v>
      </c>
      <c r="B32" s="338"/>
      <c r="C32" s="339"/>
      <c r="D32" s="339"/>
      <c r="E32" s="339"/>
      <c r="F32" s="339"/>
      <c r="G32" s="339"/>
      <c r="H32" s="340"/>
      <c r="I32" s="73">
        <f>SUMIF(FP!I:I,Doklady!$B$1&amp;A32,FP!D:D)</f>
        <v>0</v>
      </c>
      <c r="T32" s="86"/>
    </row>
    <row r="33" spans="1:21" ht="12" hidden="1" x14ac:dyDescent="0.15">
      <c r="A33" s="115" t="s">
        <v>268</v>
      </c>
      <c r="B33" s="338"/>
      <c r="C33" s="339"/>
      <c r="D33" s="339"/>
      <c r="E33" s="339"/>
      <c r="F33" s="339"/>
      <c r="G33" s="339"/>
      <c r="H33" s="340"/>
      <c r="I33" s="73">
        <f>SUMIF(FP!I:I,Doklady!$B$1&amp;A33,FP!D:D)</f>
        <v>0</v>
      </c>
      <c r="T33" s="86"/>
    </row>
    <row r="34" spans="1:21" hidden="1" x14ac:dyDescent="0.15">
      <c r="A34" s="135" t="s">
        <v>269</v>
      </c>
      <c r="B34" s="341"/>
      <c r="C34" s="341"/>
      <c r="D34" s="341"/>
      <c r="E34" s="341"/>
      <c r="F34" s="341"/>
      <c r="G34" s="341"/>
      <c r="H34" s="341"/>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DSUM(Doklady!A103:J9998,"GGG",Spolu!L40:M42)</f>
        <v>11050.75</v>
      </c>
      <c r="D40" s="78">
        <f>DSUM(Doklady!A103:J9998,"GGG",Spolu!N40:O42)</f>
        <v>7341.46</v>
      </c>
      <c r="E40" s="78">
        <f>DSUM(Doklady!A103:J9998,"GGG",Spolu!P40:Q42)</f>
        <v>4774.3900000000003</v>
      </c>
      <c r="F40" s="78">
        <f>DSUM(Doklady!A103:J9998,"GGG",Spolu!R40:S42)</f>
        <v>4520</v>
      </c>
      <c r="G40" s="78">
        <f>DSUM(Doklady!A103:J9998,"GGG",Spolu!T40:U42)-H40</f>
        <v>3037.71</v>
      </c>
      <c r="H40" s="78">
        <f>+IFERROR(VLOOKUP(K40&amp;" - kapitálové transfery",B$53:D$90,3,0),0)</f>
        <v>0</v>
      </c>
      <c r="I40" s="73">
        <f>+C40+D40+E40+F40+G40+H40</f>
        <v>30724.309999999998</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3154.6500000000015</v>
      </c>
      <c r="D41" s="78">
        <f>MAX(D39-D40,0)</f>
        <v>6863.9400000000014</v>
      </c>
      <c r="E41" s="78">
        <f>MAX(E39-E40,0)</f>
        <v>12982.36</v>
      </c>
      <c r="F41" s="78">
        <f>MIN(I39,MAX(-F39+F40,0))</f>
        <v>0</v>
      </c>
      <c r="G41" s="78">
        <f>MIN(J39,MAX(-G39+G40+MIN(F40-F39,0),0))</f>
        <v>0</v>
      </c>
      <c r="H41" s="78">
        <f>MAX(H39-H40,0)</f>
        <v>0</v>
      </c>
      <c r="I41" s="124">
        <f>+I39-I42</f>
        <v>40302.69</v>
      </c>
      <c r="J41" s="211">
        <f>+K46</f>
        <v>0</v>
      </c>
      <c r="K41" s="211">
        <f>+I41-H41</f>
        <v>40302.69</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11050.75</v>
      </c>
      <c r="D42" s="208">
        <f>+D40</f>
        <v>7341.46</v>
      </c>
      <c r="E42" s="208">
        <f>+E40</f>
        <v>4774.3900000000003</v>
      </c>
      <c r="F42" s="208">
        <f>+MIN(F39:F40)</f>
        <v>4520</v>
      </c>
      <c r="G42" s="208">
        <f>+MIN(G39+MAX(F39-F40,0)-MAX(E40-E39,0)-MAX(D40-D39,0)-MAX(C40-C39,0),G40)</f>
        <v>3037.71</v>
      </c>
      <c r="H42" s="208">
        <f>+MIN(H39:H40)</f>
        <v>0</v>
      </c>
      <c r="I42" s="73">
        <f>+C42+D42+E42+MIN(F39:F40)+G42+H42</f>
        <v>30724.309999999998</v>
      </c>
      <c r="J42" s="211">
        <f>+K47</f>
        <v>0</v>
      </c>
      <c r="K42" s="211">
        <f>+I42-H42</f>
        <v>30724.309999999998</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55"/>
      <c r="B50" s="356"/>
      <c r="C50" s="356"/>
      <c r="D50" s="356"/>
      <c r="E50" s="356"/>
      <c r="F50" s="356"/>
      <c r="G50" s="356"/>
      <c r="H50" s="356"/>
      <c r="I50" s="356"/>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30724.309999999998</v>
      </c>
      <c r="E53" s="73">
        <f>IF(A53&lt;&gt;"",MIN(D53,C53)*Doklady!C1/(1-Doklady!C1),"")</f>
        <v>0</v>
      </c>
      <c r="F53" s="71">
        <f>IF(A53&lt;&gt;"",Doklady!J1,"")</f>
        <v>0</v>
      </c>
      <c r="G53" s="73">
        <f>+IFERROR(HLOOKUP(IF(RIGHT(B53,15)="bežné transfery",LEFT(B53,LEN(B53)-18),0),$J$40:$K$42,3,0),MIN(C53,D53))</f>
        <v>30724.309999999998</v>
      </c>
      <c r="H53" s="71"/>
      <c r="I53" s="73">
        <f>IF(A53&lt;&gt;"",MAX(IF(G53&lt;C53,C53-G53,0)+IF(F53&lt;E53,E53-F53,0),0),0)</f>
        <v>40302.69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1449.53</v>
      </c>
      <c r="E54" s="73">
        <f>IF(A54&lt;&gt;"",MIN(D54,C54)*Doklady!C2/(1-Doklady!C2),"")</f>
        <v>0</v>
      </c>
      <c r="F54" s="71">
        <f>IF(A54&lt;&gt;"",Doklady!J2,"")</f>
        <v>0</v>
      </c>
      <c r="G54" s="73">
        <f t="shared" ref="G54:G117" si="0">+IFERROR(HLOOKUP(IF(RIGHT(B54,15)="bežné transfery",LEFT(B54,LEN(B54)-18),0),$J$40:$K$42,3,0),MIN(C54,D54))</f>
        <v>1449.53</v>
      </c>
      <c r="H54" s="71"/>
      <c r="I54" s="73">
        <f t="shared" ref="I54:I117" si="1">IF(A54&lt;&gt;"",MAX(IF(G54&lt;C54,C54-G54,0)+IF(F54&lt;E54,E54-F54,0),0),0)</f>
        <v>8294.4699999999993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12314.23</v>
      </c>
      <c r="E55" s="73">
        <f>IF(A55&lt;&gt;"",MIN(D55,C55)*Doklady!C3/(1-Doklady!C3),"")</f>
        <v>0</v>
      </c>
      <c r="F55" s="71">
        <f>IF(A55&lt;&gt;"",Doklady!J3,"")</f>
        <v>0</v>
      </c>
      <c r="G55" s="73">
        <f t="shared" si="0"/>
        <v>12314.23</v>
      </c>
      <c r="H55" s="71"/>
      <c r="I55" s="73">
        <f t="shared" si="1"/>
        <v>22685.77</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44488.069999999992</v>
      </c>
      <c r="E130" s="220">
        <f t="shared" si="9"/>
        <v>0</v>
      </c>
      <c r="F130" s="220">
        <f t="shared" si="9"/>
        <v>0</v>
      </c>
      <c r="G130" s="220">
        <f t="shared" si="9"/>
        <v>44488.069999999992</v>
      </c>
      <c r="H130" s="220">
        <f t="shared" si="9"/>
        <v>0</v>
      </c>
      <c r="I130" s="220">
        <f t="shared" si="9"/>
        <v>71282.930000000008</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68"/>
      <c r="E140" s="368"/>
      <c r="F140" s="368"/>
      <c r="G140" s="368"/>
      <c r="H140" s="368"/>
      <c r="I140" s="368"/>
      <c r="J140" s="85"/>
    </row>
    <row r="141" spans="1:26" ht="68.25" customHeight="1" x14ac:dyDescent="0.15">
      <c r="A141" s="9"/>
      <c r="B141" s="273" t="s">
        <v>293</v>
      </c>
      <c r="C141" s="206"/>
      <c r="D141" s="352" t="s">
        <v>294</v>
      </c>
      <c r="E141" s="352"/>
      <c r="F141" s="352"/>
      <c r="G141" s="352"/>
      <c r="H141" s="352"/>
      <c r="I141" s="352"/>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1" priority="43" stopIfTrue="1" operator="lessThanOrEqual">
      <formula>0</formula>
    </cfRule>
    <cfRule type="cellIs" dxfId="90" priority="44" stopIfTrue="1" operator="greaterThan">
      <formula>0</formula>
    </cfRule>
  </conditionalFormatting>
  <conditionalFormatting sqref="D53:D129">
    <cfRule type="expression" dxfId="89" priority="31" stopIfTrue="1">
      <formula>$C53=$D53</formula>
    </cfRule>
    <cfRule type="expression" dxfId="88" priority="33" stopIfTrue="1">
      <formula>$C53&lt;&gt;$D53</formula>
    </cfRule>
  </conditionalFormatting>
  <conditionalFormatting sqref="E9:F9">
    <cfRule type="expression" dxfId="87" priority="38" stopIfTrue="1">
      <formula>SUM($E$10:$F$14)&gt;0</formula>
    </cfRule>
  </conditionalFormatting>
  <conditionalFormatting sqref="G53:G129">
    <cfRule type="expression" dxfId="86" priority="13" stopIfTrue="1">
      <formula>$C53=$G53</formula>
    </cfRule>
    <cfRule type="expression" dxfId="85" priority="14" stopIfTrue="1">
      <formula>$C53&lt;&gt;$G53</formula>
    </cfRule>
  </conditionalFormatting>
  <conditionalFormatting sqref="I42">
    <cfRule type="cellIs" dxfId="84" priority="1" stopIfTrue="1" operator="greaterThan">
      <formula>0</formula>
    </cfRule>
  </conditionalFormatting>
  <conditionalFormatting sqref="I47">
    <cfRule type="cellIs" dxfId="83" priority="15" stopIfTrue="1" operator="greaterThan">
      <formula>0</formula>
    </cfRule>
  </conditionalFormatting>
  <conditionalFormatting sqref="I53:I129">
    <cfRule type="cellIs" dxfId="82" priority="40" stopIfTrue="1" operator="equal">
      <formula>0</formula>
    </cfRule>
    <cfRule type="cellIs" dxfId="8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8"/>
  <sheetViews>
    <sheetView tabSelected="1" topLeftCell="C124" zoomScale="110" zoomScaleNormal="100" workbookViewId="0">
      <selection activeCell="I133" sqref="I133"/>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7.164062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32" si="0">IF(ROW()&lt;=B$3,SUMIF(A$107:A$10040,A1,I$107:I$10040),"")</f>
        <v>30724.309999999998</v>
      </c>
      <c r="J1" s="228">
        <f t="shared" ref="J1:J32" si="1">IF(ROW()&lt;=B$3,SUMIFS(I$103:I$50040,A$103:A$50040,K1,J$103:J$50040,L1),"")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1449.53</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12314.23</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IF(ROW()&lt;=B$3,SUMIF(A$107:A$10040,A33,I$107:I$10040),"")</f>
        <v/>
      </c>
      <c r="J33" s="228" t="str">
        <f t="shared" ref="J33:J64" si="4">IF(ROW()&lt;=B$3,SUMIFS(I$103:I$50040,A$103:A$50040,K33,J$103:J$50040,L33),"")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IF(ROW()&lt;=B$3,SUMIF(A$107:A$10040,A65,I$107:I$10040),"")</f>
        <v/>
      </c>
      <c r="J65" s="228" t="str">
        <f t="shared" ref="J65:J94" si="6">IF(ROW()&lt;=B$3,SUMIFS(I$103:I$50040,A$103:A$50040,K65,J$103:J$50040,L65),"")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9" t="s">
        <v>1486</v>
      </c>
      <c r="B100" s="369"/>
      <c r="C100" s="369"/>
      <c r="D100" s="369"/>
      <c r="E100" s="369"/>
      <c r="F100" s="369"/>
      <c r="G100" s="369"/>
      <c r="H100" s="369"/>
      <c r="I100" s="371" t="s">
        <v>1487</v>
      </c>
      <c r="J100" s="371"/>
      <c r="K100" s="89"/>
    </row>
    <row r="101" spans="1:25" ht="16" x14ac:dyDescent="0.2">
      <c r="A101" s="369"/>
      <c r="B101" s="369"/>
      <c r="C101" s="369"/>
      <c r="D101" s="369"/>
      <c r="E101" s="369"/>
      <c r="F101" s="369"/>
      <c r="G101" s="369"/>
      <c r="H101" s="369"/>
      <c r="I101" s="370">
        <v>46053</v>
      </c>
      <c r="J101" s="370"/>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t="s">
        <v>1854</v>
      </c>
      <c r="B121" s="14" t="s">
        <v>1917</v>
      </c>
      <c r="C121" s="14" t="s">
        <v>1918</v>
      </c>
      <c r="D121" s="16">
        <v>46084</v>
      </c>
      <c r="E121" s="16"/>
      <c r="F121" s="14" t="s">
        <v>1919</v>
      </c>
      <c r="G121" s="14" t="s">
        <v>1858</v>
      </c>
      <c r="H121" s="14" t="s">
        <v>1859</v>
      </c>
      <c r="I121" s="15">
        <v>400</v>
      </c>
      <c r="J121" s="77">
        <v>4</v>
      </c>
      <c r="K121" s="92"/>
    </row>
    <row r="122" spans="1:11" ht="13" x14ac:dyDescent="0.15">
      <c r="A122" s="14" t="s">
        <v>1854</v>
      </c>
      <c r="B122" s="14" t="s">
        <v>1920</v>
      </c>
      <c r="C122" s="14" t="s">
        <v>1921</v>
      </c>
      <c r="D122" s="16">
        <v>46084</v>
      </c>
      <c r="E122" s="16"/>
      <c r="F122" s="14" t="s">
        <v>1922</v>
      </c>
      <c r="G122" s="14" t="s">
        <v>1881</v>
      </c>
      <c r="H122" s="14" t="s">
        <v>1882</v>
      </c>
      <c r="I122" s="15">
        <v>730</v>
      </c>
      <c r="J122" s="77">
        <v>4</v>
      </c>
      <c r="K122" s="92"/>
    </row>
    <row r="123" spans="1:11" ht="13" x14ac:dyDescent="0.15">
      <c r="A123" s="14" t="s">
        <v>1854</v>
      </c>
      <c r="B123" s="14" t="s">
        <v>1924</v>
      </c>
      <c r="C123" s="14" t="s">
        <v>1923</v>
      </c>
      <c r="D123" s="16">
        <v>46085</v>
      </c>
      <c r="E123" s="16"/>
      <c r="F123" s="14" t="s">
        <v>1927</v>
      </c>
      <c r="G123" s="14" t="s">
        <v>1926</v>
      </c>
      <c r="H123" s="14" t="s">
        <v>1925</v>
      </c>
      <c r="I123" s="15">
        <v>306</v>
      </c>
      <c r="J123" s="77">
        <v>2</v>
      </c>
      <c r="K123" s="92"/>
    </row>
    <row r="124" spans="1:11" ht="24" x14ac:dyDescent="0.15">
      <c r="A124" s="14" t="s">
        <v>1854</v>
      </c>
      <c r="B124" s="14" t="s">
        <v>1929</v>
      </c>
      <c r="C124" s="14" t="s">
        <v>1921</v>
      </c>
      <c r="D124" s="16">
        <v>46085</v>
      </c>
      <c r="E124" s="16"/>
      <c r="F124" s="14" t="s">
        <v>1928</v>
      </c>
      <c r="G124" s="14" t="s">
        <v>1931</v>
      </c>
      <c r="H124" s="14" t="s">
        <v>1930</v>
      </c>
      <c r="I124" s="15">
        <v>240</v>
      </c>
      <c r="J124" s="77">
        <v>3</v>
      </c>
      <c r="K124" s="92"/>
    </row>
    <row r="125" spans="1:11" ht="72" x14ac:dyDescent="0.15">
      <c r="A125" s="14" t="s">
        <v>1854</v>
      </c>
      <c r="B125" s="14" t="s">
        <v>1932</v>
      </c>
      <c r="C125" s="14" t="s">
        <v>1932</v>
      </c>
      <c r="D125" s="16">
        <v>46078</v>
      </c>
      <c r="E125" s="16">
        <v>46086</v>
      </c>
      <c r="F125" s="14" t="s">
        <v>1934</v>
      </c>
      <c r="G125" s="14"/>
      <c r="H125" s="14" t="s">
        <v>1933</v>
      </c>
      <c r="I125" s="15">
        <f>479.4-53.45</f>
        <v>425.95</v>
      </c>
      <c r="J125" s="77">
        <v>3</v>
      </c>
      <c r="K125" s="92"/>
    </row>
    <row r="126" spans="1:11" ht="24" x14ac:dyDescent="0.15">
      <c r="A126" s="14" t="s">
        <v>1854</v>
      </c>
      <c r="B126" s="14"/>
      <c r="C126" s="14"/>
      <c r="D126" s="16">
        <v>46090</v>
      </c>
      <c r="E126" s="16"/>
      <c r="F126" s="14" t="s">
        <v>1935</v>
      </c>
      <c r="G126" s="14"/>
      <c r="H126" s="14" t="s">
        <v>1936</v>
      </c>
      <c r="I126" s="15">
        <v>1500</v>
      </c>
      <c r="J126" s="77">
        <v>3</v>
      </c>
      <c r="K126" s="92" t="s">
        <v>1937</v>
      </c>
    </row>
    <row r="127" spans="1:11" ht="13" x14ac:dyDescent="0.15">
      <c r="A127" s="14" t="s">
        <v>1854</v>
      </c>
      <c r="B127" s="14" t="s">
        <v>1938</v>
      </c>
      <c r="C127" s="14" t="s">
        <v>1940</v>
      </c>
      <c r="D127" s="16">
        <v>45679</v>
      </c>
      <c r="E127" s="16">
        <v>46091</v>
      </c>
      <c r="F127" s="14" t="s">
        <v>1939</v>
      </c>
      <c r="G127" s="14" t="s">
        <v>1942</v>
      </c>
      <c r="H127" s="14" t="s">
        <v>1941</v>
      </c>
      <c r="I127" s="15">
        <v>47.5</v>
      </c>
      <c r="J127" s="77">
        <v>1</v>
      </c>
      <c r="K127" s="92"/>
    </row>
    <row r="128" spans="1:11" ht="24" x14ac:dyDescent="0.15">
      <c r="A128" s="14" t="s">
        <v>1854</v>
      </c>
      <c r="B128" s="14" t="s">
        <v>1945</v>
      </c>
      <c r="C128" s="14" t="s">
        <v>1943</v>
      </c>
      <c r="D128" s="16">
        <v>46092</v>
      </c>
      <c r="E128" s="16"/>
      <c r="F128" s="14" t="s">
        <v>1944</v>
      </c>
      <c r="G128" s="14" t="s">
        <v>1911</v>
      </c>
      <c r="H128" s="14" t="s">
        <v>1912</v>
      </c>
      <c r="I128" s="15">
        <v>356.86</v>
      </c>
      <c r="J128" s="77">
        <v>2</v>
      </c>
      <c r="K128" s="92"/>
    </row>
    <row r="129" spans="1:11" ht="24" x14ac:dyDescent="0.15">
      <c r="A129" s="14" t="s">
        <v>1854</v>
      </c>
      <c r="B129" s="14" t="s">
        <v>1948</v>
      </c>
      <c r="C129" s="14" t="s">
        <v>1950</v>
      </c>
      <c r="D129" s="16">
        <v>46092</v>
      </c>
      <c r="E129" s="16"/>
      <c r="F129" s="14" t="s">
        <v>1946</v>
      </c>
      <c r="G129" s="14" t="s">
        <v>1911</v>
      </c>
      <c r="H129" s="14" t="s">
        <v>1912</v>
      </c>
      <c r="I129" s="15">
        <v>416.72</v>
      </c>
      <c r="J129" s="77">
        <v>2</v>
      </c>
      <c r="K129" s="92"/>
    </row>
    <row r="130" spans="1:11" ht="24" x14ac:dyDescent="0.15">
      <c r="A130" s="14" t="s">
        <v>1854</v>
      </c>
      <c r="B130" s="14" t="s">
        <v>1949</v>
      </c>
      <c r="C130" s="14" t="s">
        <v>1951</v>
      </c>
      <c r="D130" s="16">
        <v>46092</v>
      </c>
      <c r="E130" s="16"/>
      <c r="F130" s="14" t="s">
        <v>1947</v>
      </c>
      <c r="G130" s="14" t="s">
        <v>1911</v>
      </c>
      <c r="H130" s="14" t="s">
        <v>1912</v>
      </c>
      <c r="I130" s="15">
        <v>308.72000000000003</v>
      </c>
      <c r="J130" s="77">
        <v>2</v>
      </c>
      <c r="K130" s="92"/>
    </row>
    <row r="131" spans="1:11" ht="24" x14ac:dyDescent="0.15">
      <c r="A131" s="14" t="s">
        <v>1854</v>
      </c>
      <c r="B131" s="14" t="s">
        <v>1953</v>
      </c>
      <c r="C131" s="14" t="s">
        <v>1884</v>
      </c>
      <c r="D131" s="16">
        <v>46092</v>
      </c>
      <c r="E131" s="16"/>
      <c r="F131" s="14" t="s">
        <v>1952</v>
      </c>
      <c r="G131" s="14" t="s">
        <v>1911</v>
      </c>
      <c r="H131" s="14" t="s">
        <v>1912</v>
      </c>
      <c r="I131" s="15">
        <v>74.739999999999995</v>
      </c>
      <c r="J131" s="77">
        <v>2</v>
      </c>
      <c r="K131" s="92"/>
    </row>
    <row r="132" spans="1:11" ht="13" x14ac:dyDescent="0.15">
      <c r="A132" s="14" t="s">
        <v>1854</v>
      </c>
      <c r="B132" s="14" t="s">
        <v>1954</v>
      </c>
      <c r="C132" s="14" t="s">
        <v>1955</v>
      </c>
      <c r="D132" s="16">
        <v>46099</v>
      </c>
      <c r="E132" s="16"/>
      <c r="F132" s="14" t="s">
        <v>1956</v>
      </c>
      <c r="G132" s="14" t="s">
        <v>1926</v>
      </c>
      <c r="H132" s="14" t="s">
        <v>1957</v>
      </c>
      <c r="I132" s="15">
        <v>1187</v>
      </c>
      <c r="J132" s="77">
        <v>1</v>
      </c>
      <c r="K132" s="92"/>
    </row>
    <row r="133" spans="1:11" ht="13" x14ac:dyDescent="0.15">
      <c r="A133" s="14" t="s">
        <v>1854</v>
      </c>
      <c r="B133" s="14" t="s">
        <v>1958</v>
      </c>
      <c r="C133" s="14" t="s">
        <v>1958</v>
      </c>
      <c r="D133" s="16">
        <v>46104</v>
      </c>
      <c r="E133" s="16"/>
      <c r="F133" s="14" t="s">
        <v>1959</v>
      </c>
      <c r="G133" s="14"/>
      <c r="H133" s="14" t="s">
        <v>1867</v>
      </c>
      <c r="I133" s="15">
        <v>576.79999999999995</v>
      </c>
      <c r="J133" s="77">
        <v>5</v>
      </c>
      <c r="K133" s="92"/>
    </row>
    <row r="134" spans="1:11" ht="24" x14ac:dyDescent="0.15">
      <c r="A134" s="14" t="s">
        <v>1854</v>
      </c>
      <c r="B134" s="14" t="s">
        <v>1961</v>
      </c>
      <c r="C134" s="14" t="s">
        <v>1963</v>
      </c>
      <c r="D134" s="16">
        <v>46106</v>
      </c>
      <c r="E134" s="16"/>
      <c r="F134" s="14" t="s">
        <v>1960</v>
      </c>
      <c r="G134" s="14" t="s">
        <v>1911</v>
      </c>
      <c r="H134" s="14" t="s">
        <v>1912</v>
      </c>
      <c r="I134" s="15">
        <v>540</v>
      </c>
      <c r="J134" s="77">
        <v>3</v>
      </c>
      <c r="K134" s="92"/>
    </row>
    <row r="135" spans="1:11" ht="24" x14ac:dyDescent="0.15">
      <c r="A135" s="14" t="s">
        <v>1854</v>
      </c>
      <c r="B135" s="14" t="s">
        <v>1962</v>
      </c>
      <c r="C135" s="14" t="s">
        <v>1967</v>
      </c>
      <c r="D135" s="16">
        <v>46106</v>
      </c>
      <c r="E135" s="16"/>
      <c r="F135" s="14" t="s">
        <v>1966</v>
      </c>
      <c r="G135" s="14" t="s">
        <v>1965</v>
      </c>
      <c r="H135" s="14" t="s">
        <v>1964</v>
      </c>
      <c r="I135" s="15">
        <v>2075.1999999999998</v>
      </c>
      <c r="J135" s="77">
        <v>2</v>
      </c>
      <c r="K135" s="92"/>
    </row>
    <row r="136" spans="1:11" ht="36" x14ac:dyDescent="0.15">
      <c r="A136" s="14" t="s">
        <v>1854</v>
      </c>
      <c r="B136" s="14" t="s">
        <v>1972</v>
      </c>
      <c r="C136" s="14" t="s">
        <v>1968</v>
      </c>
      <c r="D136" s="16">
        <v>46113</v>
      </c>
      <c r="E136" s="16"/>
      <c r="F136" s="14" t="s">
        <v>1969</v>
      </c>
      <c r="G136" s="14" t="s">
        <v>1911</v>
      </c>
      <c r="H136" s="14" t="s">
        <v>1912</v>
      </c>
      <c r="I136" s="15">
        <v>479.04</v>
      </c>
      <c r="J136" s="77">
        <v>2</v>
      </c>
      <c r="K136" s="92"/>
    </row>
    <row r="137" spans="1:11" ht="13" x14ac:dyDescent="0.15">
      <c r="A137" s="14" t="s">
        <v>1854</v>
      </c>
      <c r="B137" s="14" t="s">
        <v>1973</v>
      </c>
      <c r="C137" s="14" t="s">
        <v>1970</v>
      </c>
      <c r="D137" s="16">
        <v>46113</v>
      </c>
      <c r="E137" s="16"/>
      <c r="F137" s="14" t="s">
        <v>1971</v>
      </c>
      <c r="G137" s="14" t="s">
        <v>1858</v>
      </c>
      <c r="H137" s="14" t="s">
        <v>1859</v>
      </c>
      <c r="I137" s="15">
        <v>400</v>
      </c>
      <c r="J137" s="77">
        <v>4</v>
      </c>
      <c r="K137" s="92"/>
    </row>
    <row r="138" spans="1:11" ht="24" x14ac:dyDescent="0.15">
      <c r="A138" s="14" t="s">
        <v>1854</v>
      </c>
      <c r="B138" s="14" t="s">
        <v>1974</v>
      </c>
      <c r="C138" s="14" t="s">
        <v>1975</v>
      </c>
      <c r="D138" s="16">
        <v>46113</v>
      </c>
      <c r="E138" s="16"/>
      <c r="F138" s="14" t="s">
        <v>1976</v>
      </c>
      <c r="G138" s="14" t="s">
        <v>1931</v>
      </c>
      <c r="H138" s="14" t="s">
        <v>1930</v>
      </c>
      <c r="I138" s="15">
        <v>400</v>
      </c>
      <c r="J138" s="77">
        <v>3</v>
      </c>
      <c r="K138" s="92"/>
    </row>
    <row r="139" spans="1:11" ht="24" x14ac:dyDescent="0.15">
      <c r="A139" s="14" t="s">
        <v>1913</v>
      </c>
      <c r="B139" s="14" t="s">
        <v>1978</v>
      </c>
      <c r="C139" s="14" t="s">
        <v>1977</v>
      </c>
      <c r="D139" s="16">
        <v>46116</v>
      </c>
      <c r="E139" s="16"/>
      <c r="F139" s="14" t="s">
        <v>1979</v>
      </c>
      <c r="G139" s="14" t="s">
        <v>1911</v>
      </c>
      <c r="H139" s="14" t="s">
        <v>1912</v>
      </c>
      <c r="I139" s="15">
        <v>444.53</v>
      </c>
      <c r="J139" s="77"/>
      <c r="K139" s="92"/>
    </row>
    <row r="140" spans="1:11" ht="13" x14ac:dyDescent="0.15">
      <c r="A140" s="14" t="s">
        <v>1854</v>
      </c>
      <c r="B140" s="14" t="s">
        <v>1980</v>
      </c>
      <c r="C140" s="14" t="s">
        <v>1980</v>
      </c>
      <c r="D140" s="16">
        <v>46116</v>
      </c>
      <c r="E140" s="16"/>
      <c r="F140" s="14" t="s">
        <v>1981</v>
      </c>
      <c r="G140" s="14"/>
      <c r="H140" s="14" t="s">
        <v>1867</v>
      </c>
      <c r="I140" s="15">
        <v>206</v>
      </c>
      <c r="J140" s="77">
        <v>5</v>
      </c>
      <c r="K140" s="92"/>
    </row>
    <row r="141" spans="1:11" ht="24" x14ac:dyDescent="0.15">
      <c r="A141" s="14" t="s">
        <v>1982</v>
      </c>
      <c r="B141" s="14" t="s">
        <v>1983</v>
      </c>
      <c r="C141" s="14" t="s">
        <v>1985</v>
      </c>
      <c r="D141" s="16">
        <v>46122</v>
      </c>
      <c r="E141" s="16"/>
      <c r="F141" s="14" t="s">
        <v>1986</v>
      </c>
      <c r="G141" s="14" t="s">
        <v>1911</v>
      </c>
      <c r="H141" s="14" t="s">
        <v>1912</v>
      </c>
      <c r="I141" s="15">
        <v>1760</v>
      </c>
      <c r="J141" s="77"/>
      <c r="K141" s="92"/>
    </row>
    <row r="142" spans="1:11" ht="36" x14ac:dyDescent="0.15">
      <c r="A142" s="14" t="s">
        <v>1982</v>
      </c>
      <c r="B142" s="14" t="s">
        <v>1984</v>
      </c>
      <c r="C142" s="14" t="s">
        <v>1987</v>
      </c>
      <c r="D142" s="16">
        <v>46122</v>
      </c>
      <c r="E142" s="16"/>
      <c r="F142" s="14" t="s">
        <v>1988</v>
      </c>
      <c r="G142" s="14" t="s">
        <v>1911</v>
      </c>
      <c r="H142" s="14" t="s">
        <v>1912</v>
      </c>
      <c r="I142" s="15">
        <v>6817.77</v>
      </c>
      <c r="J142" s="77"/>
      <c r="K142" s="92"/>
    </row>
    <row r="143" spans="1:11" ht="24" x14ac:dyDescent="0.15">
      <c r="A143" s="14" t="s">
        <v>1854</v>
      </c>
      <c r="B143" s="14" t="s">
        <v>1993</v>
      </c>
      <c r="C143" s="14" t="s">
        <v>1889</v>
      </c>
      <c r="D143" s="16">
        <v>46122</v>
      </c>
      <c r="E143" s="16"/>
      <c r="F143" s="14" t="s">
        <v>1995</v>
      </c>
      <c r="G143" s="14" t="s">
        <v>1997</v>
      </c>
      <c r="H143" s="14" t="s">
        <v>1996</v>
      </c>
      <c r="I143" s="15">
        <v>694</v>
      </c>
      <c r="J143" s="77">
        <v>1</v>
      </c>
      <c r="K143" s="92"/>
    </row>
    <row r="144" spans="1:11" ht="13" x14ac:dyDescent="0.15">
      <c r="A144" s="14" t="s">
        <v>1854</v>
      </c>
      <c r="B144" s="14" t="s">
        <v>1994</v>
      </c>
      <c r="C144" s="14" t="s">
        <v>1975</v>
      </c>
      <c r="D144" s="16">
        <v>46122</v>
      </c>
      <c r="E144" s="16"/>
      <c r="F144" s="14" t="s">
        <v>1998</v>
      </c>
      <c r="G144" s="14" t="s">
        <v>1881</v>
      </c>
      <c r="H144" s="14" t="s">
        <v>1882</v>
      </c>
      <c r="I144" s="15">
        <v>730</v>
      </c>
      <c r="J144" s="77">
        <v>4</v>
      </c>
      <c r="K144" s="92"/>
    </row>
    <row r="145" spans="1:11" ht="24" x14ac:dyDescent="0.15">
      <c r="A145" s="14" t="s">
        <v>1854</v>
      </c>
      <c r="B145" s="14" t="s">
        <v>2000</v>
      </c>
      <c r="C145" s="14" t="s">
        <v>1999</v>
      </c>
      <c r="D145" s="16">
        <v>46113</v>
      </c>
      <c r="E145" s="16">
        <v>45759</v>
      </c>
      <c r="F145" s="14" t="s">
        <v>2002</v>
      </c>
      <c r="G145" s="14"/>
      <c r="H145" s="14" t="s">
        <v>2001</v>
      </c>
      <c r="I145" s="15">
        <v>120</v>
      </c>
      <c r="J145" s="77">
        <v>5</v>
      </c>
      <c r="K145" s="92"/>
    </row>
    <row r="146" spans="1:11" ht="24" x14ac:dyDescent="0.15">
      <c r="A146" s="14" t="s">
        <v>1854</v>
      </c>
      <c r="B146" s="14" t="s">
        <v>1962</v>
      </c>
      <c r="C146" s="14" t="s">
        <v>1967</v>
      </c>
      <c r="D146" s="16">
        <v>46106</v>
      </c>
      <c r="E146" s="16">
        <v>45759</v>
      </c>
      <c r="F146" s="14" t="s">
        <v>1966</v>
      </c>
      <c r="G146" s="14" t="s">
        <v>1965</v>
      </c>
      <c r="H146" s="14" t="s">
        <v>1964</v>
      </c>
      <c r="I146" s="15">
        <v>2075.1999999999998</v>
      </c>
      <c r="J146" s="77">
        <v>2</v>
      </c>
      <c r="K146" s="92"/>
    </row>
    <row r="147" spans="1:11" ht="13" x14ac:dyDescent="0.15">
      <c r="A147" s="14" t="s">
        <v>1854</v>
      </c>
      <c r="B147" s="14" t="s">
        <v>2003</v>
      </c>
      <c r="C147" s="14" t="s">
        <v>2007</v>
      </c>
      <c r="D147" s="16">
        <v>46106</v>
      </c>
      <c r="E147" s="16">
        <v>45759</v>
      </c>
      <c r="F147" s="14" t="s">
        <v>2005</v>
      </c>
      <c r="G147" s="14" t="s">
        <v>2004</v>
      </c>
      <c r="H147" s="14" t="s">
        <v>2006</v>
      </c>
      <c r="I147" s="15">
        <v>450</v>
      </c>
      <c r="J147" s="77">
        <v>3</v>
      </c>
      <c r="K147" s="92"/>
    </row>
    <row r="148" spans="1:11" ht="13" x14ac:dyDescent="0.15">
      <c r="A148" s="14" t="s">
        <v>1854</v>
      </c>
      <c r="B148" s="14" t="s">
        <v>2003</v>
      </c>
      <c r="C148" s="14" t="s">
        <v>2007</v>
      </c>
      <c r="D148" s="16">
        <v>46106</v>
      </c>
      <c r="E148" s="16">
        <v>45759</v>
      </c>
      <c r="F148" s="14" t="s">
        <v>2005</v>
      </c>
      <c r="G148" s="14" t="s">
        <v>2004</v>
      </c>
      <c r="H148" s="14" t="s">
        <v>2006</v>
      </c>
      <c r="I148" s="15">
        <v>270</v>
      </c>
      <c r="J148" s="77">
        <v>2</v>
      </c>
      <c r="K148" s="92"/>
    </row>
    <row r="149" spans="1:11" ht="13" x14ac:dyDescent="0.15">
      <c r="A149" s="14" t="s">
        <v>1854</v>
      </c>
      <c r="B149" s="14" t="s">
        <v>2003</v>
      </c>
      <c r="C149" s="14" t="s">
        <v>2007</v>
      </c>
      <c r="D149" s="16">
        <v>46106</v>
      </c>
      <c r="E149" s="16">
        <v>45759</v>
      </c>
      <c r="F149" s="14" t="s">
        <v>2005</v>
      </c>
      <c r="G149" s="14" t="s">
        <v>2004</v>
      </c>
      <c r="H149" s="14" t="s">
        <v>2006</v>
      </c>
      <c r="I149" s="15">
        <v>180</v>
      </c>
      <c r="J149" s="77">
        <v>1</v>
      </c>
      <c r="K149" s="320"/>
    </row>
    <row r="150" spans="1:11" ht="72" x14ac:dyDescent="0.15">
      <c r="A150" s="14" t="s">
        <v>1854</v>
      </c>
      <c r="B150" s="14" t="s">
        <v>2008</v>
      </c>
      <c r="C150" s="14" t="s">
        <v>2008</v>
      </c>
      <c r="D150" s="321" t="s">
        <v>2009</v>
      </c>
      <c r="E150" s="16">
        <v>45759</v>
      </c>
      <c r="F150" s="14" t="s">
        <v>2010</v>
      </c>
      <c r="G150" s="14"/>
      <c r="H150" s="14" t="s">
        <v>1930</v>
      </c>
      <c r="I150" s="15">
        <v>405.46</v>
      </c>
      <c r="J150" s="77">
        <v>3</v>
      </c>
      <c r="K150" s="92"/>
    </row>
    <row r="151" spans="1:11" ht="72" x14ac:dyDescent="0.15">
      <c r="A151" s="14" t="s">
        <v>1854</v>
      </c>
      <c r="B151" s="14" t="s">
        <v>2008</v>
      </c>
      <c r="C151" s="14" t="s">
        <v>2008</v>
      </c>
      <c r="D151" s="321" t="s">
        <v>2009</v>
      </c>
      <c r="E151" s="16">
        <v>45759</v>
      </c>
      <c r="F151" s="14" t="s">
        <v>2010</v>
      </c>
      <c r="G151" s="14"/>
      <c r="H151" s="14" t="s">
        <v>1930</v>
      </c>
      <c r="I151" s="15">
        <v>205.8</v>
      </c>
      <c r="J151" s="77">
        <v>2</v>
      </c>
      <c r="K151" s="92"/>
    </row>
    <row r="152" spans="1:11" ht="60" x14ac:dyDescent="0.15">
      <c r="A152" s="14" t="s">
        <v>1854</v>
      </c>
      <c r="B152" s="14" t="s">
        <v>2011</v>
      </c>
      <c r="C152" s="14" t="s">
        <v>2011</v>
      </c>
      <c r="D152" s="16">
        <v>45683</v>
      </c>
      <c r="E152" s="16">
        <v>45759</v>
      </c>
      <c r="F152" s="14" t="s">
        <v>2013</v>
      </c>
      <c r="G152" s="14"/>
      <c r="H152" s="14" t="s">
        <v>2012</v>
      </c>
      <c r="I152" s="15">
        <v>200</v>
      </c>
      <c r="J152" s="77">
        <v>5</v>
      </c>
      <c r="K152" s="92"/>
    </row>
    <row r="153" spans="1:11" ht="13" x14ac:dyDescent="0.15">
      <c r="A153" s="14" t="s">
        <v>1854</v>
      </c>
      <c r="B153" s="14" t="s">
        <v>2014</v>
      </c>
      <c r="C153" s="14" t="s">
        <v>2017</v>
      </c>
      <c r="D153" s="16">
        <v>46120</v>
      </c>
      <c r="E153" s="16">
        <v>45759</v>
      </c>
      <c r="F153" s="14" t="s">
        <v>2022</v>
      </c>
      <c r="G153" s="14" t="s">
        <v>2016</v>
      </c>
      <c r="H153" s="14" t="s">
        <v>2015</v>
      </c>
      <c r="I153" s="15">
        <f>80.8-17.2-17.2</f>
        <v>46.399999999999991</v>
      </c>
      <c r="J153" s="77">
        <v>5</v>
      </c>
      <c r="K153" s="92" t="s">
        <v>2028</v>
      </c>
    </row>
    <row r="154" spans="1:11" ht="13" x14ac:dyDescent="0.15">
      <c r="A154" s="14" t="s">
        <v>1854</v>
      </c>
      <c r="B154" s="14" t="s">
        <v>2018</v>
      </c>
      <c r="C154" s="14" t="s">
        <v>2019</v>
      </c>
      <c r="D154" s="16">
        <v>46079</v>
      </c>
      <c r="E154" s="16">
        <v>45759</v>
      </c>
      <c r="F154" s="14" t="s">
        <v>2020</v>
      </c>
      <c r="G154" s="14" t="s">
        <v>2021</v>
      </c>
      <c r="H154" s="14" t="s">
        <v>1877</v>
      </c>
      <c r="I154" s="15">
        <v>43.11</v>
      </c>
      <c r="J154" s="77">
        <v>5</v>
      </c>
      <c r="K154" s="92"/>
    </row>
    <row r="155" spans="1:11" ht="24" x14ac:dyDescent="0.15">
      <c r="A155" s="14" t="s">
        <v>1982</v>
      </c>
      <c r="B155" s="14" t="s">
        <v>2023</v>
      </c>
      <c r="C155" s="14" t="s">
        <v>1989</v>
      </c>
      <c r="D155" s="16">
        <v>46128</v>
      </c>
      <c r="E155" s="16"/>
      <c r="F155" s="14" t="s">
        <v>1990</v>
      </c>
      <c r="G155" s="14" t="s">
        <v>1992</v>
      </c>
      <c r="H155" s="14" t="s">
        <v>1991</v>
      </c>
      <c r="I155" s="15">
        <v>900</v>
      </c>
      <c r="J155" s="77"/>
      <c r="K155" s="92"/>
    </row>
    <row r="156" spans="1:11" ht="13" x14ac:dyDescent="0.15">
      <c r="A156" s="14" t="s">
        <v>1854</v>
      </c>
      <c r="B156" s="14" t="s">
        <v>2024</v>
      </c>
      <c r="C156" s="14" t="s">
        <v>1889</v>
      </c>
      <c r="D156" s="16">
        <v>46132</v>
      </c>
      <c r="E156" s="16"/>
      <c r="F156" s="14" t="s">
        <v>2093</v>
      </c>
      <c r="G156" s="14" t="s">
        <v>2026</v>
      </c>
      <c r="H156" s="14" t="s">
        <v>2025</v>
      </c>
      <c r="I156" s="15">
        <v>1124.17</v>
      </c>
      <c r="J156" s="77">
        <v>1</v>
      </c>
      <c r="K156" s="92"/>
    </row>
    <row r="157" spans="1:11" ht="24" x14ac:dyDescent="0.15">
      <c r="A157" s="14" t="s">
        <v>1854</v>
      </c>
      <c r="B157" s="14" t="s">
        <v>2030</v>
      </c>
      <c r="C157" s="14" t="s">
        <v>2027</v>
      </c>
      <c r="D157" s="16">
        <v>46132</v>
      </c>
      <c r="E157" s="16"/>
      <c r="F157" s="14" t="s">
        <v>2032</v>
      </c>
      <c r="G157" s="14"/>
      <c r="H157" s="14" t="s">
        <v>2029</v>
      </c>
      <c r="I157" s="15">
        <v>23.6</v>
      </c>
      <c r="J157" s="77">
        <v>5</v>
      </c>
      <c r="K157" s="92"/>
    </row>
    <row r="158" spans="1:11" ht="60" x14ac:dyDescent="0.15">
      <c r="A158" s="14" t="s">
        <v>1854</v>
      </c>
      <c r="B158" s="14" t="s">
        <v>2031</v>
      </c>
      <c r="C158" s="14" t="s">
        <v>2031</v>
      </c>
      <c r="D158" s="16">
        <v>46133</v>
      </c>
      <c r="E158" s="16"/>
      <c r="F158" s="14" t="s">
        <v>2033</v>
      </c>
      <c r="G158" s="14"/>
      <c r="H158" s="14" t="s">
        <v>2034</v>
      </c>
      <c r="I158" s="15">
        <v>50</v>
      </c>
      <c r="J158" s="77">
        <v>5</v>
      </c>
      <c r="K158" s="92"/>
    </row>
    <row r="159" spans="1:11" ht="24" x14ac:dyDescent="0.15">
      <c r="A159" s="14" t="s">
        <v>1854</v>
      </c>
      <c r="B159" s="14" t="s">
        <v>2037</v>
      </c>
      <c r="C159" s="14" t="s">
        <v>2036</v>
      </c>
      <c r="D159" s="16">
        <v>46136</v>
      </c>
      <c r="E159" s="16"/>
      <c r="F159" s="14" t="s">
        <v>2035</v>
      </c>
      <c r="G159" s="14" t="s">
        <v>1911</v>
      </c>
      <c r="H159" s="14" t="s">
        <v>1912</v>
      </c>
      <c r="I159" s="15">
        <v>374.18</v>
      </c>
      <c r="J159" s="77">
        <v>2</v>
      </c>
      <c r="K159" s="92"/>
    </row>
    <row r="160" spans="1:11" ht="24" x14ac:dyDescent="0.15">
      <c r="A160" s="14" t="s">
        <v>1913</v>
      </c>
      <c r="B160" s="14" t="s">
        <v>2041</v>
      </c>
      <c r="C160" s="14" t="s">
        <v>2038</v>
      </c>
      <c r="D160" s="16">
        <v>46140</v>
      </c>
      <c r="E160" s="16"/>
      <c r="F160" s="14" t="s">
        <v>2048</v>
      </c>
      <c r="G160" s="14" t="s">
        <v>2040</v>
      </c>
      <c r="H160" s="14" t="s">
        <v>2039</v>
      </c>
      <c r="I160" s="15">
        <v>25</v>
      </c>
      <c r="J160" s="77"/>
      <c r="K160" s="92"/>
    </row>
    <row r="161" spans="1:11" ht="24" x14ac:dyDescent="0.15">
      <c r="A161" s="14" t="s">
        <v>1913</v>
      </c>
      <c r="B161" s="14" t="s">
        <v>2042</v>
      </c>
      <c r="C161" s="14" t="s">
        <v>2043</v>
      </c>
      <c r="D161" s="16">
        <v>46140</v>
      </c>
      <c r="E161" s="16"/>
      <c r="F161" s="14" t="s">
        <v>2048</v>
      </c>
      <c r="G161" s="14" t="s">
        <v>1906</v>
      </c>
      <c r="H161" s="14" t="s">
        <v>1907</v>
      </c>
      <c r="I161" s="15">
        <v>25</v>
      </c>
      <c r="J161" s="77"/>
      <c r="K161" s="92"/>
    </row>
    <row r="162" spans="1:11" ht="13" x14ac:dyDescent="0.15">
      <c r="A162" s="14" t="s">
        <v>1854</v>
      </c>
      <c r="B162" s="14" t="s">
        <v>2044</v>
      </c>
      <c r="C162" s="14" t="s">
        <v>1915</v>
      </c>
      <c r="D162" s="16">
        <v>46140</v>
      </c>
      <c r="E162" s="16"/>
      <c r="F162" s="14" t="s">
        <v>2048</v>
      </c>
      <c r="G162" s="14" t="s">
        <v>2046</v>
      </c>
      <c r="H162" s="14" t="s">
        <v>2045</v>
      </c>
      <c r="I162" s="15">
        <v>51.1</v>
      </c>
      <c r="J162" s="77">
        <v>1</v>
      </c>
      <c r="K162" s="92"/>
    </row>
    <row r="163" spans="1:11" ht="24" x14ac:dyDescent="0.15">
      <c r="A163" s="14" t="s">
        <v>1913</v>
      </c>
      <c r="B163" s="14" t="s">
        <v>2047</v>
      </c>
      <c r="C163" s="14" t="s">
        <v>2049</v>
      </c>
      <c r="D163" s="16">
        <v>46141</v>
      </c>
      <c r="E163" s="16"/>
      <c r="F163" s="14" t="s">
        <v>2048</v>
      </c>
      <c r="G163" s="14" t="s">
        <v>1896</v>
      </c>
      <c r="H163" s="14" t="s">
        <v>1897</v>
      </c>
      <c r="I163" s="15">
        <v>75</v>
      </c>
      <c r="J163" s="77"/>
      <c r="K163" s="92"/>
    </row>
    <row r="164" spans="1:11" ht="24" x14ac:dyDescent="0.15">
      <c r="A164" s="14" t="s">
        <v>1854</v>
      </c>
      <c r="B164" s="14" t="s">
        <v>2050</v>
      </c>
      <c r="C164" s="14" t="s">
        <v>2051</v>
      </c>
      <c r="D164" s="16">
        <v>46141</v>
      </c>
      <c r="E164" s="16"/>
      <c r="F164" s="14" t="s">
        <v>2053</v>
      </c>
      <c r="G164" s="14" t="s">
        <v>1277</v>
      </c>
      <c r="H164" s="14" t="s">
        <v>2052</v>
      </c>
      <c r="I164" s="15">
        <v>100</v>
      </c>
      <c r="J164" s="77">
        <v>5</v>
      </c>
      <c r="K164" s="92"/>
    </row>
    <row r="165" spans="1:11" ht="13" x14ac:dyDescent="0.15">
      <c r="A165" s="14" t="s">
        <v>1854</v>
      </c>
      <c r="B165" s="14" t="s">
        <v>2054</v>
      </c>
      <c r="C165" s="14" t="s">
        <v>2056</v>
      </c>
      <c r="D165" s="16">
        <v>46141</v>
      </c>
      <c r="E165" s="16"/>
      <c r="F165" s="14" t="s">
        <v>2055</v>
      </c>
      <c r="G165" s="14" t="s">
        <v>2058</v>
      </c>
      <c r="H165" s="14" t="s">
        <v>2057</v>
      </c>
      <c r="I165" s="15">
        <v>180.89</v>
      </c>
      <c r="J165" s="77">
        <v>5</v>
      </c>
      <c r="K165" s="92"/>
    </row>
    <row r="166" spans="1:11" ht="36" x14ac:dyDescent="0.15">
      <c r="A166" s="14" t="s">
        <v>1854</v>
      </c>
      <c r="B166" s="14" t="s">
        <v>2059</v>
      </c>
      <c r="C166" s="14" t="s">
        <v>2061</v>
      </c>
      <c r="D166" s="16">
        <v>46142</v>
      </c>
      <c r="E166" s="16"/>
      <c r="F166" s="14" t="s">
        <v>2060</v>
      </c>
      <c r="G166" s="14" t="s">
        <v>2063</v>
      </c>
      <c r="H166" s="14" t="s">
        <v>2062</v>
      </c>
      <c r="I166" s="15">
        <v>115.62</v>
      </c>
      <c r="J166" s="77">
        <v>5</v>
      </c>
      <c r="K166" s="92"/>
    </row>
    <row r="167" spans="1:11" ht="13" x14ac:dyDescent="0.15">
      <c r="A167" s="14" t="s">
        <v>1854</v>
      </c>
      <c r="B167" s="14" t="s">
        <v>2064</v>
      </c>
      <c r="C167" s="14" t="s">
        <v>2066</v>
      </c>
      <c r="D167" s="16">
        <v>46143</v>
      </c>
      <c r="E167" s="16"/>
      <c r="F167" s="14" t="s">
        <v>2065</v>
      </c>
      <c r="G167" s="14" t="s">
        <v>1858</v>
      </c>
      <c r="H167" s="14" t="s">
        <v>1859</v>
      </c>
      <c r="I167" s="15">
        <v>400</v>
      </c>
      <c r="J167" s="77">
        <v>4</v>
      </c>
      <c r="K167" s="92"/>
    </row>
    <row r="168" spans="1:11" ht="24" x14ac:dyDescent="0.15">
      <c r="A168" s="14" t="s">
        <v>1982</v>
      </c>
      <c r="B168" s="14" t="s">
        <v>2067</v>
      </c>
      <c r="C168" s="14" t="s">
        <v>2069</v>
      </c>
      <c r="D168" s="16">
        <v>46148</v>
      </c>
      <c r="E168" s="16"/>
      <c r="F168" s="14" t="s">
        <v>1986</v>
      </c>
      <c r="G168" s="14" t="s">
        <v>1911</v>
      </c>
      <c r="H168" s="14" t="s">
        <v>1912</v>
      </c>
      <c r="I168" s="15">
        <v>600</v>
      </c>
      <c r="J168" s="77"/>
      <c r="K168" s="92"/>
    </row>
    <row r="169" spans="1:11" ht="24" x14ac:dyDescent="0.15">
      <c r="A169" s="14" t="s">
        <v>1982</v>
      </c>
      <c r="B169" s="14" t="s">
        <v>2068</v>
      </c>
      <c r="C169" s="14" t="s">
        <v>2071</v>
      </c>
      <c r="D169" s="16">
        <v>46148</v>
      </c>
      <c r="E169" s="16"/>
      <c r="F169" s="14" t="s">
        <v>2070</v>
      </c>
      <c r="G169" s="14" t="s">
        <v>1992</v>
      </c>
      <c r="H169" s="14" t="s">
        <v>1991</v>
      </c>
      <c r="I169" s="15">
        <v>300</v>
      </c>
      <c r="J169" s="77"/>
      <c r="K169" s="92"/>
    </row>
    <row r="170" spans="1:11" ht="36" x14ac:dyDescent="0.15">
      <c r="A170" s="14" t="s">
        <v>1982</v>
      </c>
      <c r="B170" s="14" t="s">
        <v>2072</v>
      </c>
      <c r="C170" s="14" t="s">
        <v>2074</v>
      </c>
      <c r="D170" s="16">
        <v>46149</v>
      </c>
      <c r="E170" s="16"/>
      <c r="F170" s="14" t="s">
        <v>2075</v>
      </c>
      <c r="G170" s="14" t="s">
        <v>1911</v>
      </c>
      <c r="H170" s="14" t="s">
        <v>1912</v>
      </c>
      <c r="I170" s="15">
        <v>1481</v>
      </c>
      <c r="J170" s="77"/>
      <c r="K170" s="92"/>
    </row>
    <row r="171" spans="1:11" ht="36" x14ac:dyDescent="0.15">
      <c r="A171" s="14" t="s">
        <v>1913</v>
      </c>
      <c r="B171" s="14" t="s">
        <v>2073</v>
      </c>
      <c r="C171" s="14" t="s">
        <v>2077</v>
      </c>
      <c r="D171" s="16">
        <v>46149</v>
      </c>
      <c r="E171" s="16"/>
      <c r="F171" s="14" t="s">
        <v>2076</v>
      </c>
      <c r="G171" s="14" t="s">
        <v>1911</v>
      </c>
      <c r="H171" s="14" t="s">
        <v>1912</v>
      </c>
      <c r="I171" s="15">
        <v>825</v>
      </c>
      <c r="J171" s="77"/>
      <c r="K171" s="92"/>
    </row>
    <row r="172" spans="1:11" ht="13" x14ac:dyDescent="0.15">
      <c r="A172" s="14" t="s">
        <v>1854</v>
      </c>
      <c r="B172" s="14" t="s">
        <v>2078</v>
      </c>
      <c r="C172" s="14" t="s">
        <v>2078</v>
      </c>
      <c r="D172" s="16">
        <v>46150</v>
      </c>
      <c r="E172" s="16"/>
      <c r="F172" s="14" t="s">
        <v>2079</v>
      </c>
      <c r="G172" s="14"/>
      <c r="H172" s="14" t="s">
        <v>1867</v>
      </c>
      <c r="I172" s="15">
        <v>618</v>
      </c>
      <c r="J172" s="77">
        <v>5</v>
      </c>
      <c r="K172" s="92"/>
    </row>
    <row r="173" spans="1:11" ht="13" x14ac:dyDescent="0.15">
      <c r="A173" s="14" t="s">
        <v>1854</v>
      </c>
      <c r="B173" s="14" t="s">
        <v>2082</v>
      </c>
      <c r="C173" s="14" t="s">
        <v>1899</v>
      </c>
      <c r="D173" s="16">
        <v>46153</v>
      </c>
      <c r="E173" s="16"/>
      <c r="F173" s="14" t="s">
        <v>2081</v>
      </c>
      <c r="G173" s="14" t="s">
        <v>2086</v>
      </c>
      <c r="H173" s="14" t="s">
        <v>2080</v>
      </c>
      <c r="I173" s="15">
        <v>204.39</v>
      </c>
      <c r="J173" s="77">
        <v>1</v>
      </c>
      <c r="K173" s="92"/>
    </row>
    <row r="174" spans="1:11" ht="13" x14ac:dyDescent="0.15">
      <c r="A174" s="14" t="s">
        <v>1854</v>
      </c>
      <c r="B174" s="14" t="s">
        <v>2083</v>
      </c>
      <c r="C174" s="14" t="s">
        <v>2084</v>
      </c>
      <c r="D174" s="16">
        <v>46153</v>
      </c>
      <c r="E174" s="16"/>
      <c r="F174" s="14" t="s">
        <v>2081</v>
      </c>
      <c r="G174" s="14" t="s">
        <v>2085</v>
      </c>
      <c r="H174" s="14" t="s">
        <v>1887</v>
      </c>
      <c r="I174" s="15">
        <v>664.28</v>
      </c>
      <c r="J174" s="77">
        <v>1</v>
      </c>
      <c r="K174" s="92"/>
    </row>
    <row r="175" spans="1:11" ht="13" x14ac:dyDescent="0.15">
      <c r="A175" s="14" t="s">
        <v>1854</v>
      </c>
      <c r="B175" s="14" t="s">
        <v>2087</v>
      </c>
      <c r="C175" s="14" t="s">
        <v>2091</v>
      </c>
      <c r="D175" s="16">
        <v>46153</v>
      </c>
      <c r="E175" s="16"/>
      <c r="F175" s="14" t="s">
        <v>2090</v>
      </c>
      <c r="G175" s="14" t="s">
        <v>2089</v>
      </c>
      <c r="H175" s="14" t="s">
        <v>2088</v>
      </c>
      <c r="I175" s="15">
        <v>429.38</v>
      </c>
      <c r="J175" s="77">
        <v>5</v>
      </c>
      <c r="K175" s="92"/>
    </row>
    <row r="176" spans="1:11" ht="72" x14ac:dyDescent="0.15">
      <c r="A176" s="14" t="s">
        <v>1854</v>
      </c>
      <c r="B176" s="14" t="s">
        <v>2092</v>
      </c>
      <c r="C176" s="14" t="s">
        <v>2092</v>
      </c>
      <c r="D176" s="16">
        <v>46153</v>
      </c>
      <c r="E176" s="16"/>
      <c r="F176" s="14" t="s">
        <v>2094</v>
      </c>
      <c r="G176" s="14"/>
      <c r="H176" s="14" t="s">
        <v>2034</v>
      </c>
      <c r="I176" s="15">
        <v>130.07</v>
      </c>
      <c r="J176" s="77">
        <v>5</v>
      </c>
      <c r="K176" s="92"/>
    </row>
    <row r="177" spans="1:11" ht="13" x14ac:dyDescent="0.15">
      <c r="A177" s="14" t="s">
        <v>1854</v>
      </c>
      <c r="B177" s="14" t="s">
        <v>2095</v>
      </c>
      <c r="C177" s="14" t="s">
        <v>1989</v>
      </c>
      <c r="D177" s="16">
        <v>46156</v>
      </c>
      <c r="E177" s="16"/>
      <c r="F177" s="14" t="s">
        <v>2096</v>
      </c>
      <c r="G177" s="14" t="s">
        <v>1881</v>
      </c>
      <c r="H177" s="14" t="s">
        <v>1882</v>
      </c>
      <c r="I177" s="15">
        <v>730</v>
      </c>
      <c r="J177" s="77">
        <v>4</v>
      </c>
      <c r="K177" s="92"/>
    </row>
    <row r="178" spans="1:11" ht="36" x14ac:dyDescent="0.15">
      <c r="A178" s="14" t="s">
        <v>1854</v>
      </c>
      <c r="B178" s="14" t="s">
        <v>2097</v>
      </c>
      <c r="C178" s="14" t="s">
        <v>1989</v>
      </c>
      <c r="D178" s="16">
        <v>46162</v>
      </c>
      <c r="E178" s="16"/>
      <c r="F178" s="14" t="s">
        <v>2098</v>
      </c>
      <c r="G178" s="14" t="s">
        <v>1931</v>
      </c>
      <c r="H178" s="14" t="s">
        <v>1930</v>
      </c>
      <c r="I178" s="15">
        <v>400</v>
      </c>
      <c r="J178" s="77">
        <v>3</v>
      </c>
      <c r="K178" s="92"/>
    </row>
    <row r="179" spans="1:11" ht="24" x14ac:dyDescent="0.15">
      <c r="A179" s="14" t="s">
        <v>1913</v>
      </c>
      <c r="B179" s="14" t="s">
        <v>2099</v>
      </c>
      <c r="C179" s="14" t="s">
        <v>2101</v>
      </c>
      <c r="D179" s="16">
        <v>46163</v>
      </c>
      <c r="E179" s="16"/>
      <c r="F179" s="14" t="s">
        <v>2100</v>
      </c>
      <c r="G179" s="14" t="s">
        <v>1906</v>
      </c>
      <c r="H179" s="14" t="s">
        <v>1907</v>
      </c>
      <c r="I179" s="15">
        <v>25</v>
      </c>
      <c r="J179" s="77"/>
      <c r="K179" s="92"/>
    </row>
    <row r="180" spans="1:11" ht="72" x14ac:dyDescent="0.15">
      <c r="A180" s="14" t="s">
        <v>1982</v>
      </c>
      <c r="B180" s="14" t="s">
        <v>2102</v>
      </c>
      <c r="C180" s="14" t="s">
        <v>2102</v>
      </c>
      <c r="D180" s="16">
        <v>46163</v>
      </c>
      <c r="E180" s="16"/>
      <c r="F180" s="14" t="s">
        <v>2104</v>
      </c>
      <c r="G180" s="14"/>
      <c r="H180" s="14" t="s">
        <v>2103</v>
      </c>
      <c r="I180" s="15">
        <v>455.46</v>
      </c>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K194" s="92"/>
    </row>
    <row r="195" spans="1:11" ht="13" x14ac:dyDescent="0.15">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07:J132 A196:J4998 A134:J193 A133:H133 J133">
    <cfRule type="expression" dxfId="80" priority="51" stopIfTrue="1">
      <formula>$A107&lt;&gt;""</formula>
    </cfRule>
  </conditionalFormatting>
  <conditionalFormatting sqref="B470:E475">
    <cfRule type="expression" dxfId="79" priority="142" stopIfTrue="1">
      <formula>$A470&lt;&gt;""</formula>
    </cfRule>
  </conditionalFormatting>
  <conditionalFormatting sqref="B482:E486">
    <cfRule type="expression" dxfId="78" priority="177" stopIfTrue="1">
      <formula>$A482&lt;&gt;""</formula>
    </cfRule>
  </conditionalFormatting>
  <conditionalFormatting sqref="B687:E687">
    <cfRule type="expression" dxfId="77" priority="69" stopIfTrue="1">
      <formula>$A687&lt;&gt;""</formula>
    </cfRule>
  </conditionalFormatting>
  <conditionalFormatting sqref="B689:E689 H689:I689 B690:I691 B692:E697 H692:I697">
    <cfRule type="expression" dxfId="76" priority="29" stopIfTrue="1">
      <formula>$A689&lt;&gt;""</formula>
    </cfRule>
  </conditionalFormatting>
  <conditionalFormatting sqref="B699:E699 H699:I699">
    <cfRule type="expression" dxfId="75" priority="20" stopIfTrue="1">
      <formula>$A699&lt;&gt;""</formula>
    </cfRule>
  </conditionalFormatting>
  <conditionalFormatting sqref="B817:E817">
    <cfRule type="expression" dxfId="74" priority="92" stopIfTrue="1">
      <formula>$A817&lt;&gt;""</formula>
    </cfRule>
  </conditionalFormatting>
  <conditionalFormatting sqref="B1108:E1108">
    <cfRule type="expression" dxfId="73" priority="138" stopIfTrue="1">
      <formula>$A1108&lt;&gt;""</formula>
    </cfRule>
  </conditionalFormatting>
  <conditionalFormatting sqref="B1112:E1112">
    <cfRule type="expression" dxfId="72" priority="194" stopIfTrue="1">
      <formula>$A1112&lt;&gt;""</formula>
    </cfRule>
  </conditionalFormatting>
  <conditionalFormatting sqref="B1129:E1134">
    <cfRule type="expression" dxfId="71" priority="184" stopIfTrue="1">
      <formula>$A1129&lt;&gt;""</formula>
    </cfRule>
  </conditionalFormatting>
  <conditionalFormatting sqref="B1136:E1146">
    <cfRule type="expression" dxfId="70" priority="52" stopIfTrue="1">
      <formula>$A1136&lt;&gt;""</formula>
    </cfRule>
  </conditionalFormatting>
  <conditionalFormatting sqref="B1150:E1150">
    <cfRule type="expression" dxfId="69" priority="78" stopIfTrue="1">
      <formula>$A1150&lt;&gt;""</formula>
    </cfRule>
  </conditionalFormatting>
  <conditionalFormatting sqref="B1251:E1258 I1251:J1268">
    <cfRule type="expression" dxfId="68" priority="128" stopIfTrue="1">
      <formula>$A1251&lt;&gt;""</formula>
    </cfRule>
  </conditionalFormatting>
  <conditionalFormatting sqref="B1291:E1299">
    <cfRule type="expression" dxfId="67" priority="163" stopIfTrue="1">
      <formula>$A1291&lt;&gt;""</formula>
    </cfRule>
  </conditionalFormatting>
  <conditionalFormatting sqref="B1301:E1324">
    <cfRule type="expression" dxfId="66" priority="42" stopIfTrue="1">
      <formula>$A1301&lt;&gt;""</formula>
    </cfRule>
  </conditionalFormatting>
  <conditionalFormatting sqref="B1358:E1361">
    <cfRule type="expression" dxfId="65" priority="59" stopIfTrue="1">
      <formula>$A1358&lt;&gt;""</formula>
    </cfRule>
  </conditionalFormatting>
  <conditionalFormatting sqref="B1363:E1365">
    <cfRule type="expression" dxfId="64" priority="264" stopIfTrue="1">
      <formula>$A1363&lt;&gt;""</formula>
    </cfRule>
  </conditionalFormatting>
  <conditionalFormatting sqref="B1367:E1377">
    <cfRule type="expression" dxfId="63" priority="83" stopIfTrue="1">
      <formula>$A1367&lt;&gt;""</formula>
    </cfRule>
  </conditionalFormatting>
  <conditionalFormatting sqref="B1391:E1402">
    <cfRule type="expression" dxfId="62" priority="121" stopIfTrue="1">
      <formula>$A1391&lt;&gt;""</formula>
    </cfRule>
  </conditionalFormatting>
  <conditionalFormatting sqref="B1410:E1448">
    <cfRule type="expression" dxfId="61" priority="158" stopIfTrue="1">
      <formula>$A1410&lt;&gt;""</formula>
    </cfRule>
  </conditionalFormatting>
  <conditionalFormatting sqref="B1451:E1456">
    <cfRule type="expression" dxfId="60" priority="228" stopIfTrue="1">
      <formula>$A1451&lt;&gt;""</formula>
    </cfRule>
  </conditionalFormatting>
  <conditionalFormatting sqref="B487:G487">
    <cfRule type="expression" dxfId="59" priority="178" stopIfTrue="1">
      <formula>$A487&lt;&gt;""</formula>
    </cfRule>
  </conditionalFormatting>
  <conditionalFormatting sqref="B476:H481">
    <cfRule type="expression" dxfId="58" priority="198" stopIfTrue="1">
      <formula>$A476&lt;&gt;""</formula>
    </cfRule>
  </conditionalFormatting>
  <conditionalFormatting sqref="B488:H494">
    <cfRule type="expression" dxfId="57" priority="154" stopIfTrue="1">
      <formula>$A488&lt;&gt;""</formula>
    </cfRule>
  </conditionalFormatting>
  <conditionalFormatting sqref="B1065:H1080">
    <cfRule type="expression" dxfId="56" priority="224" stopIfTrue="1">
      <formula>$A1065&lt;&gt;""</formula>
    </cfRule>
  </conditionalFormatting>
  <conditionalFormatting sqref="B1270:H1272 B1273:E1286 H1273:H1286">
    <cfRule type="expression" dxfId="55" priority="153" stopIfTrue="1">
      <formula>$A1270&lt;&gt;""</formula>
    </cfRule>
  </conditionalFormatting>
  <conditionalFormatting sqref="B1288:H1290">
    <cfRule type="expression" dxfId="54" priority="48" stopIfTrue="1">
      <formula>$A1288&lt;&gt;""</formula>
    </cfRule>
  </conditionalFormatting>
  <conditionalFormatting sqref="B1362:H1362">
    <cfRule type="expression" dxfId="53" priority="294" stopIfTrue="1">
      <formula>$A1362&lt;&gt;""</formula>
    </cfRule>
  </conditionalFormatting>
  <conditionalFormatting sqref="B1378:H1383">
    <cfRule type="expression" dxfId="52" priority="22" stopIfTrue="1">
      <formula>$A1378&lt;&gt;""</formula>
    </cfRule>
  </conditionalFormatting>
  <conditionalFormatting sqref="B1408:H1409">
    <cfRule type="expression" dxfId="51" priority="201" stopIfTrue="1">
      <formula>$A1408&lt;&gt;""</formula>
    </cfRule>
  </conditionalFormatting>
  <conditionalFormatting sqref="B240:I240 B241:E273">
    <cfRule type="expression" dxfId="50" priority="265" stopIfTrue="1">
      <formula>$A240&lt;&gt;""</formula>
    </cfRule>
  </conditionalFormatting>
  <conditionalFormatting sqref="B274:I318">
    <cfRule type="expression" dxfId="49" priority="98" stopIfTrue="1">
      <formula>$A274&lt;&gt;""</formula>
    </cfRule>
  </conditionalFormatting>
  <conditionalFormatting sqref="B495:I497">
    <cfRule type="expression" dxfId="48" priority="100" stopIfTrue="1">
      <formula>$A495&lt;&gt;""</formula>
    </cfRule>
  </conditionalFormatting>
  <conditionalFormatting sqref="B643:I686">
    <cfRule type="expression" dxfId="47" priority="261" stopIfTrue="1">
      <formula>$A643&lt;&gt;""</formula>
    </cfRule>
  </conditionalFormatting>
  <conditionalFormatting sqref="B688:I688">
    <cfRule type="expression" dxfId="46" priority="27" stopIfTrue="1">
      <formula>$A688&lt;&gt;""</formula>
    </cfRule>
  </conditionalFormatting>
  <conditionalFormatting sqref="B1135:I1135">
    <cfRule type="expression" dxfId="45" priority="152" stopIfTrue="1">
      <formula>$A1135&lt;&gt;""</formula>
    </cfRule>
  </conditionalFormatting>
  <conditionalFormatting sqref="B1147:I1149">
    <cfRule type="expression" dxfId="44" priority="21" stopIfTrue="1">
      <formula>$A1147&lt;&gt;""</formula>
    </cfRule>
  </conditionalFormatting>
  <conditionalFormatting sqref="B1151:I1155">
    <cfRule type="expression" dxfId="43" priority="23" stopIfTrue="1">
      <formula>$A1151&lt;&gt;""</formula>
    </cfRule>
  </conditionalFormatting>
  <conditionalFormatting sqref="B1269:I1269 I1270:I1286">
    <cfRule type="expression" dxfId="42" priority="156" stopIfTrue="1">
      <formula>$A1269&lt;&gt;""</formula>
    </cfRule>
  </conditionalFormatting>
  <conditionalFormatting sqref="B1366:I1366">
    <cfRule type="expression" dxfId="41" priority="151" stopIfTrue="1">
      <formula>$A1366&lt;&gt;""</formula>
    </cfRule>
  </conditionalFormatting>
  <conditionalFormatting sqref="B358:J418">
    <cfRule type="expression" dxfId="40" priority="266" stopIfTrue="1">
      <formula>$A358&lt;&gt;""</formula>
    </cfRule>
  </conditionalFormatting>
  <conditionalFormatting sqref="B455:J456">
    <cfRule type="expression" dxfId="39" priority="227" stopIfTrue="1">
      <formula>$A455&lt;&gt;""</formula>
    </cfRule>
  </conditionalFormatting>
  <conditionalFormatting sqref="B597:J623">
    <cfRule type="expression" dxfId="38" priority="7" stopIfTrue="1">
      <formula>$A597&lt;&gt;""</formula>
    </cfRule>
  </conditionalFormatting>
  <conditionalFormatting sqref="B1051:J1052">
    <cfRule type="expression" dxfId="37" priority="222" stopIfTrue="1">
      <formula>$A1051&lt;&gt;""</formula>
    </cfRule>
  </conditionalFormatting>
  <conditionalFormatting sqref="B1125:J1128">
    <cfRule type="expression" dxfId="36" priority="12" stopIfTrue="1">
      <formula>$A1125&lt;&gt;""</formula>
    </cfRule>
  </conditionalFormatting>
  <conditionalFormatting sqref="B1156:J1250">
    <cfRule type="expression" dxfId="35" priority="38" stopIfTrue="1">
      <formula>$A1156&lt;&gt;""</formula>
    </cfRule>
  </conditionalFormatting>
  <conditionalFormatting sqref="B1404:J1404">
    <cfRule type="expression" dxfId="34" priority="203" stopIfTrue="1">
      <formula>$A1404&lt;&gt;""</formula>
    </cfRule>
  </conditionalFormatting>
  <conditionalFormatting sqref="B1459:J4372">
    <cfRule type="expression" dxfId="33" priority="47" stopIfTrue="1">
      <formula>$A1459&lt;&gt;""</formula>
    </cfRule>
  </conditionalFormatting>
  <conditionalFormatting sqref="F196:H197">
    <cfRule type="expression" dxfId="32" priority="123" stopIfTrue="1">
      <formula>$A196&lt;&gt;""</formula>
    </cfRule>
  </conditionalFormatting>
  <conditionalFormatting sqref="F470:H471">
    <cfRule type="expression" dxfId="31" priority="144" stopIfTrue="1">
      <formula>$A470&lt;&gt;""</formula>
    </cfRule>
  </conditionalFormatting>
  <conditionalFormatting sqref="F474:H475">
    <cfRule type="expression" dxfId="30" priority="234" stopIfTrue="1">
      <formula>$A474&lt;&gt;""</formula>
    </cfRule>
  </conditionalFormatting>
  <conditionalFormatting sqref="F482:H484 H485:H487">
    <cfRule type="expression" dxfId="29" priority="176" stopIfTrue="1">
      <formula>$A482&lt;&gt;""</formula>
    </cfRule>
  </conditionalFormatting>
  <conditionalFormatting sqref="F1129:H1129">
    <cfRule type="expression" dxfId="28" priority="285" stopIfTrue="1">
      <formula>$A1129&lt;&gt;""</formula>
    </cfRule>
  </conditionalFormatting>
  <conditionalFormatting sqref="F1253:H1258">
    <cfRule type="expression" dxfId="27" priority="127" stopIfTrue="1">
      <formula>$A1253&lt;&gt;""</formula>
    </cfRule>
  </conditionalFormatting>
  <conditionalFormatting sqref="F245:I245">
    <cfRule type="expression" dxfId="26" priority="155" stopIfTrue="1">
      <formula>$A245&lt;&gt;""</formula>
    </cfRule>
  </conditionalFormatting>
  <conditionalFormatting sqref="H198:H226">
    <cfRule type="expression" dxfId="25" priority="14" stopIfTrue="1">
      <formula>$A198&lt;&gt;""</formula>
    </cfRule>
  </conditionalFormatting>
  <conditionalFormatting sqref="H472:H473">
    <cfRule type="expression" dxfId="24" priority="148" stopIfTrue="1">
      <formula>$A472&lt;&gt;""</formula>
    </cfRule>
  </conditionalFormatting>
  <conditionalFormatting sqref="H1130:H1134">
    <cfRule type="expression" dxfId="23" priority="186" stopIfTrue="1">
      <formula>$A1130&lt;&gt;""</formula>
    </cfRule>
  </conditionalFormatting>
  <conditionalFormatting sqref="H1252">
    <cfRule type="expression" dxfId="22" priority="197" stopIfTrue="1">
      <formula>$A1252&lt;&gt;""</formula>
    </cfRule>
  </conditionalFormatting>
  <conditionalFormatting sqref="H1291:H1299">
    <cfRule type="expression" dxfId="21" priority="165" stopIfTrue="1">
      <formula>$A1291&lt;&gt;""</formula>
    </cfRule>
  </conditionalFormatting>
  <conditionalFormatting sqref="H1301:H1324">
    <cfRule type="expression" dxfId="20" priority="44" stopIfTrue="1">
      <formula>$A1301&lt;&gt;""</formula>
    </cfRule>
  </conditionalFormatting>
  <conditionalFormatting sqref="H1363:H1365">
    <cfRule type="expression" dxfId="19" priority="263" stopIfTrue="1">
      <formula>$A1363&lt;&gt;""</formula>
    </cfRule>
  </conditionalFormatting>
  <conditionalFormatting sqref="H1367:H1377">
    <cfRule type="expression" dxfId="18" priority="24" stopIfTrue="1">
      <formula>$A1367&lt;&gt;""</formula>
    </cfRule>
  </conditionalFormatting>
  <conditionalFormatting sqref="H1410">
    <cfRule type="expression" dxfId="17" priority="160" stopIfTrue="1">
      <formula>$A1410&lt;&gt;""</formula>
    </cfRule>
  </conditionalFormatting>
  <conditionalFormatting sqref="H1451:H1456">
    <cfRule type="expression" dxfId="16" priority="230" stopIfTrue="1">
      <formula>$A1451&lt;&gt;""</formula>
    </cfRule>
  </conditionalFormatting>
  <conditionalFormatting sqref="H241:I244">
    <cfRule type="expression" dxfId="15" priority="254" stopIfTrue="1">
      <formula>$A241&lt;&gt;""</formula>
    </cfRule>
  </conditionalFormatting>
  <conditionalFormatting sqref="H246:I246">
    <cfRule type="expression" dxfId="14" priority="130" stopIfTrue="1">
      <formula>$A246&lt;&gt;""</formula>
    </cfRule>
  </conditionalFormatting>
  <conditionalFormatting sqref="H687:I687">
    <cfRule type="expression" dxfId="13" priority="71" stopIfTrue="1">
      <formula>$A687&lt;&gt;""</formula>
    </cfRule>
  </conditionalFormatting>
  <conditionalFormatting sqref="H1136:I1146">
    <cfRule type="expression" dxfId="12" priority="55" stopIfTrue="1">
      <formula>$A1136&lt;&gt;""</formula>
    </cfRule>
  </conditionalFormatting>
  <conditionalFormatting sqref="H1150:I1150">
    <cfRule type="expression" dxfId="11" priority="81" stopIfTrue="1">
      <formula>$A1150&lt;&gt;""</formula>
    </cfRule>
  </conditionalFormatting>
  <conditionalFormatting sqref="H1108:J1108">
    <cfRule type="expression" dxfId="10" priority="137" stopIfTrue="1">
      <formula>$A1108&lt;&gt;""</formula>
    </cfRule>
  </conditionalFormatting>
  <conditionalFormatting sqref="H1358:J1361">
    <cfRule type="expression" dxfId="9" priority="60" stopIfTrue="1">
      <formula>$A1358&lt;&gt;""</formula>
    </cfRule>
  </conditionalFormatting>
  <conditionalFormatting sqref="H1391:J1402">
    <cfRule type="expression" dxfId="8" priority="19" stopIfTrue="1">
      <formula>$A1391&lt;&gt;""</formula>
    </cfRule>
  </conditionalFormatting>
  <conditionalFormatting sqref="I470:I494">
    <cfRule type="expression" dxfId="7" priority="145" stopIfTrue="1">
      <formula>$A470&lt;&gt;""</formula>
    </cfRule>
  </conditionalFormatting>
  <conditionalFormatting sqref="I1367:I1383">
    <cfRule type="expression" dxfId="6" priority="87" stopIfTrue="1">
      <formula>$A1367&lt;&gt;""</formula>
    </cfRule>
  </conditionalFormatting>
  <conditionalFormatting sqref="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5" priority="295" stopIfTrue="1">
      <formula>$A226&lt;&gt;""</formula>
    </cfRule>
  </conditionalFormatting>
  <conditionalFormatting sqref="I1288:J1357">
    <cfRule type="expression" dxfId="4" priority="167" stopIfTrue="1">
      <formula>$A1288&lt;&gt;""</formula>
    </cfRule>
  </conditionalFormatting>
  <conditionalFormatting sqref="I1408:J1445">
    <cfRule type="expression" dxfId="3" priority="162" stopIfTrue="1">
      <formula>$A1408&lt;&gt;""</formula>
    </cfRule>
  </conditionalFormatting>
  <conditionalFormatting sqref="I1449:J1456">
    <cfRule type="expression" dxfId="2" priority="260" stopIfTrue="1">
      <formula>$A1449&lt;&gt;""</formula>
    </cfRule>
  </conditionalFormatting>
  <conditionalFormatting sqref="J1135:J1155">
    <cfRule type="expression" dxfId="1" priority="287" stopIfTrue="1">
      <formula>$A1135&lt;&gt;""</formula>
    </cfRule>
  </conditionalFormatting>
  <conditionalFormatting sqref="I133">
    <cfRule type="expression" dxfId="0" priority="1" stopIfTrue="1">
      <formula>$A133&lt;&gt;""</formula>
    </cfRule>
  </conditionalFormatting>
  <dataValidations count="5">
    <dataValidation type="date" allowBlank="1" showInputMessage="1" showErrorMessage="1" sqref="D102:E102 D4999:E65534 D106:E106" xr:uid="{F5059AEA-A0D8-4B20-9D3C-8B76D9C427E6}">
      <formula1>42370</formula1>
      <formula2>42735</formula2>
    </dataValidation>
    <dataValidation allowBlank="1" sqref="G107:G146 G196:G4998 G150:G193" xr:uid="{B36265DD-F5DD-4F0A-AD93-4A0388363C0B}"/>
    <dataValidation type="list" allowBlank="1" sqref="F196:F4998 F107:F193" xr:uid="{255B499D-B3E6-47A9-A857-DBFE56F071D9}">
      <formula1>$F$96:$F$99</formula1>
    </dataValidation>
    <dataValidation type="list" allowBlank="1" showInputMessage="1" showErrorMessage="1" sqref="A107:A193 A196:A4998" xr:uid="{540C0DA9-E9CD-4805-B659-E67C1C32B21C}">
      <formula1>OFFSET($A$1,0,0,$B$3,1)</formula1>
    </dataValidation>
    <dataValidation type="list" allowBlank="1" showInputMessage="1" showErrorMessage="1" errorTitle="Chyba !" error="zadajte (vyberte zo zoznamu) platný analytický kód podľa nápovedy k bunke I104" sqref="J196:J9998 J107:J193"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7" t="s">
        <v>1137</v>
      </c>
      <c r="F3" s="378"/>
      <c r="N3" s="137" t="str">
        <f t="shared" si="0"/>
        <v>c - príspevok Slovenskému paralympijskému výboru</v>
      </c>
      <c r="O3" s="137" t="s">
        <v>244</v>
      </c>
      <c r="P3" s="137" t="s">
        <v>245</v>
      </c>
    </row>
    <row r="4" spans="1:16" ht="45.75" customHeight="1" x14ac:dyDescent="0.15">
      <c r="E4" s="378"/>
      <c r="F4" s="378"/>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9" t="s">
        <v>1149</v>
      </c>
      <c r="B12" s="379"/>
      <c r="C12" s="379"/>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1151</v>
      </c>
    </row>
    <row r="15" spans="1:16" ht="32.25" customHeight="1" thickBot="1" x14ac:dyDescent="0.2">
      <c r="A15" s="139" t="s">
        <v>1152</v>
      </c>
      <c r="B15" s="381" t="s">
        <v>1153</v>
      </c>
      <c r="C15" s="382"/>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5" t="s">
        <v>1163</v>
      </c>
      <c r="C22" s="375"/>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2026-06-07T20:11:20Z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