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ento_zošit" defaultThemeVersion="124226"/>
  <mc:AlternateContent xmlns:mc="http://schemas.openxmlformats.org/markup-compatibility/2006">
    <mc:Choice Requires="x15">
      <x15ac:absPath xmlns:x15ac="http://schemas.microsoft.com/office/spreadsheetml/2010/11/ac" url="/Users/gabrielaizarikova/Library/CloudStorage/Dropbox/2026 TKD dokumenty/SATKD/cerpanie/"/>
    </mc:Choice>
  </mc:AlternateContent>
  <xr:revisionPtr revIDLastSave="0" documentId="13_ncr:1_{B5EC2241-5C30-FC48-8D7B-48B070AEFC48}" xr6:coauthVersionLast="47" xr6:coauthVersionMax="47" xr10:uidLastSave="{00000000-0000-0000-0000-000000000000}"/>
  <bookViews>
    <workbookView xWindow="1060" yWindow="1360" windowWidth="34200" windowHeight="2006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_FilterDatabase" localSheetId="4" hidden="1">Doklady!$A$107:$Y$286</definedName>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 i="4" l="1"/>
  <c r="I165" i="4"/>
  <c r="I166" i="4" s="1"/>
  <c r="I137" i="4"/>
  <c r="I111" i="4"/>
  <c r="I273" i="4"/>
  <c r="I242" i="4" l="1"/>
  <c r="I232" i="4" l="1"/>
  <c r="I219" i="4" l="1"/>
  <c r="I196" i="4" l="1"/>
  <c r="I194" i="4"/>
  <c r="I193" i="4"/>
  <c r="I192" i="4"/>
  <c r="I185" i="4"/>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rgb="FF000000"/>
            <rFont val="Tahoma"/>
            <family val="2"/>
            <charset val="238"/>
          </rPr>
          <t xml:space="preserve">Dátum skutočnej úhrady účtovného dokladu
</t>
        </r>
        <r>
          <rPr>
            <b/>
            <sz val="8"/>
            <color rgb="FF000000"/>
            <rFont val="Tahoma"/>
            <family val="2"/>
            <charset val="238"/>
          </rPr>
          <t xml:space="preserve">
</t>
        </r>
        <r>
          <rPr>
            <sz val="8"/>
            <color rgb="FF000000"/>
            <rFont val="Tahoma"/>
            <family val="2"/>
            <charset val="238"/>
          </rPr>
          <t xml:space="preserve">Uviesť dátum pôvodnej úhrady dokladu, a to dátum uvedený na výpise z účtu alebo dátum uvedený na pokladničnom doklade.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 neuvádzať dátum zadania príkazu na úhradu,
</t>
        </r>
        <r>
          <rPr>
            <sz val="8"/>
            <color rgb="FF000000"/>
            <rFont val="Tahoma"/>
            <family val="2"/>
            <charset val="238"/>
          </rPr>
          <t xml:space="preserve">- neuvádzať dátum splatnosti/vystavenia/zdaniteľného plnenia faktúry,
</t>
        </r>
        <r>
          <rPr>
            <sz val="8"/>
            <color rgb="FF000000"/>
            <rFont val="Tahoma"/>
            <family val="2"/>
            <charset val="238"/>
          </rPr>
          <t xml:space="preserve">- dátum skutočnej úhrady musí súhlasiť s oprávneným obdobím použitia finančných prostriedkov uvedeným v zmluve
</t>
        </r>
      </text>
    </comment>
    <comment ref="E104" authorId="0" shapeId="0" xr:uid="{E198FA40-490E-4652-8849-B0FE7FBF087F}">
      <text>
        <r>
          <rPr>
            <b/>
            <sz val="8"/>
            <color rgb="FF000000"/>
            <rFont val="Tahoma"/>
            <family val="2"/>
            <charset val="238"/>
          </rPr>
          <t xml:space="preserve">Dátum refundácie účtovného dokladu
</t>
        </r>
        <r>
          <rPr>
            <sz val="8"/>
            <color rgb="FF000000"/>
            <rFont val="Tahoma"/>
            <family val="2"/>
            <charset val="238"/>
          </rPr>
          <t xml:space="preserve">Refundácia je vždy prevod sumy zo samostatného účtu Prijímateľa, a to:
</t>
        </r>
        <r>
          <rPr>
            <sz val="8"/>
            <color rgb="FF000000"/>
            <rFont val="Tahoma"/>
            <family val="2"/>
            <charset val="238"/>
          </rPr>
          <t xml:space="preserve">1. za úhradu výdavkov priameho realizátora, výdavkov klubu alebo výdavkov športovca, ak títo daný výdavok už vopred uhradili zo svojho účtu, 
</t>
        </r>
        <r>
          <rPr>
            <sz val="8"/>
            <color rgb="FF000000"/>
            <rFont val="Tahoma"/>
            <family val="2"/>
            <charset val="238"/>
          </rPr>
          <t xml:space="preserve">2. na iný účet Prijímateľa, z ktorého príslušný výdavok pôvodne uhradil.
</t>
        </r>
      </text>
    </comment>
    <comment ref="F104" authorId="0" shapeId="0" xr:uid="{DB05A864-E03D-4C04-AC5A-2D2FFF8375D1}">
      <text>
        <r>
          <rPr>
            <b/>
            <sz val="8"/>
            <color rgb="FF000000"/>
            <rFont val="Tahoma"/>
            <family val="2"/>
            <charset val="238"/>
          </rPr>
          <t xml:space="preserve">Popis úhrady
</t>
        </r>
        <r>
          <rPr>
            <b/>
            <sz val="8"/>
            <color rgb="FF000000"/>
            <rFont val="Tahoma"/>
            <family val="2"/>
            <charset val="238"/>
          </rPr>
          <t xml:space="preserve">
</t>
        </r>
        <r>
          <rPr>
            <sz val="8"/>
            <color rgb="FF000000"/>
            <rFont val="Tahoma"/>
            <family val="2"/>
            <charset val="238"/>
          </rPr>
          <t xml:space="preserve">Základom je vybrať si tú správnu z ponúkaných možností.
</t>
        </r>
        <r>
          <rPr>
            <sz val="8"/>
            <color rgb="FF000000"/>
            <rFont val="Tahoma"/>
            <family val="2"/>
            <charset val="238"/>
          </rPr>
          <t xml:space="preserve">
</t>
        </r>
        <r>
          <rPr>
            <sz val="8"/>
            <color rgb="FF000000"/>
            <rFont val="Tahoma"/>
            <family val="2"/>
            <charset val="238"/>
          </rPr>
          <t xml:space="preserve">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sz val="8"/>
            <color rgb="FF000000"/>
            <rFont val="Tahoma"/>
            <family val="2"/>
            <charset val="238"/>
          </rPr>
          <t xml:space="preserve">
</t>
        </r>
        <r>
          <rPr>
            <b/>
            <sz val="8"/>
            <color rgb="FF000000"/>
            <rFont val="Tahoma"/>
            <family val="2"/>
            <charset val="238"/>
          </rPr>
          <t>UPOZORNENIE:</t>
        </r>
        <r>
          <rPr>
            <sz val="8"/>
            <color rgb="FF000000"/>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r>
        <r>
          <rPr>
            <sz val="8"/>
            <color rgb="FF000000"/>
            <rFont val="Tahoma"/>
            <family val="2"/>
            <charset val="238"/>
          </rPr>
          <t xml:space="preserve">V prípade, ak je vo faktúre uvedené, že dodávateľ fakturuje podľa zmluvy, v popise úhrady nestačí uviesť "v zmysle zmluvy č. xxx", ale treba uviesť presný a jednoznačný popis, čo sa nakúpilo/uhradilo.
</t>
        </r>
        <r>
          <rPr>
            <sz val="8"/>
            <color rgb="FF000000"/>
            <rFont val="Tahoma"/>
            <family val="2"/>
            <charset val="238"/>
          </rPr>
          <t xml:space="preserve">
</t>
        </r>
        <r>
          <rPr>
            <b/>
            <sz val="8"/>
            <color rgb="FF000000"/>
            <rFont val="Tahoma"/>
            <family val="2"/>
            <charset val="238"/>
          </rPr>
          <t>VRATKY</t>
        </r>
        <r>
          <rPr>
            <sz val="8"/>
            <color rgb="FF000000"/>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t>
        </r>
        <r>
          <rPr>
            <sz val="8"/>
            <color rgb="FF000000"/>
            <rFont val="Tahoma"/>
            <family val="2"/>
            <charset val="238"/>
          </rPr>
          <t xml:space="preserve">
</t>
        </r>
        <r>
          <rPr>
            <sz val="8"/>
            <color rgb="FF000000"/>
            <rFont val="Tahoma"/>
            <family val="2"/>
            <charset val="238"/>
          </rPr>
          <t xml:space="preserve">Dodatočne poskytnuté zľavy z pôvodnej ceny tovarov, služieb, storná za platby, dobropisy atď. uvádzajte záporným číslom s označením </t>
        </r>
        <r>
          <rPr>
            <b/>
            <sz val="8"/>
            <color rgb="FF000000"/>
            <rFont val="Tahoma"/>
            <family val="2"/>
            <charset val="238"/>
          </rPr>
          <t xml:space="preserve">"STORNO", "ZĽAVA", "DOBROPIS" atď. </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V prípade nákupu PHM do služobného vozidla prijímateľa finančných prostriedkov je potrebné vybrať zo zoznamu položku "Služobné motorové vozidlo" a vypísať konkrétne údaje podľa vzoru.
</t>
        </r>
        <r>
          <rPr>
            <sz val="8"/>
            <color rgb="FF000000"/>
            <rFont val="Tahoma"/>
            <family val="2"/>
            <charset val="238"/>
          </rPr>
          <t xml:space="preserve">V prípade pracovnej cesty (majstrovstvá sveta, sústredenie, kongres, zasadnutie komisie a pod.) je potrebné vybrať zo zoznamu položku "Pracovná cesta" a vypísať konkrétne údaje podľa vzoru.
</t>
        </r>
        <r>
          <rPr>
            <sz val="8"/>
            <color rgb="FF000000"/>
            <rFont val="Tahoma"/>
            <family val="2"/>
            <charset val="238"/>
          </rPr>
          <t xml:space="preserve">V prípade vyplácania miezd a dohôd je potrebné vybrať zo zoznamu položku "hrubá mzda vyplatená pracovníkovi". Pri hrubých mzdách uvádzať dátum úhrady 31.12.2025.
</t>
        </r>
        <r>
          <rPr>
            <sz val="8"/>
            <color rgb="FF000000"/>
            <rFont val="Tahoma"/>
            <family val="2"/>
            <charset val="238"/>
          </rPr>
          <t xml:space="preserve">V prípade miezd vyplácaných pracovníkom na podujatí je potrebné vybrať zo zoznamu položku "Podujatie" a vypísať konkrétne údaje podľa vzoru.
</t>
        </r>
        <r>
          <rPr>
            <sz val="8"/>
            <color rgb="FF000000"/>
            <rFont val="Tahoma"/>
            <family val="2"/>
            <charset val="238"/>
          </rPr>
          <t xml:space="preserve">V prípade uzatvorených dohôd o prácach vykonávaných mimo pracovného pomeru je potrebné uviesť aj dohodnutú pracovnú úlohu, napr. upratovacie práce, vedenie účtovníctva a pod.
</t>
        </r>
        <r>
          <rPr>
            <sz val="8"/>
            <color rgb="FF000000"/>
            <rFont val="Tahoma"/>
            <family val="2"/>
            <charset val="238"/>
          </rPr>
          <t xml:space="preserve">V prípade refundácie (napr. výdavkov  klubu) treba uzatvoriť zmluvu o refundácii (s daným klubom) a rozpísať použitie na konkrétne položky.
</t>
        </r>
        <r>
          <rPr>
            <sz val="8"/>
            <color rgb="FF000000"/>
            <rFont val="Tahoma"/>
            <family val="2"/>
            <charset val="238"/>
          </rPr>
          <t xml:space="preserve">V prípade vyúčtovania nákladov za používanie mobilu je potrebné uviesť, či ide o opravu alebo zakúpenie prístroja, hovory (obdobie, napr. 6/2025), dáta a pod.
</t>
        </r>
      </text>
    </comment>
    <comment ref="G104" authorId="1" shapeId="0" xr:uid="{38C0B2E2-D904-4E37-8088-BD6E5F799AB3}">
      <text>
        <r>
          <rPr>
            <b/>
            <sz val="8"/>
            <color rgb="FF000000"/>
            <rFont val="Segoe UI"/>
            <family val="2"/>
            <charset val="238"/>
          </rPr>
          <t xml:space="preserve">IČO dodávateľa plnenia
</t>
        </r>
        <r>
          <rPr>
            <sz val="8"/>
            <color rgb="FF000000"/>
            <rFont val="Segoe UI"/>
            <family val="2"/>
            <charset val="238"/>
          </rPr>
          <t xml:space="preserve">
</t>
        </r>
        <r>
          <rPr>
            <sz val="8"/>
            <color rgb="FF000000"/>
            <rFont val="Segoe UI"/>
            <family val="2"/>
            <charset val="238"/>
          </rPr>
          <t xml:space="preserve">Uviesť IČO dodávateľa.
</t>
        </r>
        <r>
          <rPr>
            <sz val="8"/>
            <color rgb="FF000000"/>
            <rFont val="Segoe UI"/>
            <family val="2"/>
            <charset val="238"/>
          </rPr>
          <t xml:space="preserve">V prípade zahraničného dodávateľa, ktorý nemá IČO, ostáva bunka nevyplnená.
</t>
        </r>
      </text>
    </comment>
    <comment ref="H104" authorId="0" shapeId="0" xr:uid="{D55E69EB-F280-4F19-A85B-B8932627BD5E}">
      <text>
        <r>
          <rPr>
            <b/>
            <sz val="8"/>
            <color rgb="FF000000"/>
            <rFont val="Tahoma"/>
            <family val="2"/>
            <charset val="238"/>
          </rPr>
          <t>Dodávateľ plnenia</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Dodávateľom plnenia je
</t>
        </r>
        <r>
          <rPr>
            <sz val="8"/>
            <color rgb="FF000000"/>
            <rFont val="Tahoma"/>
            <family val="2"/>
            <charset val="238"/>
          </rPr>
          <t xml:space="preserve">- v prípade pracovnej cesty je to účastník pracovnej cesty, resp. vedúci výpravy (meno a priezvisko, NIE napr. "osoba 1"),
</t>
        </r>
        <r>
          <rPr>
            <sz val="8"/>
            <color rgb="FF000000"/>
            <rFont val="Tahoma"/>
            <family val="2"/>
            <charset val="238"/>
          </rPr>
          <t xml:space="preserve">- v prípade vyúčtovania služobného vozidla prijímateľa prostriedkov je to osoba, ktorá zodpovedá za toto vozidlo (meno a priezvisko, NIE napr. "osoba 1"),
</t>
        </r>
        <r>
          <rPr>
            <sz val="8"/>
            <color rgb="FF000000"/>
            <rFont val="Tahoma"/>
            <family val="2"/>
            <charset val="238"/>
          </rPr>
          <t xml:space="preserve">- v prípade, ak dodávateľom plnenia je živnostník, je to obchodné meno živnostníka, to znamená VŽDY meno a priezvisko živnostníka (NIE napr. "osoba 1") s označením "živnostník",  nakoľko ide o obchodné meno a príjem z podnikateľskej činnosti,
</t>
        </r>
        <r>
          <rPr>
            <sz val="8"/>
            <color rgb="FF000000"/>
            <rFont val="Tahoma"/>
            <family val="2"/>
            <charset val="238"/>
          </rPr>
          <t xml:space="preserve">- v prípade, ak finančné prostriedky dostal športovec ako príspevok športovcovi top tímu, je to tento športovec, a je potrebné uviesť jeho meno a priezvisko (NIE napr. "osoba 1"),
</t>
        </r>
        <r>
          <rPr>
            <sz val="8"/>
            <color rgb="FF000000"/>
            <rFont val="Tahoma"/>
            <family val="2"/>
            <charset val="238"/>
          </rPr>
          <t xml:space="preserve">-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sz val="8"/>
            <color rgb="FF000000"/>
            <rFont val="Tahoma"/>
            <family val="2"/>
            <charset val="238"/>
          </rPr>
          <t xml:space="preserve">
</t>
        </r>
        <r>
          <rPr>
            <b/>
            <sz val="8"/>
            <color rgb="FF000000"/>
            <rFont val="Tahoma"/>
            <family val="2"/>
            <charset val="238"/>
          </rPr>
          <t>POZOR:</t>
        </r>
        <r>
          <rPr>
            <sz val="8"/>
            <color rgb="FF000000"/>
            <rFont val="Tahoma"/>
            <family val="2"/>
            <charset val="238"/>
          </rPr>
          <t xml:space="preserve">
</t>
        </r>
        <r>
          <rPr>
            <sz val="8"/>
            <color rgb="FF000000"/>
            <rFont val="Tahoma"/>
            <family val="2"/>
            <charset val="238"/>
          </rPr>
          <t xml:space="preserve">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<sst xmlns="http://schemas.openxmlformats.org/spreadsheetml/2006/main" count="6755" uniqueCount="3011">
  <si>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</si>
  <si>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</si>
  <si>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</si>
  <si>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</si>
  <si>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</si>
  <si>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</si>
  <si>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</si>
  <si>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</si>
  <si>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</si>
  <si>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</si>
  <si>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</si>
  <si>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</si>
  <si>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</si>
  <si>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</si>
  <si>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</si>
  <si>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</si>
  <si>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</si>
  <si>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</si>
  <si>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</si>
  <si>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</si>
  <si>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</si>
  <si>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</si>
  <si>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</si>
  <si>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</si>
  <si>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</si>
  <si>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</si>
  <si>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</si>
  <si>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</si>
  <si>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</si>
  <si>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</si>
  <si>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</si>
  <si>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</si>
  <si>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</si>
  <si>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</si>
  <si>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</si>
  <si>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</si>
  <si>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</si>
  <si>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</si>
  <si>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</si>
  <si>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</si>
  <si>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</si>
  <si>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</si>
  <si>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</si>
  <si>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</si>
  <si>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</si>
  <si>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</si>
  <si>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</si>
  <si>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</si>
  <si>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</si>
  <si>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</si>
  <si>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</si>
  <si>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</si>
  <si>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</si>
  <si>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</si>
  <si>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</si>
  <si>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</si>
  <si>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</si>
  <si>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</si>
  <si>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</si>
  <si>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</si>
  <si>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</si>
  <si>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</si>
  <si>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</si>
  <si>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</si>
  <si>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</si>
  <si>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</si>
  <si>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</si>
  <si>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</si>
  <si>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</si>
  <si>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</si>
  <si>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</si>
  <si>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</si>
  <si>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</si>
  <si>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</si>
  <si>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</si>
  <si>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</si>
  <si>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</si>
  <si>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</si>
  <si>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</si>
  <si>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</si>
  <si>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</si>
  <si>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</si>
  <si>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</si>
  <si>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</si>
  <si>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</si>
  <si>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</si>
  <si>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</si>
  <si>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</si>
  <si>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</si>
  <si>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</si>
  <si>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</si>
  <si>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</si>
  <si>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</si>
  <si>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</si>
  <si>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</si>
  <si>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</si>
  <si>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</si>
  <si>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</si>
  <si>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</si>
  <si>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</si>
  <si>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</si>
  <si>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</si>
  <si>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</si>
  <si>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</si>
  <si>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</si>
  <si>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</si>
  <si>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</si>
  <si>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</si>
  <si>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</si>
  <si>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</si>
  <si>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</si>
  <si>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</si>
  <si>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</si>
  <si>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</si>
  <si>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</si>
  <si>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</si>
  <si>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</si>
  <si>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</si>
  <si>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</si>
  <si>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</si>
  <si>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</si>
  <si>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</si>
  <si>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</si>
  <si>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</si>
  <si>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</si>
  <si>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</si>
  <si>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</si>
  <si>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</si>
  <si>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</si>
  <si>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</si>
  <si>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</si>
  <si>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</si>
  <si>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</si>
  <si>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</si>
  <si>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</si>
  <si>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</si>
  <si>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</si>
  <si>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</si>
  <si>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</si>
  <si>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</si>
  <si>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</si>
  <si>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</si>
  <si>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</si>
  <si>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</si>
  <si>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</si>
  <si>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</si>
  <si>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</si>
  <si>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</si>
  <si>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</si>
  <si>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</si>
  <si>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</si>
  <si>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</si>
  <si>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</si>
  <si>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</si>
  <si>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</si>
  <si>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</si>
  <si>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</si>
  <si>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</si>
  <si>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</si>
  <si>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</si>
  <si>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</si>
  <si>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</si>
  <si>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</si>
  <si>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</si>
  <si>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</si>
  <si>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</si>
  <si>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</si>
  <si>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</si>
  <si>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</si>
  <si>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</si>
  <si>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</si>
  <si>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</si>
  <si>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</si>
  <si>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</si>
  <si>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</si>
  <si>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</si>
  <si>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</si>
  <si>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</si>
  <si>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</si>
  <si>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</si>
  <si>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</si>
  <si>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</si>
  <si>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</si>
  <si>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</si>
  <si>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</si>
  <si>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</si>
  <si>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</si>
  <si>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</si>
  <si>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</si>
  <si>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</si>
  <si>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</si>
  <si>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</si>
  <si>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</si>
  <si>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</si>
  <si>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</si>
  <si>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</si>
  <si>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</si>
  <si>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</si>
  <si>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</si>
  <si>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</si>
  <si>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</si>
  <si>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</si>
  <si>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</si>
  <si>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</si>
  <si>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</si>
  <si>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</si>
  <si>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</si>
  <si>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</si>
  <si>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</si>
  <si>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</si>
  <si>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</si>
  <si>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</si>
  <si>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</si>
  <si>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</si>
  <si>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</si>
  <si>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</si>
  <si>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</si>
  <si>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</si>
  <si>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</si>
  <si>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</si>
  <si>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</si>
  <si>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</si>
  <si>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</si>
  <si>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</si>
  <si>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</si>
  <si>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</si>
  <si>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</si>
  <si>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</si>
  <si>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</si>
  <si>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</si>
  <si>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</si>
  <si>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</si>
  <si>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</si>
  <si>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</si>
  <si>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</si>
  <si>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</si>
  <si>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</si>
  <si>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</si>
  <si>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</si>
  <si>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</si>
  <si>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</si>
  <si>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</si>
  <si>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</si>
  <si>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</si>
  <si>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</si>
  <si>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</si>
  <si>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</si>
  <si>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</si>
  <si>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</si>
  <si>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</si>
  <si>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</si>
  <si>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</si>
  <si>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</si>
  <si>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</si>
  <si>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</si>
  <si>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</si>
  <si>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</si>
  <si>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</si>
  <si>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</si>
  <si>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</si>
  <si>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</si>
  <si>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</si>
  <si>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</si>
  <si>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</si>
  <si>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</si>
  <si>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</si>
  <si>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</si>
  <si>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</si>
  <si>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</si>
  <si>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</si>
  <si>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</si>
  <si>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</si>
  <si>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</si>
  <si>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</si>
  <si>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</si>
  <si>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</si>
  <si>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</si>
  <si>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</si>
  <si>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</si>
  <si>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</si>
  <si>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</si>
  <si>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</si>
  <si>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</si>
  <si>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</si>
  <si>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</si>
  <si>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</si>
  <si>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</si>
  <si>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</si>
  <si>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</si>
  <si>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</si>
  <si>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</si>
  <si>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</si>
  <si>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</si>
  <si>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</si>
  <si>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</si>
  <si>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</si>
  <si>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</si>
  <si>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</si>
  <si>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</si>
  <si>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</si>
  <si>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</si>
  <si>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</si>
  <si>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</si>
  <si>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</si>
  <si>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</si>
  <si>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</si>
  <si>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</si>
  <si>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</si>
  <si>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</si>
  <si>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</si>
  <si>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</si>
  <si>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</si>
  <si>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</si>
  <si>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</si>
  <si>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</si>
  <si>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</si>
  <si>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</si>
  <si>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</si>
  <si>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</si>
  <si>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</si>
  <si>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</si>
  <si>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</si>
  <si>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</si>
  <si>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</si>
  <si>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</si>
  <si>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</si>
  <si>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</si>
  <si>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</si>
  <si>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</si>
  <si>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</si>
  <si>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</si>
  <si>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</si>
  <si>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</si>
  <si>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</si>
  <si>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</si>
  <si>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</si>
  <si>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</si>
  <si>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</si>
  <si>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</si>
  <si>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</si>
  <si>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</si>
  <si>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</si>
  <si>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</si>
  <si>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</si>
  <si>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</si>
  <si>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</si>
  <si>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</si>
  <si>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</si>
  <si>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</si>
  <si>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</si>
  <si>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</si>
  <si>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</si>
  <si>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</si>
  <si>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</si>
  <si>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</si>
  <si>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</si>
  <si>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</si>
  <si>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</si>
  <si>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</si>
  <si>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</si>
  <si>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</si>
  <si>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</si>
  <si>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</si>
  <si>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</si>
  <si>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</si>
  <si>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</si>
  <si>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</si>
  <si>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</si>
  <si>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</si>
  <si>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</si>
  <si>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</si>
  <si>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</si>
  <si>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</si>
  <si>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</si>
  <si>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</si>
  <si>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</si>
  <si>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</si>
  <si>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</si>
  <si>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</si>
  <si>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</si>
  <si>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</si>
  <si>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</si>
  <si>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</si>
  <si>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</si>
  <si>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</si>
  <si>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</si>
  <si>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</si>
  <si>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</si>
  <si>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</si>
  <si>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</si>
  <si>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</si>
  <si>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</si>
  <si>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</si>
  <si>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</si>
  <si>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</si>
  <si>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</si>
  <si>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</si>
  <si>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</si>
  <si>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</si>
  <si>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</si>
  <si>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</si>
  <si>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</si>
  <si>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</si>
  <si>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</si>
  <si>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</si>
  <si>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</si>
  <si>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</si>
  <si>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</si>
  <si>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</si>
  <si>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</si>
  <si>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</si>
  <si>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</si>
  <si>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</si>
  <si>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</si>
  <si>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</si>
  <si>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</si>
  <si>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</si>
  <si>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</si>
  <si>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</si>
  <si>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</si>
  <si>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</si>
  <si>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</si>
  <si>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</si>
  <si>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</si>
  <si>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</si>
  <si>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</si>
  <si>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</si>
  <si>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</si>
  <si>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</si>
  <si>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</si>
  <si>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</si>
  <si>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</si>
  <si>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</si>
  <si>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</si>
  <si>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</si>
  <si>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</si>
  <si>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</si>
  <si>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</si>
  <si>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</si>
  <si>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</si>
  <si>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</si>
  <si>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</si>
  <si>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</si>
  <si>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</si>
  <si>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</si>
  <si>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</si>
  <si>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</si>
  <si>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</si>
  <si>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</si>
  <si>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</si>
  <si>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</si>
  <si>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</si>
  <si>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</si>
  <si>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</si>
  <si>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</si>
  <si>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</si>
  <si>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</si>
  <si>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</si>
  <si>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</si>
  <si>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</si>
  <si>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</si>
  <si>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</si>
  <si>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</si>
  <si>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</si>
  <si>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</si>
  <si>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</si>
  <si>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</si>
  <si>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</si>
  <si>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</si>
  <si>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</si>
  <si>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</si>
  <si>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</si>
  <si>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</si>
  <si>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</si>
  <si>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</si>
  <si>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</si>
  <si>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</si>
  <si>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</si>
  <si>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</si>
  <si>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</si>
  <si>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</si>
  <si>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</si>
  <si>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</si>
  <si>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</si>
  <si>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</si>
  <si>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</si>
  <si>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</si>
  <si>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</si>
  <si>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</si>
  <si>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</si>
  <si>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</si>
  <si>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</si>
  <si>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</si>
  <si>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</si>
  <si>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</si>
  <si>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</si>
  <si>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</si>
  <si>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</si>
  <si>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</si>
  <si>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</si>
  <si>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</si>
  <si>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</si>
  <si>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</si>
  <si>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</si>
  <si>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</si>
  <si>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</si>
  <si>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</si>
  <si>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</si>
  <si>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</si>
  <si>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</si>
  <si>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</si>
  <si>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</si>
  <si>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</si>
  <si>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</si>
  <si>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</si>
  <si>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</si>
  <si>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</si>
  <si>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</si>
  <si>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</si>
  <si>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</si>
  <si>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</si>
  <si>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</si>
  <si>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</si>
  <si>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</si>
  <si>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</si>
  <si>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</si>
  <si>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</si>
  <si>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</si>
  <si>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</si>
  <si>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</si>
  <si>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</si>
  <si>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</si>
  <si>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</si>
  <si>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</si>
  <si>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</si>
  <si>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</si>
  <si>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</si>
  <si>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</si>
  <si>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</si>
  <si>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</si>
  <si>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</si>
  <si>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</si>
  <si>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</si>
  <si>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</si>
  <si>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</si>
  <si>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</si>
  <si>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</si>
  <si>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</si>
  <si>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</si>
  <si>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</si>
  <si>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</si>
  <si>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</si>
  <si>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</si>
  <si>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</si>
  <si>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</si>
  <si>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</si>
  <si>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</si>
  <si>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</si>
  <si>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</si>
  <si>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</si>
  <si>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</si>
  <si>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</si>
  <si>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</si>
  <si>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</si>
  <si>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</si>
  <si>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</si>
  <si>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</si>
  <si>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</si>
  <si>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</si>
  <si>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</si>
  <si>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</si>
  <si>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</si>
  <si>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</si>
  <si>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</si>
  <si>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</si>
  <si>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</si>
  <si>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</si>
  <si>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</si>
  <si>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</si>
  <si>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</si>
  <si>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</si>
  <si>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</si>
  <si>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</si>
  <si>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</si>
  <si>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</si>
  <si>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</si>
  <si>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</si>
  <si>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</si>
  <si>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</si>
  <si>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</si>
  <si>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</si>
  <si>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</si>
  <si>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</si>
  <si>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</si>
  <si>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</si>
  <si>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</si>
  <si>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</si>
  <si>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</si>
  <si>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</si>
  <si>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</si>
  <si>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</si>
  <si>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</si>
  <si>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</si>
  <si>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</si>
  <si>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</si>
  <si>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</si>
  <si>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</si>
  <si>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</si>
  <si>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</si>
  <si>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</si>
  <si>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</si>
  <si>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</si>
  <si>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</si>
  <si>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</si>
  <si>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</si>
  <si>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</si>
  <si>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</si>
  <si>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</si>
  <si>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</si>
  <si>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</si>
  <si>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</si>
  <si>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</si>
  <si>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</si>
  <si>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</si>
  <si>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</si>
  <si>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</si>
  <si>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</si>
  <si>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</si>
  <si>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</si>
  <si>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</si>
  <si>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</si>
  <si>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</si>
  <si>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</si>
  <si>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</si>
  <si>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</si>
  <si>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</si>
  <si>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</si>
  <si>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</si>
  <si>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</si>
  <si>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</si>
  <si>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</si>
  <si>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</si>
  <si>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</si>
  <si>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</si>
  <si>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</si>
  <si>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</si>
  <si>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</si>
  <si>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</si>
  <si>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</si>
  <si>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</si>
  <si>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</si>
  <si>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</si>
  <si>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</si>
  <si>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</si>
  <si>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</si>
  <si>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</si>
  <si>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</si>
  <si>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</si>
  <si>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</si>
  <si>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</si>
  <si>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</si>
  <si>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</si>
  <si>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</si>
  <si>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</si>
  <si>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</si>
  <si>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</si>
  <si>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</si>
  <si>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</si>
  <si>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</si>
  <si>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</si>
  <si>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</si>
  <si>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</si>
  <si>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</si>
  <si>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</si>
  <si>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</si>
  <si>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</si>
  <si>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</si>
  <si>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</si>
  <si>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</si>
  <si>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</si>
  <si>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</si>
  <si>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</si>
  <si>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</si>
  <si>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</si>
  <si>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</si>
  <si>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</si>
  <si>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</si>
  <si>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</si>
  <si>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</si>
  <si>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</si>
  <si>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</si>
  <si>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</si>
  <si>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</si>
  <si>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</si>
  <si>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</si>
  <si>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</si>
  <si>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</si>
  <si>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</si>
  <si>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</si>
  <si>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</si>
  <si>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</si>
  <si>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</si>
  <si>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</si>
  <si>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</si>
  <si>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</si>
  <si>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</si>
  <si>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</si>
  <si>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</si>
  <si>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</si>
  <si>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</si>
  <si>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</si>
  <si>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</si>
  <si>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</si>
  <si>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</si>
  <si>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</si>
  <si>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</si>
  <si>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</si>
  <si>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</si>
  <si>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</si>
  <si>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</si>
  <si>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</si>
  <si>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</si>
  <si>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</si>
  <si>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</si>
  <si>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</si>
  <si>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</si>
  <si>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</si>
  <si>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</si>
  <si>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</si>
  <si>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</si>
  <si>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</si>
  <si>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</si>
  <si>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</si>
  <si>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</si>
  <si>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</si>
  <si>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</si>
  <si>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</si>
  <si>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</si>
  <si>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</si>
  <si>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</si>
  <si>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</si>
  <si>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</si>
  <si>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</si>
  <si>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</si>
  <si>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</si>
  <si>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</si>
  <si>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</si>
  <si>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</si>
  <si>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</si>
  <si>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</si>
  <si>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</si>
  <si>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</si>
  <si>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</si>
  <si>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</si>
  <si>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</si>
  <si>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</si>
  <si>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</si>
  <si>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</si>
  <si>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</si>
  <si>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</si>
  <si>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</si>
  <si>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</si>
  <si>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</si>
  <si>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</si>
  <si>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</si>
  <si>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</si>
  <si>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</si>
  <si>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</si>
  <si>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</si>
  <si>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</si>
  <si>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</si>
  <si>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</si>
  <si>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</si>
  <si>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</si>
  <si>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</si>
  <si>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</si>
  <si>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</si>
  <si>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</si>
  <si>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</si>
  <si>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</si>
  <si>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</si>
  <si>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</si>
  <si>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</si>
  <si>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</si>
  <si>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</si>
  <si>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</si>
  <si>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</si>
  <si>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</si>
  <si>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</si>
  <si>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</si>
  <si>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</si>
  <si>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</si>
  <si>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</si>
  <si>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</si>
  <si>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</si>
  <si>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</si>
  <si>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</si>
  <si>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</si>
  <si>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</si>
  <si>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</si>
  <si>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</si>
  <si>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</si>
  <si>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</si>
  <si>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</si>
  <si>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</si>
  <si>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</si>
  <si>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</si>
  <si>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</si>
  <si>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</si>
  <si>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</si>
  <si>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</si>
  <si>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</si>
  <si>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</si>
  <si>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</si>
  <si>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</si>
  <si>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</si>
  <si>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</si>
  <si>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</si>
  <si>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</si>
  <si>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</si>
  <si>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</si>
  <si>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</si>
  <si>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</si>
  <si>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</si>
  <si>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</si>
  <si>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</si>
  <si>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</si>
  <si>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</si>
  <si>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</si>
  <si>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</si>
  <si>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</si>
  <si>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</si>
  <si>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</si>
  <si>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</si>
  <si>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</si>
  <si>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</si>
  <si>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</si>
  <si>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</si>
  <si>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</si>
  <si>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</si>
  <si>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</si>
  <si>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</si>
  <si>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</si>
  <si>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</si>
  <si>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</si>
  <si>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</si>
  <si>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</si>
  <si>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</si>
  <si>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</si>
  <si>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</si>
  <si>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</si>
  <si>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</si>
  <si>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</si>
  <si>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</si>
  <si>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</si>
  <si>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</si>
  <si>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</si>
  <si>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</si>
  <si>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</si>
  <si>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</si>
  <si>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</si>
  <si>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</si>
  <si>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</si>
  <si>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</si>
  <si>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</si>
  <si>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</si>
  <si>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</si>
  <si>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</si>
  <si>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</si>
  <si>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</si>
  <si>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</si>
  <si>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</si>
  <si>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</si>
  <si>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</si>
  <si>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</si>
  <si>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</si>
  <si>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</si>
  <si>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</si>
  <si>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</si>
  <si>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</si>
  <si>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</si>
  <si>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</si>
  <si>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</si>
  <si>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</si>
  <si>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</si>
  <si>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</si>
  <si>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</si>
  <si>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</si>
  <si>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</si>
  <si>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</si>
  <si>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</si>
  <si>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</si>
  <si>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</si>
  <si>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</si>
  <si>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</si>
  <si>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</si>
  <si>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</si>
  <si>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</si>
  <si>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</si>
  <si>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</si>
  <si>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</si>
  <si>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</si>
  <si>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</si>
  <si>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</si>
  <si>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</si>
  <si>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</si>
  <si>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</si>
  <si>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</si>
  <si>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</si>
  <si>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</si>
  <si>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</si>
  <si>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</si>
  <si>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</si>
  <si>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</si>
  <si>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</si>
  <si>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</si>
  <si>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</si>
  <si>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</si>
  <si>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</si>
  <si>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</si>
  <si>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</si>
  <si>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</si>
  <si>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</si>
  <si>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</si>
  <si>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</si>
  <si>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</si>
  <si>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</si>
  <si>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</si>
  <si>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</si>
  <si>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</si>
  <si>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</si>
  <si>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</si>
  <si>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</si>
  <si>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</si>
  <si>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</si>
  <si>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</si>
  <si>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</si>
  <si>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</si>
  <si>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</si>
  <si>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</si>
  <si>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</si>
  <si>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</si>
  <si>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</si>
  <si>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</si>
  <si>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</si>
  <si>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</si>
  <si>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</si>
  <si>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</si>
  <si>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</si>
  <si>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</si>
  <si>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</si>
  <si>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</si>
  <si>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</si>
  <si>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</si>
  <si>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</si>
  <si>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</si>
  <si>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</si>
  <si>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</si>
  <si>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</si>
  <si>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</si>
  <si>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</si>
  <si>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</si>
  <si>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</si>
  <si>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</si>
  <si>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</si>
  <si>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</si>
  <si>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</si>
  <si>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</si>
  <si>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</si>
  <si>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</si>
  <si>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</si>
  <si>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</si>
  <si>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</si>
  <si>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</si>
  <si>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</si>
  <si>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</si>
  <si>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</si>
  <si>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</si>
  <si>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</si>
  <si>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</si>
  <si>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</si>
  <si>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</si>
  <si>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</si>
  <si>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</si>
  <si>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</si>
  <si>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</si>
  <si>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</si>
  <si>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</si>
  <si>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</si>
  <si>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</si>
  <si>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</si>
  <si>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</si>
  <si>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</si>
  <si>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</si>
  <si>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</si>
  <si>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</si>
  <si>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</si>
  <si>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</si>
  <si>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</si>
  <si>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</si>
  <si>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</si>
  <si>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</si>
  <si>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</si>
  <si>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</si>
  <si>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</si>
  <si>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</si>
  <si>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</si>
  <si>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</si>
  <si>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</si>
  <si>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</si>
  <si>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</si>
  <si>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</si>
  <si>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</si>
  <si>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</si>
  <si>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</si>
  <si>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</si>
  <si>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</si>
  <si>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</si>
  <si>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</si>
  <si>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</si>
  <si>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</si>
  <si>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</si>
  <si>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</si>
  <si>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</si>
  <si>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</si>
  <si>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</si>
  <si>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</si>
  <si>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</si>
  <si>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</si>
  <si>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</si>
  <si>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</si>
  <si>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</si>
  <si>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</si>
  <si>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</si>
  <si>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</si>
  <si>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</si>
  <si>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</si>
  <si>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</si>
  <si>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</si>
  <si>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</si>
  <si>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</si>
  <si>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</si>
  <si>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</si>
  <si>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</si>
  <si>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</si>
  <si>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</si>
  <si>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</si>
  <si>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</si>
  <si>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</si>
  <si>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</si>
  <si>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</si>
  <si>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</si>
  <si>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</si>
  <si>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</si>
  <si>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</si>
  <si>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</si>
  <si>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</si>
  <si>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</si>
  <si>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</si>
  <si>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</si>
  <si>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</si>
  <si>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</si>
  <si>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</si>
  <si>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</si>
  <si>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</si>
  <si>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</si>
  <si>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</si>
  <si>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</si>
  <si>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</si>
  <si>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</si>
  <si>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</si>
  <si>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</si>
  <si>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</si>
  <si>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</si>
  <si>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</si>
  <si>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</si>
  <si>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</si>
  <si>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</si>
  <si>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</si>
  <si>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</si>
  <si>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</si>
  <si>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</si>
  <si>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</si>
  <si>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</si>
  <si>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</si>
  <si>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</si>
  <si>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</si>
  <si>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</si>
  <si>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</si>
  <si>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</si>
  <si>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</si>
  <si>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</si>
  <si>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</si>
  <si>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</si>
  <si>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</si>
  <si>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</si>
  <si>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</si>
  <si>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</si>
  <si>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</si>
  <si>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</si>
  <si>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</si>
  <si>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</si>
  <si>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</si>
  <si>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</si>
  <si>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</si>
  <si>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</si>
  <si>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</si>
  <si>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</si>
  <si>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</si>
  <si>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</si>
  <si>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</si>
  <si>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</si>
  <si>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</si>
  <si>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</si>
  <si>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</si>
  <si>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</si>
  <si>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</si>
  <si>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</si>
  <si>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</si>
  <si>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</si>
  <si>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</si>
  <si>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</si>
  <si>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</si>
  <si>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</si>
  <si>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</si>
  <si>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</si>
  <si>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</si>
  <si>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</si>
  <si>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</si>
  <si>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</si>
  <si>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</si>
  <si>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</si>
  <si>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</si>
  <si>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</si>
  <si>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</si>
  <si>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</si>
  <si>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</si>
  <si>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</si>
  <si>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</si>
  <si>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</si>
  <si>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</si>
  <si>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</si>
  <si>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</si>
  <si>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</si>
  <si>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</si>
  <si>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</si>
  <si>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</si>
  <si>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</si>
  <si>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</si>
  <si>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</si>
  <si>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</si>
  <si>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</si>
  <si>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</si>
  <si>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</si>
  <si>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</si>
  <si>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</si>
  <si>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</si>
  <si>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</si>
  <si>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</si>
  <si>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</si>
  <si>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</si>
  <si>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</si>
  <si>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</si>
  <si>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</si>
  <si>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</si>
  <si>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</si>
  <si>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</si>
  <si>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</si>
  <si>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</si>
  <si>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</si>
  <si>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</si>
  <si>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</si>
  <si>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</si>
  <si>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</si>
  <si>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</si>
  <si>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</si>
  <si>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</si>
  <si>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</si>
  <si>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</si>
  <si>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</si>
  <si>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</si>
  <si>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</si>
  <si>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</si>
  <si>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</si>
  <si>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</si>
  <si>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</si>
  <si>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</si>
  <si>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</si>
  <si>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</si>
  <si>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</si>
  <si>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</si>
  <si>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</si>
  <si>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</si>
  <si>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</si>
  <si>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</si>
  <si>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</si>
  <si>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</si>
  <si>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</si>
  <si>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</si>
  <si>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</si>
  <si>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</si>
  <si>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</si>
  <si>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</si>
  <si>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</si>
  <si>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</si>
  <si>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</si>
  <si>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</si>
  <si>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</si>
  <si>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</si>
  <si>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</si>
  <si>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</si>
  <si>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</si>
  <si>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</si>
  <si>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</si>
  <si>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</si>
  <si>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</si>
  <si>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</si>
  <si>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</si>
  <si>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</si>
  <si>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</si>
  <si>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</si>
  <si>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</si>
  <si>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</si>
  <si>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</si>
  <si>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</si>
  <si>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</si>
  <si>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</si>
  <si>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</si>
  <si>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</si>
  <si>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</si>
  <si>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</si>
  <si>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</si>
  <si>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</si>
  <si>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</si>
  <si>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</si>
  <si>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</si>
  <si>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</si>
  <si>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</si>
  <si>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</si>
  <si>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</si>
  <si>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</si>
  <si>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</si>
  <si>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</si>
  <si>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</si>
  <si>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</si>
  <si>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</si>
  <si>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</si>
  <si>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</si>
  <si>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</si>
  <si>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</si>
  <si>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</si>
  <si>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</si>
  <si>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</si>
  <si>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</si>
  <si>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</si>
  <si>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</si>
  <si>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</si>
  <si>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</si>
  <si>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</si>
  <si>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</si>
  <si>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</si>
  <si>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</si>
  <si>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</si>
  <si>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</si>
  <si>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</si>
  <si>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</si>
  <si>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</si>
  <si>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</si>
  <si>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</si>
  <si>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</si>
  <si>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</si>
  <si>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</si>
  <si>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</si>
  <si>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</si>
  <si>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</si>
  <si>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</si>
  <si>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</si>
  <si>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</si>
  <si>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</si>
  <si>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</si>
  <si>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</si>
  <si>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</si>
  <si>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</si>
  <si>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</si>
  <si>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</si>
  <si>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</si>
  <si>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</si>
  <si>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</si>
  <si>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</si>
  <si>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</si>
  <si>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</si>
  <si>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</si>
  <si>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</si>
  <si>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</si>
  <si>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</si>
  <si>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</si>
  <si>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</si>
  <si>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</si>
  <si>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</si>
  <si>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</si>
  <si>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</si>
  <si>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</si>
  <si>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</si>
  <si>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</si>
  <si>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</si>
  <si>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</si>
  <si>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</si>
  <si>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</si>
  <si>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</si>
  <si>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</si>
  <si>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</si>
  <si>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</si>
  <si>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</si>
  <si>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</si>
  <si>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</si>
  <si>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</si>
  <si>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</si>
  <si>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</si>
  <si>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</si>
  <si>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</si>
  <si>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</si>
  <si>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</si>
  <si>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</si>
  <si>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</si>
  <si>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</si>
  <si>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</si>
  <si>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</si>
  <si>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</si>
  <si>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</si>
  <si>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</si>
  <si>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</si>
  <si>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</si>
  <si>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</si>
  <si>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</si>
  <si>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</si>
  <si>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</si>
  <si>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</si>
  <si>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</si>
  <si>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</si>
  <si>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</si>
  <si>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</si>
  <si>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</si>
  <si>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</si>
  <si>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</si>
  <si>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</si>
  <si>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</si>
  <si>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</si>
  <si>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</si>
  <si>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</si>
  <si>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</si>
  <si>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</si>
  <si>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</si>
  <si>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</si>
  <si>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</si>
  <si>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</si>
  <si>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</si>
  <si>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</si>
  <si>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</si>
  <si>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</si>
  <si>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</si>
  <si>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</si>
  <si>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</si>
  <si>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</si>
  <si>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</si>
  <si>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</si>
  <si>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</si>
  <si>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</si>
  <si>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</si>
  <si>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</si>
  <si>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</si>
  <si>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</si>
  <si>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</si>
  <si>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</si>
  <si>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</si>
  <si>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</si>
  <si>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</si>
  <si>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</si>
  <si>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</si>
  <si>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</si>
  <si>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</si>
  <si>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</si>
  <si>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</si>
  <si>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</si>
  <si>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</si>
  <si>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</si>
  <si>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</si>
  <si>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</si>
  <si>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</si>
  <si>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</si>
  <si>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</si>
  <si>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</si>
  <si>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</si>
  <si>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</si>
  <si>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</si>
  <si>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</si>
  <si>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</si>
  <si>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</si>
  <si>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</si>
  <si>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</si>
  <si>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</si>
  <si>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</si>
  <si>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</si>
  <si>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</si>
  <si>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</si>
  <si>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</si>
  <si>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</si>
  <si>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</si>
  <si>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</si>
  <si>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</si>
  <si>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</si>
  <si>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</si>
  <si>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</si>
  <si>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</si>
  <si>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</si>
  <si>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</si>
  <si>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</si>
  <si>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</si>
  <si>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</si>
  <si>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</si>
  <si>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</si>
  <si>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</si>
  <si>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</si>
  <si>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</si>
  <si>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</si>
  <si>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</si>
  <si>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</si>
  <si>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</si>
  <si>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</si>
  <si>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</si>
  <si>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</si>
  <si>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</si>
  <si>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</si>
  <si>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</si>
  <si>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</si>
  <si>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</si>
  <si>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</si>
  <si>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</si>
  <si>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</si>
  <si>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</si>
  <si>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</si>
  <si>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</si>
  <si>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</si>
  <si>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</si>
  <si>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</si>
  <si>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</si>
  <si>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</si>
  <si>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</si>
  <si>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</si>
  <si>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</si>
  <si>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</si>
  <si>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</si>
  <si>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</si>
  <si>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</si>
  <si>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</si>
  <si>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</si>
  <si>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</si>
  <si>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</si>
  <si>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</si>
  <si>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</si>
  <si>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</si>
  <si>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</si>
  <si>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</si>
  <si>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</si>
  <si>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</si>
  <si>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</si>
  <si>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</si>
  <si>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</si>
  <si>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</si>
  <si>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</si>
  <si>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</si>
  <si>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</si>
  <si>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</si>
  <si>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</si>
  <si>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</si>
  <si>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</si>
  <si>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</si>
  <si>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</si>
  <si>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</si>
  <si>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</si>
  <si>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</si>
  <si>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</si>
  <si>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</si>
  <si>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</si>
  <si>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</si>
  <si>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</si>
  <si>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</si>
  <si>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</si>
  <si>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</si>
  <si>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</si>
  <si>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</si>
  <si>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</si>
  <si>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</si>
  <si>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</si>
  <si>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</si>
  <si>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</si>
  <si>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</si>
  <si>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</si>
  <si>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</si>
  <si>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</si>
  <si>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</si>
  <si>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</si>
  <si>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</si>
  <si>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</si>
  <si>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</si>
  <si>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</si>
  <si>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</si>
  <si>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</si>
  <si>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</si>
  <si>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</si>
  <si>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</si>
  <si>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</si>
  <si>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</si>
  <si>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</si>
  <si>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</si>
  <si>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</si>
  <si>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</si>
  <si>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</si>
  <si>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</si>
  <si>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</si>
  <si>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</si>
  <si>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</si>
  <si>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</si>
  <si>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</si>
  <si>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</si>
  <si>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</si>
  <si>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</si>
  <si>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</si>
  <si>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</si>
  <si>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</si>
  <si>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</si>
  <si>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</si>
  <si>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</si>
  <si>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</si>
  <si>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</si>
  <si>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</si>
  <si>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</si>
  <si>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</si>
  <si>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</si>
  <si>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</si>
  <si>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</si>
  <si>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</si>
  <si>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</si>
  <si>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</si>
  <si>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</si>
  <si>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</si>
  <si>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</si>
  <si>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</si>
  <si>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</si>
  <si>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</si>
  <si>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</si>
  <si>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</si>
  <si>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</si>
  <si>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</si>
  <si>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</si>
  <si>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</si>
  <si>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</si>
  <si>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</si>
  <si>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</si>
  <si>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</si>
  <si>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</si>
  <si>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</si>
  <si>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</si>
  <si>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</si>
  <si>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</si>
  <si>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</si>
  <si>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</si>
  <si>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</si>
  <si>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</si>
  <si>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</si>
  <si>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</si>
  <si>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</si>
  <si>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</si>
  <si>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</si>
  <si>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</si>
  <si>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</si>
  <si>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</si>
  <si>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</si>
  <si>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</si>
  <si>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</si>
  <si>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</si>
  <si>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</si>
  <si>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</si>
  <si>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</si>
  <si>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</si>
  <si>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</si>
  <si>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</si>
  <si>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</si>
  <si>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</si>
  <si>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</si>
  <si>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</si>
  <si>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</si>
  <si>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</si>
  <si>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</si>
  <si>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</si>
  <si>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</si>
  <si>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</si>
  <si>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</si>
  <si>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</si>
  <si>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</si>
  <si>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</si>
  <si>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</si>
  <si>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</si>
  <si>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</si>
  <si>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</si>
  <si>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</si>
  <si>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</si>
  <si>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</si>
  <si>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</si>
  <si>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</si>
  <si>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</si>
  <si>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</si>
  <si>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</si>
  <si>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</si>
  <si>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</si>
  <si>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</si>
  <si>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</si>
  <si>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</si>
  <si>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</si>
  <si>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</si>
  <si>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</si>
  <si>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</si>
  <si>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</si>
  <si>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</si>
  <si>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</si>
  <si>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</si>
  <si>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</si>
  <si>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</si>
  <si>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</si>
  <si>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</si>
  <si>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</si>
  <si>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</si>
  <si>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</si>
  <si>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</si>
  <si>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</si>
  <si>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</si>
  <si>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</si>
  <si>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</si>
  <si>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</si>
  <si>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</si>
  <si>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</si>
  <si>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</si>
  <si>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</si>
  <si>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</si>
  <si>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</si>
  <si>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</si>
  <si>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</si>
  <si>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</si>
  <si>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</si>
  <si>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</si>
  <si>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</si>
  <si>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</si>
  <si>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</si>
  <si>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</si>
  <si>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</si>
  <si>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</si>
  <si>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</si>
  <si>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</si>
  <si>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</si>
  <si>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</si>
  <si>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</si>
  <si>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</si>
  <si>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</si>
  <si>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</si>
  <si>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</si>
  <si>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</si>
  <si>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</si>
  <si>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</si>
  <si>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</si>
  <si>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</si>
  <si>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</si>
  <si>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</si>
  <si>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</si>
  <si>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</si>
  <si>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</si>
  <si>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</si>
  <si>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</si>
  <si>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</si>
  <si>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</si>
  <si>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</si>
  <si>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</si>
  <si>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</si>
  <si>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</si>
  <si>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</si>
  <si>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</si>
  <si>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</si>
  <si>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</si>
  <si>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</si>
  <si>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</si>
  <si>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</si>
  <si>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</si>
  <si>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</si>
  <si>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</si>
  <si>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</si>
  <si>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</si>
  <si>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</si>
  <si>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</si>
  <si>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</si>
  <si>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</si>
  <si>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</si>
  <si>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</si>
  <si>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</si>
  <si>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</si>
  <si>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</si>
  <si>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</si>
  <si>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</si>
  <si>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</si>
  <si>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</si>
  <si>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</si>
  <si>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</si>
  <si>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</si>
  <si>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</si>
  <si>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</si>
  <si>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</si>
  <si>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</si>
  <si>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</si>
  <si>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</si>
  <si>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</si>
  <si>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</si>
  <si>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</si>
  <si>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</si>
  <si>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</si>
  <si>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</si>
  <si>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</si>
  <si>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</si>
  <si>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</si>
  <si>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</si>
  <si>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</si>
  <si>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</si>
  <si>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</si>
  <si>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</si>
  <si>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</si>
  <si>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</si>
  <si>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</si>
  <si>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</si>
  <si>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</si>
  <si>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</si>
  <si>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</si>
  <si>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</si>
  <si>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</si>
  <si>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</si>
  <si>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</si>
  <si>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</si>
  <si>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</si>
  <si>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</si>
  <si>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</si>
  <si>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</si>
  <si>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</si>
  <si>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</si>
  <si>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</si>
  <si>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</si>
  <si>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</si>
  <si>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</si>
  <si>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</si>
  <si>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</si>
  <si>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</si>
  <si>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</si>
  <si>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</si>
  <si>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</si>
  <si>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</si>
  <si>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</si>
  <si>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</si>
  <si>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</si>
  <si>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</si>
  <si>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</si>
  <si>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</si>
  <si>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</si>
  <si>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</si>
  <si>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</si>
  <si>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</si>
  <si>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</si>
  <si>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</si>
  <si>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</si>
  <si>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</si>
  <si>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</si>
  <si>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</si>
  <si>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</si>
  <si>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</si>
  <si>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</si>
  <si>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</si>
  <si>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</si>
  <si>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</si>
  <si>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</si>
  <si>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</si>
  <si>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</si>
  <si>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</si>
  <si>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</si>
  <si>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</si>
  <si>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</si>
  <si>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</si>
  <si>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</si>
  <si>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</si>
  <si>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</si>
  <si>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</si>
  <si>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</si>
  <si>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</si>
  <si>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</si>
  <si>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</si>
  <si>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</si>
  <si>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</si>
  <si>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</si>
  <si>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</si>
  <si>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</si>
  <si>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</si>
  <si>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</si>
  <si>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</si>
  <si>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</si>
  <si>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</si>
  <si>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</si>
  <si>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</si>
  <si>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</si>
  <si>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</si>
  <si>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</si>
  <si>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</si>
  <si>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</si>
  <si>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</si>
  <si>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</si>
  <si>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</si>
  <si>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</si>
  <si>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</si>
  <si>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</si>
  <si>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</si>
  <si>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</si>
  <si>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</si>
  <si>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</si>
  <si>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</si>
  <si>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</si>
  <si>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</si>
  <si>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</si>
  <si>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</si>
  <si>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</si>
  <si>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</si>
  <si>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</si>
  <si>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</si>
  <si>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</si>
  <si>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</si>
  <si>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</si>
  <si>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</si>
  <si>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</si>
  <si>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</si>
  <si>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</si>
  <si>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</si>
  <si>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</si>
  <si>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</si>
  <si>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</si>
  <si>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</si>
  <si>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</si>
  <si>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</si>
  <si>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</si>
  <si>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</si>
  <si>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</si>
  <si>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</si>
  <si>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</si>
  <si>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</si>
  <si>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</si>
  <si>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</si>
  <si>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</si>
  <si>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</si>
  <si>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</si>
  <si>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</si>
  <si>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</si>
  <si>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</si>
  <si>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</si>
  <si>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</si>
  <si>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</si>
  <si>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</si>
  <si>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</si>
  <si>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</si>
  <si>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</si>
  <si>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</si>
  <si>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</si>
  <si>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</si>
  <si>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</si>
  <si>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</si>
  <si>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</si>
  <si>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</si>
  <si>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</si>
  <si>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</si>
  <si>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</si>
  <si>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</si>
  <si>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</si>
  <si>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</si>
  <si>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</si>
  <si>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</si>
  <si>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</si>
  <si>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</si>
  <si>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</si>
  <si>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</si>
  <si>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</si>
  <si>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</si>
  <si>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</si>
  <si>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</si>
  <si>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</si>
  <si>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</si>
  <si>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</si>
  <si>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</si>
  <si>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</si>
  <si>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</si>
  <si>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</si>
  <si>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</si>
  <si>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</si>
  <si>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</si>
  <si>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</si>
  <si>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</si>
  <si>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</si>
  <si>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</si>
  <si>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</si>
  <si>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</si>
  <si>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</si>
  <si>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</si>
  <si>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</si>
  <si>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</si>
  <si>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</si>
  <si>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</si>
  <si>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</si>
  <si>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</si>
  <si>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</si>
  <si>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</si>
  <si>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</si>
  <si>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</si>
  <si>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</si>
  <si>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</si>
  <si>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</si>
  <si>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</si>
  <si>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</si>
  <si>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</si>
  <si>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</si>
  <si>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</si>
  <si>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</si>
  <si>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</si>
  <si>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</si>
  <si>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</si>
  <si>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</si>
  <si>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</si>
  <si>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</si>
  <si>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</si>
  <si>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</si>
  <si>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</si>
  <si>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</si>
  <si>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</si>
  <si>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</si>
  <si>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</si>
  <si>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</si>
  <si>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</si>
  <si>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</si>
  <si>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</si>
  <si>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</si>
  <si>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</si>
  <si>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</si>
  <si>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</si>
  <si>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</si>
  <si>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</si>
  <si>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</si>
  <si>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</si>
  <si>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</si>
  <si>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</si>
  <si>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</si>
  <si>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</si>
  <si>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</si>
  <si>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</si>
  <si>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</si>
  <si>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</si>
  <si>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</si>
  <si>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</si>
  <si>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</si>
  <si>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</si>
  <si>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</si>
  <si>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</si>
  <si>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</si>
  <si>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</si>
  <si>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</si>
  <si>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</si>
  <si>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</si>
  <si>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</si>
  <si>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</si>
  <si>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</si>
  <si>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</si>
  <si>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</si>
  <si>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</si>
  <si>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</si>
  <si>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</si>
  <si>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</si>
  <si>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</si>
  <si>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</si>
  <si>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</si>
  <si>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</si>
  <si>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</si>
  <si>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</si>
  <si>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</si>
  <si>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</si>
  <si>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</si>
  <si>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</si>
  <si>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</si>
  <si>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</si>
  <si>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</si>
  <si>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</si>
  <si>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</si>
  <si>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</si>
  <si>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</si>
  <si>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</si>
  <si>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</si>
  <si>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</si>
  <si>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</si>
  <si>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</si>
  <si>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</si>
  <si>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</si>
  <si>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</si>
  <si>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</si>
  <si>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</si>
  <si>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</si>
  <si>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</si>
  <si>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</si>
  <si>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</si>
  <si>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</si>
  <si>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</si>
  <si>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</si>
  <si>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</si>
  <si>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</si>
  <si>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</si>
  <si>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</si>
  <si>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</si>
  <si>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</si>
  <si>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</si>
  <si>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</si>
  <si>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</si>
  <si>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</si>
  <si>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</si>
  <si>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</si>
  <si>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</si>
  <si>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</si>
  <si>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</si>
  <si>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</si>
  <si>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</si>
  <si>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</si>
  <si>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</si>
  <si>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</si>
  <si>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</si>
  <si>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</si>
  <si>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</si>
  <si>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</si>
  <si>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</si>
  <si>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</si>
  <si>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</si>
  <si>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</si>
  <si>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</si>
  <si>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</si>
  <si>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</si>
  <si>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</si>
  <si>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</si>
  <si>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</si>
  <si>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</si>
  <si>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</si>
  <si>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</si>
  <si>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</si>
  <si>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</si>
  <si>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</si>
  <si>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</si>
  <si>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</si>
  <si>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</si>
  <si>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</si>
  <si>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</si>
  <si>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</si>
  <si>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</si>
  <si>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</si>
  <si>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</si>
  <si>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</si>
  <si>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</si>
  <si>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</si>
  <si>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</si>
  <si>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</si>
  <si>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</si>
  <si>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</si>
  <si>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</si>
  <si>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</si>
  <si>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</si>
  <si>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</si>
  <si>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</si>
  <si>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</si>
  <si>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</si>
  <si>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</si>
  <si>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</si>
  <si>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</si>
  <si>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</si>
  <si>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</si>
  <si>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</si>
  <si>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</si>
  <si>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</si>
  <si>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</si>
  <si>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</si>
  <si>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</si>
  <si>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</si>
  <si>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</si>
  <si>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</si>
  <si>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</si>
  <si>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</si>
  <si>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</si>
  <si>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</si>
  <si>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</si>
  <si>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</si>
  <si>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</si>
  <si>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</si>
  <si>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</si>
  <si>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</si>
  <si>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</si>
  <si>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</si>
  <si>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</si>
  <si>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</si>
  <si>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</si>
  <si>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</si>
  <si>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</si>
  <si>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</si>
  <si>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</si>
  <si>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</si>
  <si>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</si>
  <si>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</si>
  <si>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</si>
  <si>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</si>
  <si>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</si>
  <si>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</si>
  <si>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</si>
  <si>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</si>
  <si>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</si>
  <si>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</si>
  <si>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</si>
  <si>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</si>
  <si>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</si>
  <si>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</si>
  <si>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</si>
  <si>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</si>
  <si>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</si>
  <si>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</si>
  <si>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</si>
  <si>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</si>
  <si>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</si>
  <si>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</si>
  <si>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</si>
  <si>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</si>
  <si>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</si>
  <si>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</si>
  <si>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</si>
  <si>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</si>
  <si>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</si>
  <si>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</si>
  <si>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</si>
  <si>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</si>
  <si>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</si>
  <si>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</si>
  <si>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</si>
  <si>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</si>
  <si>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</si>
  <si>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</si>
  <si>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</si>
  <si>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</si>
  <si>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</si>
  <si>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</si>
  <si>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</si>
  <si>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</si>
  <si>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</si>
  <si>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</si>
  <si>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</si>
  <si>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</si>
  <si>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</si>
  <si>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</si>
  <si>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</si>
  <si>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</si>
  <si>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</si>
  <si>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</si>
  <si>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</si>
  <si>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</si>
  <si>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</si>
  <si>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</si>
  <si>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</si>
  <si>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</si>
  <si>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</si>
  <si>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</si>
  <si>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</si>
  <si>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</si>
  <si>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</si>
  <si>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</si>
  <si>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</si>
  <si>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</si>
  <si>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</si>
  <si>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</si>
  <si>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</si>
  <si>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</si>
  <si>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</si>
  <si>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</si>
  <si>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</si>
  <si>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</si>
  <si>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</si>
  <si>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</si>
  <si>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</si>
  <si>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</si>
  <si>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</si>
  <si>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</si>
  <si>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</si>
  <si>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</si>
  <si>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</si>
  <si>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</si>
  <si>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</si>
  <si>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</si>
  <si>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</si>
  <si>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</si>
  <si>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</si>
  <si>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</si>
  <si>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</si>
  <si>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</si>
  <si>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</si>
  <si>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</si>
  <si>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</si>
  <si>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</si>
  <si>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</si>
  <si>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</si>
  <si>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</si>
  <si>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</si>
  <si>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</si>
  <si>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</si>
  <si>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</si>
  <si>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</si>
  <si>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</si>
  <si>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</si>
  <si>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</si>
  <si>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</si>
  <si>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</si>
  <si>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</si>
  <si>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</si>
  <si>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</si>
  <si>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</si>
  <si>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</si>
  <si>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</si>
  <si>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</si>
  <si>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</si>
  <si>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</si>
  <si>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</si>
  <si>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</si>
  <si>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</si>
  <si>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</si>
  <si>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</si>
  <si>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</si>
  <si>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</si>
  <si>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</si>
  <si>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</si>
  <si>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</si>
  <si>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</si>
  <si>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</si>
  <si>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</si>
  <si>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</si>
  <si>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</si>
  <si>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</si>
  <si>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</si>
  <si>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</si>
  <si>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</si>
  <si>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</si>
  <si>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</si>
  <si>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</si>
  <si>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</si>
  <si>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</si>
  <si>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</si>
  <si>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</si>
  <si>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</si>
  <si>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</si>
  <si>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</si>
  <si>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</si>
  <si>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</si>
  <si>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</si>
  <si>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</si>
  <si>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</si>
  <si>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</si>
  <si>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</si>
  <si>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</si>
  <si>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</si>
  <si>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</si>
  <si>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</si>
  <si>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</si>
  <si>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</si>
  <si>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</si>
  <si>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</si>
  <si>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</si>
  <si>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</si>
  <si>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</si>
  <si>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</si>
  <si>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</si>
  <si>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</si>
  <si>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</si>
  <si>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</si>
  <si>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</si>
  <si>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</si>
  <si>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</si>
  <si>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</si>
  <si>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</si>
  <si>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</si>
  <si>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</si>
  <si>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</si>
  <si>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</si>
  <si>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</si>
  <si>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</si>
  <si>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</si>
  <si>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</si>
  <si>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</si>
  <si>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</si>
  <si>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</si>
  <si>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</si>
  <si>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</si>
  <si>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</si>
  <si>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</si>
  <si>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</si>
  <si>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</si>
  <si>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</si>
  <si>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</si>
  <si>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</si>
  <si>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</si>
  <si>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</si>
  <si>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</si>
  <si>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</si>
  <si>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</si>
  <si>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</si>
  <si>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</si>
  <si>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</si>
  <si>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</si>
  <si>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</si>
  <si>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</si>
  <si>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</si>
  <si>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</si>
  <si>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</si>
  <si>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</si>
  <si>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</si>
  <si>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</si>
  <si>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</si>
  <si>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</si>
  <si>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</si>
  <si>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</si>
  <si>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</si>
  <si>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</si>
  <si>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</si>
  <si>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</si>
  <si>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</si>
  <si>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</si>
  <si>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</si>
  <si>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</si>
  <si>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</si>
  <si>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</si>
  <si>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</si>
  <si>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</si>
  <si>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</si>
  <si>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</si>
  <si>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</si>
  <si>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</si>
  <si>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</si>
  <si>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</si>
  <si>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</si>
  <si>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</si>
  <si>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</si>
  <si>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</si>
  <si>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</si>
  <si>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</si>
  <si>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</si>
  <si>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</si>
  <si>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</si>
  <si>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</si>
  <si>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</si>
  <si>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</si>
  <si>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</si>
  <si>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</si>
  <si>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</si>
  <si>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</si>
  <si>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</si>
  <si>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</si>
  <si>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</si>
  <si>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</si>
  <si>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</si>
  <si>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</si>
  <si>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</si>
  <si>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</si>
  <si>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</si>
  <si>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</si>
  <si>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</si>
  <si>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</si>
  <si>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</si>
  <si>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</si>
  <si>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</si>
  <si>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</si>
  <si>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</si>
  <si>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</si>
  <si>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</si>
  <si>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</si>
  <si>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</si>
  <si>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</si>
  <si>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</si>
  <si>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</si>
  <si>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</si>
  <si>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</si>
  <si>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</si>
  <si>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</si>
  <si>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</si>
  <si>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</si>
  <si>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</si>
  <si>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</si>
  <si>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</si>
  <si>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</si>
  <si>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</si>
  <si>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</si>
  <si>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</si>
  <si>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</si>
  <si>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</si>
  <si>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</si>
  <si>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</si>
  <si>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</si>
  <si>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</si>
  <si>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</si>
  <si>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</si>
  <si>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</si>
  <si>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</si>
  <si>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</si>
  <si>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</si>
  <si>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</si>
  <si>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</si>
  <si>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</si>
  <si>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</si>
  <si>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</si>
  <si>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</si>
  <si>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</si>
  <si>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</si>
  <si>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</si>
  <si>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</si>
  <si>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</si>
  <si>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</si>
  <si>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</si>
  <si>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</si>
  <si>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</si>
  <si>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</si>
  <si>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</si>
  <si>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</si>
  <si>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</si>
  <si>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</si>
  <si>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</si>
  <si>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</si>
  <si>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</si>
  <si>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</si>
  <si>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</si>
  <si>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</si>
  <si>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</si>
  <si>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</si>
  <si>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</si>
  <si>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</si>
  <si>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</si>
  <si>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</si>
  <si>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</si>
  <si>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</si>
  <si>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</si>
  <si>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</si>
  <si>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</si>
  <si>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</si>
  <si>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</si>
  <si>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</si>
  <si>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</si>
  <si>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</si>
  <si>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</si>
  <si>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</si>
  <si>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</si>
  <si>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</si>
  <si>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</si>
  <si>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</si>
  <si>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</si>
  <si>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</si>
  <si>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</si>
  <si>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</si>
  <si>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</si>
  <si>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</si>
  <si>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</si>
  <si>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</si>
  <si>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</si>
  <si>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</si>
  <si>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</si>
  <si>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</si>
  <si>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</si>
  <si>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</si>
  <si>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</si>
  <si>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</si>
  <si>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</si>
  <si>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</si>
  <si>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</si>
  <si>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</si>
  <si>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</si>
  <si>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</si>
  <si>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</si>
  <si>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</si>
  <si>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</si>
  <si>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</si>
  <si>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</si>
  <si>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</si>
  <si>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</si>
  <si>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</si>
  <si>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</si>
  <si>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</si>
  <si>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</si>
  <si>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</si>
  <si>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</si>
  <si>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</si>
  <si>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</si>
  <si>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</si>
  <si>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</si>
  <si>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</si>
  <si>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</si>
  <si>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</si>
  <si>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</si>
  <si>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</si>
  <si>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</si>
  <si>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</si>
  <si>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</si>
  <si>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</si>
  <si>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</si>
  <si>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</si>
  <si>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</si>
  <si>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</si>
  <si>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</si>
  <si>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</si>
  <si>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</si>
  <si>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</si>
  <si>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</si>
  <si>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</si>
  <si>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</si>
  <si>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</si>
  <si>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</si>
  <si>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</si>
  <si>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</si>
  <si>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</si>
  <si>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</si>
  <si>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</si>
  <si>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</si>
  <si>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</si>
  <si>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</si>
  <si>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</si>
  <si>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</si>
  <si>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</si>
  <si>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</si>
  <si>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</si>
  <si>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</si>
  <si>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</si>
  <si>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</si>
  <si>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</si>
  <si>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</si>
  <si>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</si>
  <si>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</si>
  <si>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</si>
  <si>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</si>
  <si>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</si>
  <si>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</si>
  <si>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</si>
  <si>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</si>
  <si>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</si>
  <si>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</si>
  <si>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</si>
  <si>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</si>
  <si>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</si>
  <si>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</si>
  <si>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</si>
  <si>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</si>
  <si>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</si>
  <si>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</si>
  <si>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</si>
  <si>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</si>
  <si>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</si>
  <si>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</si>
  <si>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</si>
  <si>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</si>
  <si>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</si>
  <si>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c - zabezpečenie a rozvoj športu taekwondo zdravotne postihnutých športovcov</t>
  </si>
  <si>
    <t>DFA2026002</t>
  </si>
  <si>
    <t>2026006</t>
  </si>
  <si>
    <t>TPSS - systém turnajov</t>
  </si>
  <si>
    <t>20082566</t>
  </si>
  <si>
    <t>Sebsoft Automation</t>
  </si>
  <si>
    <t>a - taekwondo - bežné transfery</t>
  </si>
  <si>
    <t>DFA2026003</t>
  </si>
  <si>
    <t>3260000042</t>
  </si>
  <si>
    <t>Ubytovanie na reprezentačnom sústredení Košice</t>
  </si>
  <si>
    <t>00397610</t>
  </si>
  <si>
    <t xml:space="preserve">Studentské domovy </t>
  </si>
  <si>
    <t>DFA2026009</t>
  </si>
  <si>
    <t>626002</t>
  </si>
  <si>
    <t>Spracovanie účtovníctva 01/2026</t>
  </si>
  <si>
    <t>36583677</t>
  </si>
  <si>
    <t>EKON SERVIS SK, s.r.o.</t>
  </si>
  <si>
    <t>DFA2026011</t>
  </si>
  <si>
    <t>35897821</t>
  </si>
  <si>
    <t>pelicantravel.com s.r.o.</t>
  </si>
  <si>
    <t>8126008995</t>
  </si>
  <si>
    <t>Letenky MSJ 3 osoby- vyúčtovacia faktúra</t>
  </si>
  <si>
    <t>46870733</t>
  </si>
  <si>
    <t>MAAD.sk, s.r.o.</t>
  </si>
  <si>
    <t>DFA2026018</t>
  </si>
  <si>
    <t>20260001</t>
  </si>
  <si>
    <t>Administratívne práce 01/2026</t>
  </si>
  <si>
    <t>50003526</t>
  </si>
  <si>
    <t>IFS SK, s.r.o.</t>
  </si>
  <si>
    <t>DFA2026019</t>
  </si>
  <si>
    <t>20260012</t>
  </si>
  <si>
    <t xml:space="preserve"> 36836052</t>
  </si>
  <si>
    <t>TAEKWONDO CENTRUM s.r.o</t>
  </si>
  <si>
    <t>DFA2026021</t>
  </si>
  <si>
    <t>20260003</t>
  </si>
  <si>
    <t>42246059</t>
  </si>
  <si>
    <t>KORYO Panthers Taekwondo Rožňava</t>
  </si>
  <si>
    <t>Seminár poomsae 10-11.1.2026, poplatok 2 osoby</t>
  </si>
  <si>
    <t>Sútredenie športový zápas, 7.2.2026, poplatok 3 osoby</t>
  </si>
  <si>
    <t>Športový materiál - WT STYLE COMPETITION DOBOK BLACK COLLAR 3ks, Topánky 1ks, Chrániče nohy 1ks</t>
  </si>
  <si>
    <t>DFA2026022</t>
  </si>
  <si>
    <t>2026007</t>
  </si>
  <si>
    <t>42024536</t>
  </si>
  <si>
    <t>ILYO-TAEKWONDO TRENČÍN</t>
  </si>
  <si>
    <t>Seminár poomsae 10-11.1.2026, poplatok 10 osob</t>
  </si>
  <si>
    <t>Medaile Trenčín open</t>
  </si>
  <si>
    <t>Nájom telocvične 2/2026</t>
  </si>
  <si>
    <t>Nájom telocvične 3/2026</t>
  </si>
  <si>
    <t>Samolepky do medailý, čiastočná</t>
  </si>
  <si>
    <t>Prenájom telocvične Trenčín Open</t>
  </si>
  <si>
    <t>DFA2026023</t>
  </si>
  <si>
    <t>2026001</t>
  </si>
  <si>
    <t>31299997</t>
  </si>
  <si>
    <t>Star-club bojových umení</t>
  </si>
  <si>
    <t>Športový materiál - chrániče ruky, nohy 3 ks</t>
  </si>
  <si>
    <t>Seminár poomsae 10-11.1.2026, poplatok 7 osôb</t>
  </si>
  <si>
    <t>Športový materiál - chrániče nohy 1 ks, Topánky 1 ks, Prerážacie dosky 40 ks, opasky 37 ks, Dobok 1 ks, čiastočná</t>
  </si>
  <si>
    <t>Trénerské služby 1/2026</t>
  </si>
  <si>
    <t>Sútredenie športový zápas, 7.2.2026, poplatok 6 osôb</t>
  </si>
  <si>
    <t>DFA2026024</t>
  </si>
  <si>
    <t xml:space="preserve"> 202602</t>
  </si>
  <si>
    <t>35563095</t>
  </si>
  <si>
    <t>TAEKWONDO HAKIMI Rožňava</t>
  </si>
  <si>
    <t>Seminár poomsae 10-11.1.2026, poplatok 6 osôb</t>
  </si>
  <si>
    <t>Štartovné Zaprešic, 1 osoba</t>
  </si>
  <si>
    <t>Oceňovanie športovcov, sada pohárov</t>
  </si>
  <si>
    <t>Oceňovanie športovcov, tašky, čiastočná</t>
  </si>
  <si>
    <t>DFA2026025</t>
  </si>
  <si>
    <t xml:space="preserve"> 202601</t>
  </si>
  <si>
    <t>Seminár poomsae 10-11.1.2026, poplatok 1 osoba</t>
  </si>
  <si>
    <t>DFA2026026</t>
  </si>
  <si>
    <t>20260007</t>
  </si>
  <si>
    <t>42250765</t>
  </si>
  <si>
    <t>Športový klub polície - ILYO Taekwondo Košice</t>
  </si>
  <si>
    <t>Prenájom telocvičňa 1/2026, čiastočná</t>
  </si>
  <si>
    <t>DFA2026033</t>
  </si>
  <si>
    <t>626020</t>
  </si>
  <si>
    <t>Spracovanie účtovníctva 02/2026</t>
  </si>
  <si>
    <t>DFA2026034</t>
  </si>
  <si>
    <t>20260002</t>
  </si>
  <si>
    <t>Administratívne práce 02/2026</t>
  </si>
  <si>
    <t>DFA2026035</t>
  </si>
  <si>
    <t>2026009</t>
  </si>
  <si>
    <t>Black Tiger taekwondo Klub Snina</t>
  </si>
  <si>
    <t>Čerpanie TŠ - Bulgaria G2 Open 2026, štartovné 1 osoba</t>
  </si>
  <si>
    <t>Čerpanie TŠ - Bulgaria G2 Open 2026, letenka 1 osoba</t>
  </si>
  <si>
    <t>Čerpanie TŠ - Bulgaria G2 Open 2026- flixbus 1 osoba</t>
  </si>
  <si>
    <t>DFA2026036</t>
  </si>
  <si>
    <t>Trénerské služby podľa zmluvy č.1/KVŠ/2026 - Bulgaria open</t>
  </si>
  <si>
    <t>53368932</t>
  </si>
  <si>
    <t>DFA2026038</t>
  </si>
  <si>
    <t>20260008</t>
  </si>
  <si>
    <t>Čerpanie TŠ - Turzáková - Zaprešic Noble E3, štartovné 1 osoba</t>
  </si>
  <si>
    <t>Čerpanie TŠ - Turzáková - Zaprešic Noble E3, diety 1 osoba</t>
  </si>
  <si>
    <t>Čerpanie TŠ - Turzáková -  M2 Rugvica, diety 1 osoba</t>
  </si>
  <si>
    <t>Čerpanie TŠ - Turzáková - M2 Rugvica - ubytovanie 2 osoby</t>
  </si>
  <si>
    <t>Čerpanie TŠ - Turzáková -  M2 Rugvica, štartovné 1 osoba</t>
  </si>
  <si>
    <t>DFA2026039</t>
  </si>
  <si>
    <t>20260009</t>
  </si>
  <si>
    <t>Čerpanie TŠ - Hanušovský  - Bulgaria Open, 26-28.2.2026, Sofia Bulharsko, štartovné 1 osoba</t>
  </si>
  <si>
    <t>Čerpanie TŠ - Hanušovský  - Bulgaria Open, 26-28.2.2026, Sofia Bulharsko, letenka 1 osoba</t>
  </si>
  <si>
    <t>Čerpanie TŠ - Hanušovský  - Bulgaria Open, 26-28.2.2026, Sofia Bulharsko, flixbus 1 osoba</t>
  </si>
  <si>
    <t>Čerpanie TŠ - Hanušovský  - Bulgaria Open, 26-28.2.2026, Sofia Bulharsko, ub\ytovanie 1 osoba</t>
  </si>
  <si>
    <t>Čerpanie TŠ - Hanušovský  - Bulgaria Open, 26-28.2.2026, Sofia Bulharsko, diety 1 osoba</t>
  </si>
  <si>
    <t>DFA2026040</t>
  </si>
  <si>
    <t>20260010</t>
  </si>
  <si>
    <t>Čerpanie TŠ - Frgolec - Bulgaria Open, 26-28.2.2026, Sofia Bulharsko, štartovné 1 osoba</t>
  </si>
  <si>
    <t>Čerpanie TŠ - Frgolec - Bulgaria Open, 26-28.2.2026, Sofia Bulharsko, letenka 1 osoba</t>
  </si>
  <si>
    <t>Čerpanie TŠ - Frgolec - Bulgaria Open, 26-28.2.2026, Sofia Bulharsko, flixbus 1 osoba</t>
  </si>
  <si>
    <t>Čerpanie TŠ - Frgolec - Bulgaria Open, 26-28.2.2026, Sofia Bulharsko, ubytovanie 1 osoba</t>
  </si>
  <si>
    <t>DFA2026041</t>
  </si>
  <si>
    <t xml:space="preserve">35505800 </t>
  </si>
  <si>
    <t>KORYO TAEKWONDO SLÁVIA UPJŠ KOŠICE</t>
  </si>
  <si>
    <t>Čerpanie TŠ -  Kaminská - Bulgaria Open, 26-28.2.2026, Sofia Bulharsko, ubytovanie 1 osoba</t>
  </si>
  <si>
    <t>Čerpanie TŠ - Krupjaková- Bulgaria Open, 26-28.2.2026, Sofia Bulharsko, ubytovanie 1 osoba</t>
  </si>
  <si>
    <t>DFA2026042</t>
  </si>
  <si>
    <t xml:space="preserve"> 2026011</t>
  </si>
  <si>
    <t>Trofeje galavečer 2026, výzdoba galavečer 2026</t>
  </si>
  <si>
    <t>Black Tiger Taekwondo Klub Snina</t>
  </si>
  <si>
    <t>DFA2026051</t>
  </si>
  <si>
    <t>PRKTV-2026-17</t>
  </si>
  <si>
    <t>Poplatok za Training Camp - Budapest</t>
  </si>
  <si>
    <t>18240665-1-43</t>
  </si>
  <si>
    <t>F-158 Taekwondo Akadémia</t>
  </si>
  <si>
    <t>DFA2026052</t>
  </si>
  <si>
    <t>T-70</t>
  </si>
  <si>
    <t>Ubytovanie MSJ 2026, Tashkent, Uzbekistan 12.-17.4.2026</t>
  </si>
  <si>
    <t>3054699875</t>
  </si>
  <si>
    <t>Bright Future International LLC</t>
  </si>
  <si>
    <t>DFA2026053</t>
  </si>
  <si>
    <t>20260013</t>
  </si>
  <si>
    <t>Štartovné sústredenie Training Camp-Budapest 23-27.3.2026, 6 osôb</t>
  </si>
  <si>
    <t>DFA2026054</t>
  </si>
  <si>
    <t>2610005</t>
  </si>
  <si>
    <t>00681989</t>
  </si>
  <si>
    <t>Športový klub polície Bratislava</t>
  </si>
  <si>
    <t>Čerpanie TŠ - Zagyiová, Horváth, Čuvara, H. Mamuti, Z.Mamuti - Austria Open , cestovné, ubytovanie, štartovné, diety</t>
  </si>
  <si>
    <t>DFA2026057</t>
  </si>
  <si>
    <t>20260015</t>
  </si>
  <si>
    <t>Čerpanie TŠ - Hanušovský, Training Camp-Budapest 23-27.3.2026, Budapešť ubytovanie  1 osoba</t>
  </si>
  <si>
    <t>Čerpanie TŠ -  Pernischová,  Training Camp-Budapest 23-27.3.2026, Budapešť, ubytovanie, poplatok 1 osoba</t>
  </si>
  <si>
    <t>Čerpanie TŠ - Turzáková,  Training Camp-Budapest 23-27.3.2026, Budapešť, ubytovanie, poplatok 1 osoba</t>
  </si>
  <si>
    <t>Čerpanie TŠ - Frgolec - Training Camp-Budapest 23-27.3.2026, Budapešť,  ubytovanie, poplatok 1 osoba</t>
  </si>
  <si>
    <t>Čerpanie TŠ - Turzáková,  Štartovné Turnaj OH, čiastočná</t>
  </si>
  <si>
    <t>DFA2026056</t>
  </si>
  <si>
    <t>VPPUEL</t>
  </si>
  <si>
    <t>Letenka MSJ 2026, Tashkent, Uzbekistan 12.-17.4.2026</t>
  </si>
  <si>
    <t xml:space="preserve"> 8760047464</t>
  </si>
  <si>
    <t>Turkish Airlines</t>
  </si>
  <si>
    <t>DFA2026058</t>
  </si>
  <si>
    <t>626037</t>
  </si>
  <si>
    <t>Spracovanie účtovníctva 03/2026</t>
  </si>
  <si>
    <t>DFA2026059</t>
  </si>
  <si>
    <t>20260004</t>
  </si>
  <si>
    <t>Trénerské služby podľa zmluvy č.1/KVŠ/2026 - Sústredenie Maďarsko</t>
  </si>
  <si>
    <t>DFA2026060</t>
  </si>
  <si>
    <t>2026-04_OLG_Q#011</t>
  </si>
  <si>
    <t>Účastnícky poplatok za U-chong seminár v Mníchove</t>
  </si>
  <si>
    <t>U-Chong TKD Schule München</t>
  </si>
  <si>
    <t>DFA2026062</t>
  </si>
  <si>
    <t>20260016</t>
  </si>
  <si>
    <t>Náklady spojené turnajom Turecko open v dňoch 23-26.3.2026 Antalya, Turecko</t>
  </si>
  <si>
    <t>d - Bérešová Adriana</t>
  </si>
  <si>
    <t>DFA2026063</t>
  </si>
  <si>
    <t>20260018</t>
  </si>
  <si>
    <t>Náklady TOP športovca prenájom telocvične podľa schváleného HŠP, 1,2,3/2026</t>
  </si>
  <si>
    <t>DFA2026064</t>
  </si>
  <si>
    <t>20260017</t>
  </si>
  <si>
    <t>Náklady spojené turnajom 1 kolo ligy SR Trenčín Open, ubytovanie , štartovné</t>
  </si>
  <si>
    <t>Náklady spojené turnajom US open 1-8.3.2026 Las vegas, USA, ubytovanie , letenky, flix bus, štartovné, dietym, víza, 3 osoby</t>
  </si>
  <si>
    <t>Náklady spojené turnajom Turecko open v dňoch 23-26.3.2026 Antalya, letenky, štartovné, ubytovanie,  diety 3 osoby</t>
  </si>
  <si>
    <t>DFA2026065</t>
  </si>
  <si>
    <t>Štartovné Trenčín open 14.2.2026, 3 osoby</t>
  </si>
  <si>
    <t>Štartovné a ubytovanie M2, Rugvica, 5 osob</t>
  </si>
  <si>
    <t>Športové oblečenie, 4ks dres ZOH</t>
  </si>
  <si>
    <t>DFA2026066</t>
  </si>
  <si>
    <t>Administratívne práce 03/2026</t>
  </si>
  <si>
    <t>DFA2026069</t>
  </si>
  <si>
    <t>20260005</t>
  </si>
  <si>
    <t>Služby ŠO podľa zmluvy č.2/REPRE/2026 - Trénerské služby 1,2,3/2026</t>
  </si>
  <si>
    <t>55789358</t>
  </si>
  <si>
    <t>Gabriela Briškárová</t>
  </si>
  <si>
    <t>DFA2026070</t>
  </si>
  <si>
    <t>35998661</t>
  </si>
  <si>
    <t>Taekwondo klub Hnúšťa</t>
  </si>
  <si>
    <t>Reproduktor</t>
  </si>
  <si>
    <t>Počítač, účasť na súťažiach, čiastočná</t>
  </si>
  <si>
    <t>Štartovné Trenčín open - 20 osôb, čiastočná úhrada</t>
  </si>
  <si>
    <t>Seminár poomsae. M. LEE, poplatok 4 osoby</t>
  </si>
  <si>
    <t>DFA2026071</t>
  </si>
  <si>
    <t xml:space="preserve"> 20260019</t>
  </si>
  <si>
    <t>Čerpanie TŠ - Frgolec - turnaj Spanish open 17-21.4.2026, La Nucia, Španielsko, ubytovanie , vlak, 21 osoba</t>
  </si>
  <si>
    <t>Čerpanie TŠ - Pernischová - turnaj Spanish open 17-21.4.2026, La Nucia, Španielsko, ubytovanie, vlak, letenky, štartovné, 1 osoba</t>
  </si>
  <si>
    <t>DFA2026074</t>
  </si>
  <si>
    <t>2026002</t>
  </si>
  <si>
    <t>57402175</t>
  </si>
  <si>
    <t xml:space="preserve">Haneul Taekwondo Trenčín </t>
  </si>
  <si>
    <t>DFA2026075</t>
  </si>
  <si>
    <t xml:space="preserve"> 202603</t>
  </si>
  <si>
    <t>Štartovné STAR cup , 1 osoba</t>
  </si>
  <si>
    <t>DFA2026076</t>
  </si>
  <si>
    <t>54914728</t>
  </si>
  <si>
    <t>Ilyo Taekwondo Prešov</t>
  </si>
  <si>
    <t>DFA2026077</t>
  </si>
  <si>
    <t>2026008</t>
  </si>
  <si>
    <t>Štartovné STAR cup , 7 osôb, čiastočná</t>
  </si>
  <si>
    <t>Štartovné STAR cup , 3 osoby</t>
  </si>
  <si>
    <t>DFA2026078</t>
  </si>
  <si>
    <t>10260016</t>
  </si>
  <si>
    <t>Členský poplatok za kolektívneho člena SPV na rok 2026</t>
  </si>
  <si>
    <t>SLOVENSKÝ PARALYMPIJSKÝ VÝBOR</t>
  </si>
  <si>
    <t>DFA2026079</t>
  </si>
  <si>
    <t xml:space="preserve"> 26010321</t>
  </si>
  <si>
    <t>Oceňovanie športovcov - catering</t>
  </si>
  <si>
    <t>42323975</t>
  </si>
  <si>
    <t>K13 - Košické kultúrne centrá</t>
  </si>
  <si>
    <t>DFA2026080</t>
  </si>
  <si>
    <t>2601240354</t>
  </si>
  <si>
    <t>51881713</t>
  </si>
  <si>
    <t>LAVACOM s.r.o.</t>
  </si>
  <si>
    <t>Grafické práce
A4-Diplom 30 ks
A4 - Poďakovanie 19 ks</t>
  </si>
  <si>
    <t>DFA2026081</t>
  </si>
  <si>
    <t>626055</t>
  </si>
  <si>
    <t>Spracovanie účtovníctva 04/2026</t>
  </si>
  <si>
    <t>DFA2026083</t>
  </si>
  <si>
    <t>20260020</t>
  </si>
  <si>
    <t>DFA2026084</t>
  </si>
  <si>
    <t>20260006</t>
  </si>
  <si>
    <t>Služby ŠO podľa zmluvy č.2/REPRE/2026 - Trénerské služby 4/2026</t>
  </si>
  <si>
    <t>DFA2026085</t>
  </si>
  <si>
    <t>20260021</t>
  </si>
  <si>
    <t>Náklady TOP športovca prenájom telocvične podľa schváleného HŠP, 4/2026</t>
  </si>
  <si>
    <t>Náklady spojené turnajom 2 kolo ligy SR Star Cup, štartovné</t>
  </si>
  <si>
    <t>Náklady spojené turnajom  London open, President Cup 29.4-4.5.2026 London , UK cestovné, letenky, štartovné, diety, 3 osoby</t>
  </si>
  <si>
    <t>DFA2026086</t>
  </si>
  <si>
    <t>20260022</t>
  </si>
  <si>
    <t>DFA2026087</t>
  </si>
  <si>
    <t>37792661</t>
  </si>
  <si>
    <t xml:space="preserve">Taekwondo klub Humenné </t>
  </si>
  <si>
    <t>DFA2026088</t>
  </si>
  <si>
    <t xml:space="preserve"> 20260030</t>
  </si>
  <si>
    <t>36836052</t>
  </si>
  <si>
    <t>Náklady spojené turnajom 2 kolo ligy SR Star Cup, štartovné 5 osôb</t>
  </si>
  <si>
    <t>Športový materiál - elektronická CH/R 3 ka, CH/N 3 ks</t>
  </si>
  <si>
    <t>Športový materiál - elektronická CH/R 10 ka, CH/N 4 ks</t>
  </si>
  <si>
    <t>DFA2026089</t>
  </si>
  <si>
    <t>26FV0778</t>
  </si>
  <si>
    <t xml:space="preserve">Trofeje, poháre, tlač, štítky </t>
  </si>
  <si>
    <t>DFA2026092</t>
  </si>
  <si>
    <t>Administratívne práce 04/2026</t>
  </si>
  <si>
    <t>DFA2026094</t>
  </si>
  <si>
    <t>Trénerské služby podľa zmluvy č.1/KVŠ/2026 - Majstrovstvá Európy Seniorov, 9-14.5.2026 Mníchov, Nemecko</t>
  </si>
  <si>
    <t>DFA2026093</t>
  </si>
  <si>
    <t>Deutsche Taekwondo Union</t>
  </si>
  <si>
    <t>Štartovné European Senior Championships 2026 - Team Slovakia, 7 športovcov, 1 tréner</t>
  </si>
  <si>
    <t>DFA2026095</t>
  </si>
  <si>
    <t xml:space="preserve"> 202604</t>
  </si>
  <si>
    <t>Štartovné Cassovia open 2026</t>
  </si>
  <si>
    <t>DFA2026099</t>
  </si>
  <si>
    <t>DFA2026100</t>
  </si>
  <si>
    <t>20260023</t>
  </si>
  <si>
    <t>20260024</t>
  </si>
  <si>
    <t>Náklady spojené turnajom 3 kolo ligy SR Cassovia open, štartovné, 1 osoba</t>
  </si>
  <si>
    <t>Náklady spojené turnajom  Karlovac Open, štartovné, ubytovanie, diety, cestovné, 3 osoby</t>
  </si>
  <si>
    <t>Náklady spojené turnajom 3 kolo ligy SR Cassovia open, štartovné 4 osoby</t>
  </si>
  <si>
    <t>Náklady spojené turnajom Karlovac Open, štartovné, 2 osoby</t>
  </si>
  <si>
    <t>626093</t>
  </si>
  <si>
    <t>DFA2026103</t>
  </si>
  <si>
    <t>DFA2026104</t>
  </si>
  <si>
    <t>20260025</t>
  </si>
  <si>
    <t>DFA2026105</t>
  </si>
  <si>
    <t>Náklady TOP športovca prenájom telocvične podľa schváleného HŠP, 5/26</t>
  </si>
  <si>
    <t>DFA2026106</t>
  </si>
  <si>
    <t>DFA2026107</t>
  </si>
  <si>
    <t>2026019</t>
  </si>
  <si>
    <t xml:space="preserve">Spanish open štartovné, letenky, športový materiál </t>
  </si>
  <si>
    <t>DFA2026109</t>
  </si>
  <si>
    <t>20260026</t>
  </si>
  <si>
    <t>Čerpanie TŠ - Pernischová, Hanušovský -  Star Cup, štartovné, 2 osoby</t>
  </si>
  <si>
    <t>Čerpanie TŠ - Pernischová, Hanušovský -  BA open, štartovné, 2 osoby</t>
  </si>
  <si>
    <t>DFA2026110</t>
  </si>
  <si>
    <t>20260027</t>
  </si>
  <si>
    <t>Náklady parašportovcov turnaj BA open 6.6.2026 Bratislava - štartovné , 2 osoby</t>
  </si>
  <si>
    <t>Náklady parašportovcov turnaj BA open 6.6.2026 Bratislava - štartovné , 1 osoba</t>
  </si>
  <si>
    <t>DFA2026111</t>
  </si>
  <si>
    <t>202605</t>
  </si>
  <si>
    <t>Trénerské služby 2/206, čiastočná</t>
  </si>
  <si>
    <t>DFA2026112</t>
  </si>
  <si>
    <t>202606</t>
  </si>
  <si>
    <t>Štartovné Bratislava open 2026</t>
  </si>
  <si>
    <t>d - Hanušovský Richard</t>
  </si>
  <si>
    <t>DFA2026123</t>
  </si>
  <si>
    <t>20260049</t>
  </si>
  <si>
    <t>Doprava Balcan cup, 2 osoby, 120 km</t>
  </si>
  <si>
    <t>DFA2026124</t>
  </si>
  <si>
    <t>DFA2026125</t>
  </si>
  <si>
    <t>2026011</t>
  </si>
  <si>
    <t>Služby ŠO podľa zmluvy č.2/REPRE/2026 - Trénerské služby 5/2026</t>
  </si>
  <si>
    <t>Služby ŠO podľa zmluvy č.2/REPRE/2026 - Trénerské služby 6/2026</t>
  </si>
  <si>
    <t>20260014</t>
  </si>
  <si>
    <t>48253791</t>
  </si>
  <si>
    <t>Ing. Pavel Ižarik</t>
  </si>
  <si>
    <t>Služby ŠO podľa zmluvy č.2/REPRE/2026 - Trénerské služby 1,2,3,4,5,6/2026</t>
  </si>
  <si>
    <t>DFA2026126</t>
  </si>
  <si>
    <t>DFA2026127</t>
  </si>
  <si>
    <t>20260030</t>
  </si>
  <si>
    <t>Školenie Rozhodcovských pravidiel</t>
  </si>
  <si>
    <t>Náklady TOP športovca prenájom telocvične podľa schváleného HŠP, 6/26</t>
  </si>
  <si>
    <t>DFA2026128</t>
  </si>
  <si>
    <t>20260031</t>
  </si>
  <si>
    <t>Náklady TOP športovca prenájom telocvične podľa schváleného HŠP, 1,2,3,4,5,6/26</t>
  </si>
  <si>
    <t>DFA2026129</t>
  </si>
  <si>
    <t>20260029</t>
  </si>
  <si>
    <t>Spanish open 17-21.4.2026, Alicante, Španielsko - štartovné, letenky, diety, vlak, ubytovanie</t>
  </si>
  <si>
    <t>DFA2026130</t>
  </si>
  <si>
    <t>202602</t>
  </si>
  <si>
    <t>Štartovné Star Cup - čiastočná</t>
  </si>
  <si>
    <t>DFA2026131</t>
  </si>
  <si>
    <t>Štartovné Cassovia open , 3 osoby</t>
  </si>
  <si>
    <t>Štartovné Karlovac open, 1 osoba</t>
  </si>
  <si>
    <t>Štartovné BA open, 2 osoby</t>
  </si>
  <si>
    <t>Prenájom telocvične, 4/26, čiastočná</t>
  </si>
  <si>
    <t>DFA2026132</t>
  </si>
  <si>
    <t>DFA2026133</t>
  </si>
  <si>
    <t>2026004</t>
  </si>
  <si>
    <t>Štartovné Cassovia open , 1 osoba</t>
  </si>
  <si>
    <t>Štartovné BA open, 1osoba</t>
  </si>
  <si>
    <t>DFA2026134</t>
  </si>
  <si>
    <t>20260032</t>
  </si>
  <si>
    <t>DFA2026135</t>
  </si>
  <si>
    <t>2026005</t>
  </si>
  <si>
    <t>BA open Ubytovanie 2 osoby, diety  1osoba</t>
  </si>
  <si>
    <t>Štartovné BA open, čiastočná</t>
  </si>
  <si>
    <t>DFA2026136</t>
  </si>
  <si>
    <t>2026014</t>
  </si>
  <si>
    <t>Prenájom športovej haly turnaj - čiastočná</t>
  </si>
  <si>
    <t>St</t>
  </si>
  <si>
    <t>DFA2026137</t>
  </si>
  <si>
    <t>Služby ŠO, Župná paralympiáda Trebišov, 7.6.2026</t>
  </si>
  <si>
    <t>DFA2026139</t>
  </si>
  <si>
    <t>626095</t>
  </si>
  <si>
    <t>Spracovanie účtovníctva 06/2026</t>
  </si>
  <si>
    <t>DFA2026141</t>
  </si>
  <si>
    <t>DFA2026142</t>
  </si>
  <si>
    <t>9126517515</t>
  </si>
  <si>
    <t>Letenky Sustredenie Jakarta, 24.7-7.8.2026, 3 osoby, zálohová FA</t>
  </si>
  <si>
    <t>Letenky Sustredenie Jakarta, 24.7-7.8.2026, 3 osoby, vyúčtovacia FA</t>
  </si>
  <si>
    <t>8126038168</t>
  </si>
  <si>
    <t>DFA2026143</t>
  </si>
  <si>
    <t>DFA2026144</t>
  </si>
  <si>
    <t>202601</t>
  </si>
  <si>
    <t>Štartovné Cassovia open , 7 osôb</t>
  </si>
  <si>
    <t>42351782</t>
  </si>
  <si>
    <t>Taekwondo 4U Liptovský Mikuláš</t>
  </si>
  <si>
    <t>Štartovné BA open, 8 osôb, čiastočná</t>
  </si>
  <si>
    <t>Náklady na turnaj Balcan Cup, TŠ Kaminský, štartovné, diety 1 osoba</t>
  </si>
  <si>
    <t>Športový materiá GEN3, 1ks</t>
  </si>
  <si>
    <t>DFA2026147</t>
  </si>
  <si>
    <t>World Taekwondo
Federation</t>
  </si>
  <si>
    <t>Ubytovanie školenie IR rozhodca poomsae, 8-12.9.2026, 1 osoba</t>
  </si>
  <si>
    <t>DFA2026148</t>
  </si>
  <si>
    <t>2600220</t>
  </si>
  <si>
    <t>Sústredenie Štrba 20-23.7.2026, 3 osoby</t>
  </si>
  <si>
    <t>51130475</t>
  </si>
  <si>
    <t>P&amp;M ROYAL s.r.o.</t>
  </si>
  <si>
    <t>DFA2026149</t>
  </si>
  <si>
    <t>DFA2026150</t>
  </si>
  <si>
    <t>DFA2026151</t>
  </si>
  <si>
    <t>26000875</t>
  </si>
  <si>
    <t>31680356</t>
  </si>
  <si>
    <t>Letecká agentúra Kolumbus spol.s.r.o.</t>
  </si>
  <si>
    <t>9126530657</t>
  </si>
  <si>
    <t>Letenky Brazil Open 2026, 21-26.9.2026, 3 osoby, Rio de janero</t>
  </si>
  <si>
    <t>Letenky Brazil Open 2026, 21-26.9.2026, 3 osoby, Londrina, zálohová FA</t>
  </si>
  <si>
    <t>Letenky Brazil Open 2026, 21-26.9.2026, 3 osoby, Londrina, vyúčtovacia FA</t>
  </si>
  <si>
    <t>8126041909</t>
  </si>
  <si>
    <t>IDV2026002</t>
  </si>
  <si>
    <t>Renáta Ručková</t>
  </si>
  <si>
    <t>Pracovná cesta
Názov podujatia: Školenie rozhodcov
Miesto konania: Košice, Slovensko 
Termín:  23.-25.1.2026
Počet zúčastnených osôb (okrem divákov): 3 - cesta</t>
  </si>
  <si>
    <t>IDV2026007</t>
  </si>
  <si>
    <t>Dobrovolník diety 1/2026</t>
  </si>
  <si>
    <t xml:space="preserve">HYOUNGKEUN OH  </t>
  </si>
  <si>
    <t>IDV2026009</t>
  </si>
  <si>
    <t>4749148U</t>
  </si>
  <si>
    <t>Ryanair DAC</t>
  </si>
  <si>
    <t>Letenky RK, Bulgaria open</t>
  </si>
  <si>
    <t>IDV2026008</t>
  </si>
  <si>
    <t>Lístky autobus Bratislava-Vedeň-Bratislava</t>
  </si>
  <si>
    <t>DE 283764680</t>
  </si>
  <si>
    <t>Flix SE</t>
  </si>
  <si>
    <t>IDV2026014</t>
  </si>
  <si>
    <t>Pracovná cesta
Názov podujatia: Bulgaria G2 Open 
Miesto konania: Sofia, Bulhársko  
Termín: 26.2. - 1.3.2026
Počet zúčastnených osôb (okrem divákov): 8 - ubytovanie, cesta, letenka, stravné</t>
  </si>
  <si>
    <t xml:space="preserve">Tomáš Potocký </t>
  </si>
  <si>
    <t>IDV2026015</t>
  </si>
  <si>
    <t>Pracovná cesta
Názov podujatia: Training camp Budapešť
Miesto konania: Budapešť, Maďarsko
Termín:  23.-27.3.2026
Počet zúčastnených osôb (okrem divákov): 13 - ubytovanie, cesta, stravné</t>
  </si>
  <si>
    <t>Pracovná cestac- VRÁTENIE
Názov podujatia: Training camp Budapešť
Miesto konania: Budapešť, Maďarsko
Termín:  23.-27.3.2026
Počet zúčastnených osôb (okrem divákov): 13 - ubytovanie, cesta, stravné</t>
  </si>
  <si>
    <t>Dobrovolník diety 2/2026</t>
  </si>
  <si>
    <t>IDV2026017</t>
  </si>
  <si>
    <t>IDV2026023</t>
  </si>
  <si>
    <t>Dobrovolník diety 3/2026</t>
  </si>
  <si>
    <t>IDV2026024</t>
  </si>
  <si>
    <t xml:space="preserve">Pracovná cesta
Názov podujatia:  MSJ 2026
Miesto konania: Tashkent, Uzbekistan
Termín:  12.-17.4.2026
Počet zúčastnených osôb (okrem divákov): 3 - stravné, poplatok coach, štart doplatok </t>
  </si>
  <si>
    <t xml:space="preserve">Peter Zagyi </t>
  </si>
  <si>
    <t>IDV2026026</t>
  </si>
  <si>
    <t xml:space="preserve">
Elisabeth Šuk</t>
  </si>
  <si>
    <t>Zlín open 17-18.4.2026, rozhodcovia 2. osoby, ZSSK cestovný lístok Zlín open (Trenčín- Košice)</t>
  </si>
  <si>
    <t>IDV2026027</t>
  </si>
  <si>
    <t>Pracovná cesta
Názov podujatia: Zlín open
Miesto konania: Zlín, Česká republika
Termín:  18.-19.4.2026
Počet zúčastnených osôb (okrem divákov): 3 - cesta</t>
  </si>
  <si>
    <t>Michal Kotvas</t>
  </si>
  <si>
    <t>IDV2026030</t>
  </si>
  <si>
    <t>Dobrovolník OH 04/2026</t>
  </si>
  <si>
    <t>IDV2026032</t>
  </si>
  <si>
    <t>Pracovná cesta
Názov podujatia:  Sofia Grand Prix
Miesto konania: Sofia, Bulhársko
Termín:  29.5.-1.6.2026
Počet zúčastnených osôb (okrem divákov): 1 - letenka</t>
  </si>
  <si>
    <t>IDV2026036</t>
  </si>
  <si>
    <t>Martina Berešová</t>
  </si>
  <si>
    <t>Pracovná cesta
Názov podujatia:  London Open 
Miesto konania: Finchley, Anglícko
Termín:  1.5.-4.5.2026
Počet zúčastnených osôb (okrem divákov): 3 - ubytovanie</t>
  </si>
  <si>
    <t>IDV2026039</t>
  </si>
  <si>
    <t>IDV2026043</t>
  </si>
  <si>
    <t>Pracovná cesta
Názov podujatia: Czech Open 2026 – Kyorugi
Miesto konania: Praha, Česko
Termín:  20.6.2026
Počet zúčastnených osôb (okrem divákov): 1 - cestovné náhrady</t>
  </si>
  <si>
    <t>IDV2026049</t>
  </si>
  <si>
    <t>Dobrovolník OH 06/2026</t>
  </si>
  <si>
    <t>Dobrovolník OH 05/2026</t>
  </si>
  <si>
    <t>IDV2026050</t>
  </si>
  <si>
    <t>Školenie, Level poomsae WT</t>
  </si>
  <si>
    <t>IDV2026051</t>
  </si>
  <si>
    <t>IDV2026057</t>
  </si>
  <si>
    <t>Vydanie platobnej karty</t>
  </si>
  <si>
    <t>Fio banka</t>
  </si>
  <si>
    <t>Sústredenie Jakarta, diety 1 osoba</t>
  </si>
  <si>
    <t>Richard Hanušovský</t>
  </si>
  <si>
    <t>IDV2026058</t>
  </si>
  <si>
    <t>Obnova LEVEL II, WT</t>
  </si>
  <si>
    <t>IDV2026059</t>
  </si>
  <si>
    <t>Ubytovanie Jakarta 1-4.8.2026, 3 osoby</t>
  </si>
  <si>
    <t>IDV2026060</t>
  </si>
  <si>
    <t>Poistenie Brazilia open, 3 osoby</t>
  </si>
  <si>
    <t>Allianz SP a.s.</t>
  </si>
  <si>
    <t>.00151700</t>
  </si>
  <si>
    <t>PK202602</t>
  </si>
  <si>
    <t>382138-2026/IE</t>
  </si>
  <si>
    <t>Bulharsko open, doobjednanie kufor</t>
  </si>
  <si>
    <t>PK202604</t>
  </si>
  <si>
    <t>Zlín open, Vlak tam aj späť , 2 osoby</t>
  </si>
  <si>
    <t>35914939</t>
  </si>
  <si>
    <t>ZSSR</t>
  </si>
  <si>
    <t>Vrátenie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</si>
</sst>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mm/yyyy;@"/>
    <numFmt numFmtId="166" formatCode="dd/mm/yy"/>
  </numFmts>
  <fonts count="98"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
      <sz val="8"/>
      <color theme="1"/>
      <name val="Arial"/>
      <family val="2"/>
    </font>
    <font>
      <b/>
      <sz val="8"/>
      <color rgb="FF000000"/>
      <name val="Tahoma"/>
      <family val="2"/>
      <charset val="238"/>
    </font>
    <font>
      <sz val="8"/>
      <color rgb="FF000000"/>
      <name val="Tahoma"/>
      <family val="2"/>
      <charset val="238"/>
    </font>
    <font>
      <sz val="8"/>
      <color rgb="FF000000"/>
      <name val="Arial"/>
      <family val="2"/>
    </font>
    <font>
      <sz val="8"/>
      <name val="Arial"/>
      <family val="2"/>
    </font>
    <font>
      <b/>
      <sz val="8"/>
      <color rgb="FF000000"/>
      <name val="Segoe UI"/>
      <family val="2"/>
      <charset val="238"/>
    </font>
    <font>
      <sz val="8"/>
      <color rgb="FF000000"/>
      <name val="Segoe UI"/>
      <family val="2"/>
      <charset val="238"/>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FFFCC"/>
        <bgColor rgb="FFFFFFCC"/>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408">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49" fontId="91" fillId="16" borderId="0" xfId="0" applyNumberFormat="1" applyFont="1" applyFill="1" applyAlignment="1">
      <alignment vertical="top" wrapText="1"/>
    </xf>
    <xf numFmtId="166" fontId="91" fillId="16" borderId="0" xfId="0" applyNumberFormat="1" applyFont="1" applyFill="1" applyAlignment="1">
      <alignment vertical="top"/>
    </xf>
    <xf numFmtId="4" fontId="91" fillId="16" borderId="0" xfId="0" applyNumberFormat="1" applyFont="1" applyFill="1" applyAlignment="1">
      <alignment vertical="top"/>
    </xf>
    <xf numFmtId="3" fontId="91" fillId="16" borderId="0" xfId="0" applyNumberFormat="1" applyFont="1" applyFill="1" applyAlignment="1">
      <alignment horizontal="center" vertical="top"/>
    </xf>
    <xf numFmtId="49" fontId="94" fillId="17" borderId="39" xfId="0" applyNumberFormat="1" applyFont="1" applyFill="1" applyBorder="1" applyAlignment="1">
      <alignment vertical="top" wrapText="1"/>
    </xf>
    <xf numFmtId="166" fontId="94" fillId="17" borderId="39" xfId="0" applyNumberFormat="1" applyFont="1" applyFill="1" applyBorder="1" applyAlignment="1">
      <alignment vertical="top"/>
    </xf>
    <xf numFmtId="4" fontId="94" fillId="17" borderId="39" xfId="0" applyNumberFormat="1" applyFont="1" applyFill="1" applyBorder="1" applyAlignment="1">
      <alignment vertical="top"/>
    </xf>
    <xf numFmtId="3" fontId="94" fillId="17" borderId="39" xfId="0" applyNumberFormat="1" applyFont="1" applyFill="1" applyBorder="1" applyAlignment="1">
      <alignment horizontal="center" vertical="top"/>
    </xf>
    <xf numFmtId="49" fontId="95" fillId="16" borderId="0" xfId="0" applyNumberFormat="1" applyFont="1" applyFill="1" applyAlignment="1">
      <alignment vertical="top" wrapText="1"/>
    </xf>
    <xf numFmtId="166" fontId="91" fillId="16" borderId="0" xfId="0" applyNumberFormat="1" applyFont="1" applyFill="1" applyAlignment="1">
      <alignment horizontal="right" vertical="top" wrapText="1"/>
    </xf>
    <xf numFmtId="4" fontId="61" fillId="3" borderId="0" xfId="0" applyNumberFormat="1" applyFont="1" applyFill="1"/>
    <xf numFmtId="49" fontId="95" fillId="3" borderId="0" xfId="0" applyNumberFormat="1" applyFont="1" applyFill="1" applyAlignment="1" applyProtection="1">
      <alignment vertical="top" wrapText="1"/>
      <protection locked="0"/>
    </xf>
    <xf numFmtId="166" fontId="95" fillId="16" borderId="0" xfId="0" applyNumberFormat="1" applyFont="1" applyFill="1" applyAlignment="1">
      <alignment vertical="top"/>
    </xf>
    <xf numFmtId="4" fontId="95" fillId="16" borderId="0" xfId="0" applyNumberFormat="1" applyFont="1" applyFill="1" applyAlignment="1">
      <alignment vertical="top"/>
    </xf>
    <xf numFmtId="3" fontId="95" fillId="16" borderId="0" xfId="0" applyNumberFormat="1" applyFont="1" applyFill="1" applyAlignment="1">
      <alignment horizontal="center" vertical="top"/>
    </xf>
    <xf numFmtId="0" fontId="33" fillId="3" borderId="0" xfId="0" applyFont="1" applyFill="1"/>
    <xf numFmtId="0" fontId="95" fillId="3" borderId="0" xfId="0" applyFont="1" applyFill="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49" fontId="94" fillId="17" borderId="0" xfId="0" applyNumberFormat="1" applyFont="1" applyFill="1" applyBorder="1" applyAlignment="1">
      <alignment vertical="top" wrapText="1"/>
    </xf>
    <xf numFmtId="49" fontId="94" fillId="17" borderId="40" xfId="0" applyNumberFormat="1" applyFont="1" applyFill="1" applyBorder="1" applyAlignment="1">
      <alignment vertical="top" wrapText="1"/>
    </xf>
    <xf numFmtId="4" fontId="94" fillId="17" borderId="40" xfId="0" applyNumberFormat="1" applyFont="1" applyFill="1" applyBorder="1" applyAlignment="1">
      <alignment vertical="top"/>
    </xf>
    <xf numFmtId="49" fontId="94" fillId="17" borderId="1" xfId="0" applyNumberFormat="1" applyFont="1" applyFill="1" applyBorder="1" applyAlignment="1">
      <alignment vertical="top" wrapText="1"/>
    </xf>
    <xf numFmtId="4" fontId="94" fillId="17" borderId="1" xfId="0" applyNumberFormat="1" applyFont="1" applyFill="1" applyBorder="1" applyAlignment="1">
      <alignment vertical="top"/>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32">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patternType="solid">
          <fgColor rgb="FFFFFFCC"/>
          <bgColor rgb="FFFFFFCC"/>
        </patternFill>
      </fill>
      <border>
        <left style="thin">
          <color rgb="FF000000"/>
        </left>
        <right style="thin">
          <color rgb="FF000000"/>
        </right>
        <top style="thin">
          <color rgb="FF000000"/>
        </top>
        <bottom style="thin">
          <color rgb="FF000000"/>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59" val="5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opLeftCell="A115" zoomScaleNormal="100" workbookViewId="0">
      <selection activeCell="A148" sqref="A148"/>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ht="22.25" customHeight="1" x14ac:dyDescent="0.15">
      <c r="A1" s="319" t="s">
        <v>1571</v>
      </c>
    </row>
    <row r="2" spans="1:4" s="18" customFormat="1" ht="61.25" customHeight="1" x14ac:dyDescent="0.15">
      <c r="A2" s="297" t="s">
        <v>1572</v>
      </c>
      <c r="C2" s="347"/>
      <c r="D2" s="347"/>
    </row>
    <row r="3" spans="1:4" s="18" customFormat="1" ht="17.5" customHeight="1" x14ac:dyDescent="0.15">
      <c r="A3" s="17"/>
      <c r="C3" s="197"/>
      <c r="D3" s="197"/>
    </row>
    <row r="4" spans="1:4" s="18" customFormat="1" ht="18" x14ac:dyDescent="0.15">
      <c r="A4" s="259" t="s">
        <v>0</v>
      </c>
      <c r="C4" s="197"/>
      <c r="D4" s="197"/>
    </row>
    <row r="5" spans="1:4" s="18" customFormat="1" ht="18" x14ac:dyDescent="0.15">
      <c r="A5" s="260" t="s">
        <v>1</v>
      </c>
      <c r="C5" s="197"/>
      <c r="D5" s="197"/>
    </row>
    <row r="6" spans="1:4" s="18" customFormat="1" ht="18" x14ac:dyDescent="0.15">
      <c r="A6" s="260" t="s">
        <v>2</v>
      </c>
      <c r="C6" s="197"/>
      <c r="D6" s="197"/>
    </row>
    <row r="7" spans="1:4" s="18" customFormat="1" ht="28" x14ac:dyDescent="0.15">
      <c r="A7" s="260" t="s">
        <v>1433</v>
      </c>
      <c r="C7" s="197"/>
      <c r="D7" s="197"/>
    </row>
    <row r="8" spans="1:4" s="18" customFormat="1" ht="18" x14ac:dyDescent="0.15">
      <c r="A8" s="285" t="s">
        <v>3</v>
      </c>
      <c r="C8" s="197"/>
      <c r="D8" s="197"/>
    </row>
    <row r="9" spans="1:4" s="18" customFormat="1" ht="18" x14ac:dyDescent="0.15">
      <c r="A9" s="261" t="s">
        <v>1211</v>
      </c>
      <c r="C9" s="197"/>
      <c r="D9" s="197"/>
    </row>
    <row r="10" spans="1:4" s="18" customFormat="1" ht="18" x14ac:dyDescent="0.15">
      <c r="A10" s="261" t="s">
        <v>1212</v>
      </c>
      <c r="C10" s="197"/>
      <c r="D10" s="197"/>
    </row>
    <row r="11" spans="1:4" s="18" customFormat="1" ht="18" x14ac:dyDescent="0.15">
      <c r="A11" s="285" t="s">
        <v>1213</v>
      </c>
      <c r="C11" s="197"/>
      <c r="D11" s="197"/>
    </row>
    <row r="12" spans="1:4" s="18" customFormat="1" ht="42" x14ac:dyDescent="0.15">
      <c r="A12" s="285" t="s">
        <v>1214</v>
      </c>
      <c r="C12" s="197"/>
      <c r="D12" s="197"/>
    </row>
    <row r="13" spans="1:4" s="18" customFormat="1" ht="24.75" customHeight="1" x14ac:dyDescent="0.15">
      <c r="A13" s="293" t="s">
        <v>1231</v>
      </c>
      <c r="C13" s="197"/>
      <c r="D13" s="197"/>
    </row>
    <row r="14" spans="1:4" s="18" customFormat="1" ht="17.5" customHeight="1" x14ac:dyDescent="0.15">
      <c r="A14" s="298"/>
      <c r="C14" s="197"/>
      <c r="D14" s="197"/>
    </row>
    <row r="15" spans="1:4" s="18" customFormat="1" ht="19.75" customHeight="1" x14ac:dyDescent="0.15">
      <c r="A15" s="299" t="s">
        <v>4</v>
      </c>
      <c r="C15" s="197"/>
      <c r="D15" s="197"/>
    </row>
    <row r="16" spans="1:4" ht="17.5" customHeight="1" x14ac:dyDescent="0.15">
      <c r="A16" s="127"/>
      <c r="C16" s="21"/>
    </row>
    <row r="17" spans="1:4" ht="315.75" customHeight="1" x14ac:dyDescent="0.15">
      <c r="A17" s="287" t="s">
        <v>1568</v>
      </c>
      <c r="C17" s="21"/>
    </row>
    <row r="18" spans="1:4" ht="17.5" customHeight="1" x14ac:dyDescent="0.15">
      <c r="A18" s="21"/>
      <c r="C18" s="21"/>
    </row>
    <row r="19" spans="1:4" ht="227.5" customHeight="1" x14ac:dyDescent="0.15">
      <c r="A19" s="287" t="s">
        <v>5</v>
      </c>
      <c r="B19" s="249"/>
      <c r="C19" s="21"/>
    </row>
    <row r="20" spans="1:4" x14ac:dyDescent="0.15">
      <c r="A20" s="21"/>
      <c r="B20" s="249"/>
      <c r="C20" s="21"/>
    </row>
    <row r="21" spans="1:4" ht="19" x14ac:dyDescent="0.15">
      <c r="A21" s="288" t="s">
        <v>6</v>
      </c>
      <c r="C21" s="21"/>
    </row>
    <row r="22" spans="1:4" ht="42" x14ac:dyDescent="0.15">
      <c r="A22" s="19" t="s">
        <v>7</v>
      </c>
      <c r="C22" s="348"/>
      <c r="D22" s="348"/>
    </row>
    <row r="23" spans="1:4" x14ac:dyDescent="0.15">
      <c r="C23" s="349"/>
      <c r="D23" s="348"/>
    </row>
    <row r="24" spans="1:4" ht="68" customHeight="1" x14ac:dyDescent="0.15">
      <c r="A24" s="23" t="s">
        <v>1232</v>
      </c>
      <c r="C24" s="247"/>
      <c r="D24" s="248"/>
    </row>
    <row r="25" spans="1:4" x14ac:dyDescent="0.15">
      <c r="C25" s="345"/>
      <c r="D25" s="346"/>
    </row>
    <row r="26" spans="1:4" ht="28.5" customHeight="1" x14ac:dyDescent="0.15">
      <c r="A26" s="23" t="s">
        <v>8</v>
      </c>
    </row>
    <row r="28" spans="1:4" ht="28" x14ac:dyDescent="0.15">
      <c r="A28" s="19" t="s">
        <v>1560</v>
      </c>
      <c r="B28" s="253"/>
    </row>
    <row r="29" spans="1:4" x14ac:dyDescent="0.15">
      <c r="A29" s="20"/>
    </row>
    <row r="30" spans="1:4" ht="41.5" customHeight="1" x14ac:dyDescent="0.15">
      <c r="A30" s="23" t="s">
        <v>9</v>
      </c>
    </row>
    <row r="32" spans="1:4" ht="28" x14ac:dyDescent="0.15">
      <c r="A32" s="19" t="s">
        <v>1215</v>
      </c>
    </row>
    <row r="34" spans="1:3" ht="14" x14ac:dyDescent="0.15">
      <c r="A34" s="19" t="s">
        <v>1216</v>
      </c>
    </row>
    <row r="36" spans="1:3" ht="56" x14ac:dyDescent="0.15">
      <c r="A36" s="19" t="s">
        <v>1218</v>
      </c>
    </row>
    <row r="38" spans="1:3" ht="28" x14ac:dyDescent="0.15">
      <c r="A38" s="263" t="s">
        <v>1217</v>
      </c>
    </row>
    <row r="40" spans="1:3" ht="84" x14ac:dyDescent="0.15">
      <c r="A40" s="23" t="s">
        <v>1219</v>
      </c>
    </row>
    <row r="42" spans="1:3" ht="28" x14ac:dyDescent="0.15">
      <c r="A42" s="19" t="s">
        <v>10</v>
      </c>
    </row>
    <row r="44" spans="1:3" ht="84" x14ac:dyDescent="0.15">
      <c r="A44" s="291" t="s">
        <v>1562</v>
      </c>
      <c r="C44" s="22"/>
    </row>
    <row r="45" spans="1:3" ht="70" x14ac:dyDescent="0.15">
      <c r="A45" s="289" t="s">
        <v>1563</v>
      </c>
      <c r="C45" s="22"/>
    </row>
    <row r="46" spans="1:3" x14ac:dyDescent="0.15">
      <c r="A46" s="283"/>
      <c r="C46" s="22"/>
    </row>
    <row r="47" spans="1:3" ht="42" x14ac:dyDescent="0.15">
      <c r="A47" s="290" t="s">
        <v>11</v>
      </c>
      <c r="C47" s="22"/>
    </row>
    <row r="49" spans="1:1" ht="14" x14ac:dyDescent="0.15">
      <c r="A49" s="291" t="s">
        <v>1220</v>
      </c>
    </row>
    <row r="51" spans="1:1" ht="42" x14ac:dyDescent="0.15">
      <c r="A51" s="19" t="s">
        <v>1221</v>
      </c>
    </row>
    <row r="53" spans="1:1" ht="84" x14ac:dyDescent="0.15">
      <c r="A53" s="19" t="s">
        <v>1222</v>
      </c>
    </row>
    <row r="55" spans="1:1" ht="48.5" customHeight="1" x14ac:dyDescent="0.15">
      <c r="A55" s="19" t="s">
        <v>1223</v>
      </c>
    </row>
    <row r="57" spans="1:1" ht="19" customHeight="1" x14ac:dyDescent="0.15">
      <c r="A57" s="19" t="s">
        <v>12</v>
      </c>
    </row>
    <row r="59" spans="1:1" ht="18.5" customHeight="1" x14ac:dyDescent="0.15">
      <c r="A59" s="19" t="s">
        <v>13</v>
      </c>
    </row>
    <row r="61" spans="1:1" ht="126" x14ac:dyDescent="0.15">
      <c r="A61" s="23" t="s">
        <v>1224</v>
      </c>
    </row>
    <row r="62" spans="1:1" x14ac:dyDescent="0.15">
      <c r="A62" s="23"/>
    </row>
    <row r="63" spans="1:1" ht="14" x14ac:dyDescent="0.15">
      <c r="A63" s="19" t="s">
        <v>14</v>
      </c>
    </row>
    <row r="64" spans="1:1" ht="28" x14ac:dyDescent="0.15">
      <c r="A64" s="19" t="s">
        <v>15</v>
      </c>
    </row>
    <row r="65" spans="1:1" ht="29.5" customHeight="1" x14ac:dyDescent="0.15">
      <c r="A65" s="19" t="s">
        <v>1225</v>
      </c>
    </row>
    <row r="67" spans="1:1" ht="88" customHeight="1" x14ac:dyDescent="0.15">
      <c r="A67" s="23" t="s">
        <v>16</v>
      </c>
    </row>
    <row r="69" spans="1:1" ht="18" x14ac:dyDescent="0.15">
      <c r="A69" s="250" t="s">
        <v>17</v>
      </c>
    </row>
    <row r="71" spans="1:1" ht="178.5" customHeight="1" x14ac:dyDescent="0.15">
      <c r="A71" s="251" t="s">
        <v>18</v>
      </c>
    </row>
    <row r="72" spans="1:1" x14ac:dyDescent="0.15">
      <c r="A72" s="251"/>
    </row>
    <row r="73" spans="1:1" ht="167" customHeight="1" x14ac:dyDescent="0.15">
      <c r="A73" s="300" t="s">
        <v>1240</v>
      </c>
    </row>
    <row r="74" spans="1:1" ht="42" x14ac:dyDescent="0.15">
      <c r="A74" s="23" t="s">
        <v>1241</v>
      </c>
    </row>
    <row r="75" spans="1:1" ht="14" x14ac:dyDescent="0.15">
      <c r="A75" s="25" t="s">
        <v>19</v>
      </c>
    </row>
    <row r="76" spans="1:1" ht="56" x14ac:dyDescent="0.15">
      <c r="A76" s="23" t="s">
        <v>20</v>
      </c>
    </row>
    <row r="77" spans="1:1" ht="28" x14ac:dyDescent="0.15">
      <c r="A77" s="23" t="s">
        <v>21</v>
      </c>
    </row>
    <row r="78" spans="1:1" ht="14" x14ac:dyDescent="0.15">
      <c r="A78" s="128" t="s">
        <v>22</v>
      </c>
    </row>
    <row r="79" spans="1:1" ht="14" x14ac:dyDescent="0.15">
      <c r="A79" s="129" t="s">
        <v>23</v>
      </c>
    </row>
    <row r="80" spans="1:1" ht="14" x14ac:dyDescent="0.15">
      <c r="A80" s="129" t="s">
        <v>1564</v>
      </c>
    </row>
    <row r="81" spans="1:2" ht="14" x14ac:dyDescent="0.15">
      <c r="A81" s="129" t="s">
        <v>24</v>
      </c>
    </row>
    <row r="82" spans="1:2" ht="14" x14ac:dyDescent="0.15">
      <c r="A82" s="130" t="s">
        <v>25</v>
      </c>
    </row>
    <row r="83" spans="1:2" ht="14" x14ac:dyDescent="0.15">
      <c r="A83" s="129" t="s">
        <v>26</v>
      </c>
    </row>
    <row r="84" spans="1:2" ht="14" x14ac:dyDescent="0.15">
      <c r="A84" s="130" t="s">
        <v>27</v>
      </c>
    </row>
    <row r="85" spans="1:2" ht="14" x14ac:dyDescent="0.15">
      <c r="A85" s="129" t="s">
        <v>28</v>
      </c>
    </row>
    <row r="86" spans="1:2" ht="14" x14ac:dyDescent="0.15">
      <c r="A86" s="131" t="s">
        <v>29</v>
      </c>
    </row>
    <row r="87" spans="1:2" x14ac:dyDescent="0.15">
      <c r="A87" s="24"/>
    </row>
    <row r="88" spans="1:2" ht="18" x14ac:dyDescent="0.15">
      <c r="A88" s="294" t="s">
        <v>30</v>
      </c>
    </row>
    <row r="90" spans="1:2" ht="14" x14ac:dyDescent="0.15">
      <c r="A90" s="252" t="s">
        <v>31</v>
      </c>
    </row>
    <row r="91" spans="1:2" ht="14" x14ac:dyDescent="0.15">
      <c r="A91" s="23" t="s">
        <v>32</v>
      </c>
    </row>
    <row r="92" spans="1:2" ht="14" x14ac:dyDescent="0.15">
      <c r="A92" s="25" t="s">
        <v>19</v>
      </c>
    </row>
    <row r="93" spans="1:2" ht="17" customHeight="1" x14ac:dyDescent="0.15">
      <c r="A93" s="23" t="s">
        <v>33</v>
      </c>
      <c r="B93" s="254"/>
    </row>
    <row r="94" spans="1:2" x14ac:dyDescent="0.15">
      <c r="A94" s="23"/>
    </row>
    <row r="95" spans="1:2" ht="14" x14ac:dyDescent="0.15">
      <c r="A95" s="252" t="s">
        <v>34</v>
      </c>
    </row>
    <row r="96" spans="1:2" ht="56" x14ac:dyDescent="0.15">
      <c r="A96" s="23" t="s">
        <v>1233</v>
      </c>
    </row>
    <row r="97" spans="1:4" x14ac:dyDescent="0.15">
      <c r="A97" s="23"/>
    </row>
    <row r="98" spans="1:4" ht="14" x14ac:dyDescent="0.15">
      <c r="A98" s="252" t="s">
        <v>35</v>
      </c>
    </row>
    <row r="99" spans="1:4" ht="70" x14ac:dyDescent="0.15">
      <c r="A99" s="23" t="s">
        <v>1234</v>
      </c>
    </row>
    <row r="100" spans="1:4" x14ac:dyDescent="0.15">
      <c r="A100" s="23"/>
    </row>
    <row r="101" spans="1:4" ht="14" x14ac:dyDescent="0.15">
      <c r="A101" s="252" t="s">
        <v>36</v>
      </c>
    </row>
    <row r="102" spans="1:4" ht="82" customHeight="1" x14ac:dyDescent="0.15">
      <c r="A102" s="23" t="s">
        <v>1235</v>
      </c>
    </row>
    <row r="103" spans="1:4" x14ac:dyDescent="0.15">
      <c r="A103" s="23"/>
    </row>
    <row r="104" spans="1:4" ht="14" x14ac:dyDescent="0.15">
      <c r="A104" s="286" t="s">
        <v>37</v>
      </c>
    </row>
    <row r="105" spans="1:4" ht="55" customHeight="1" x14ac:dyDescent="0.15">
      <c r="A105" s="23" t="s">
        <v>1236</v>
      </c>
    </row>
    <row r="106" spans="1:4" x14ac:dyDescent="0.15">
      <c r="A106" s="23"/>
      <c r="B106" s="20" t="s">
        <v>38</v>
      </c>
    </row>
    <row r="107" spans="1:4" ht="14" x14ac:dyDescent="0.15">
      <c r="A107" s="252" t="s">
        <v>39</v>
      </c>
    </row>
    <row r="108" spans="1:4" ht="67.5" customHeight="1" x14ac:dyDescent="0.15">
      <c r="A108" s="19" t="s">
        <v>1565</v>
      </c>
    </row>
    <row r="109" spans="1:4" ht="42" x14ac:dyDescent="0.15">
      <c r="A109" s="19" t="s">
        <v>1228</v>
      </c>
    </row>
    <row r="110" spans="1:4" ht="29.5" customHeight="1" x14ac:dyDescent="0.15">
      <c r="A110" s="19" t="s">
        <v>40</v>
      </c>
    </row>
    <row r="111" spans="1:4" x14ac:dyDescent="0.15">
      <c r="D111" s="20" t="s">
        <v>38</v>
      </c>
    </row>
    <row r="112" spans="1:4" ht="98" x14ac:dyDescent="0.15">
      <c r="A112" s="23" t="s">
        <v>1227</v>
      </c>
    </row>
    <row r="113" spans="1:2" ht="28" x14ac:dyDescent="0.15">
      <c r="A113" s="19" t="s">
        <v>1226</v>
      </c>
    </row>
    <row r="115" spans="1:2" ht="182.5" customHeight="1" x14ac:dyDescent="0.15">
      <c r="A115" s="23" t="s">
        <v>1567</v>
      </c>
    </row>
    <row r="116" spans="1:2" x14ac:dyDescent="0.15">
      <c r="A116" s="262"/>
      <c r="B116" s="249"/>
    </row>
    <row r="117" spans="1:2" ht="14" x14ac:dyDescent="0.15">
      <c r="A117" s="252" t="s">
        <v>41</v>
      </c>
    </row>
    <row r="118" spans="1:2" ht="28" x14ac:dyDescent="0.15">
      <c r="A118" s="23" t="s">
        <v>42</v>
      </c>
    </row>
    <row r="119" spans="1:2" x14ac:dyDescent="0.15">
      <c r="A119" s="23"/>
    </row>
    <row r="120" spans="1:2" ht="14" x14ac:dyDescent="0.15">
      <c r="A120" s="252" t="s">
        <v>43</v>
      </c>
    </row>
    <row r="121" spans="1:2" ht="14" x14ac:dyDescent="0.15">
      <c r="A121" s="23" t="s">
        <v>44</v>
      </c>
    </row>
    <row r="122" spans="1:2" x14ac:dyDescent="0.15">
      <c r="A122" s="23"/>
    </row>
    <row r="123" spans="1:2" ht="14" x14ac:dyDescent="0.15">
      <c r="A123" s="23" t="s">
        <v>45</v>
      </c>
    </row>
    <row r="124" spans="1:2" ht="28" x14ac:dyDescent="0.15">
      <c r="A124" s="23" t="s">
        <v>46</v>
      </c>
    </row>
    <row r="125" spans="1:2" ht="14" x14ac:dyDescent="0.15">
      <c r="A125" s="23" t="s">
        <v>47</v>
      </c>
    </row>
    <row r="126" spans="1:2" ht="28" x14ac:dyDescent="0.15">
      <c r="A126" s="23" t="s">
        <v>1566</v>
      </c>
    </row>
    <row r="127" spans="1:2" ht="42" x14ac:dyDescent="0.15">
      <c r="A127" s="23" t="s">
        <v>48</v>
      </c>
    </row>
    <row r="128" spans="1:2" ht="28" x14ac:dyDescent="0.15">
      <c r="A128" s="23" t="s">
        <v>1237</v>
      </c>
    </row>
    <row r="129" spans="1:1" ht="14" x14ac:dyDescent="0.15">
      <c r="A129" s="296" t="s">
        <v>19</v>
      </c>
    </row>
    <row r="130" spans="1:1" ht="14" x14ac:dyDescent="0.15">
      <c r="A130" s="295" t="s">
        <v>49</v>
      </c>
    </row>
    <row r="131" spans="1:1" x14ac:dyDescent="0.15">
      <c r="A131" s="23"/>
    </row>
    <row r="132" spans="1:1" ht="14" x14ac:dyDescent="0.15">
      <c r="A132" s="286" t="s">
        <v>50</v>
      </c>
    </row>
    <row r="133" spans="1:1" ht="31" customHeight="1" x14ac:dyDescent="0.15">
      <c r="A133" s="23" t="s">
        <v>1229</v>
      </c>
    </row>
    <row r="134" spans="1:1" ht="56" x14ac:dyDescent="0.15">
      <c r="A134" s="292" t="s">
        <v>1238</v>
      </c>
    </row>
    <row r="135" spans="1:1" ht="14" x14ac:dyDescent="0.15">
      <c r="A135" s="252" t="s">
        <v>1239</v>
      </c>
    </row>
    <row r="136" spans="1:1" ht="109.5" customHeight="1" x14ac:dyDescent="0.15">
      <c r="A136" s="292" t="s">
        <v>1230</v>
      </c>
    </row>
    <row r="137" spans="1:1" x14ac:dyDescent="0.15">
      <c r="A137"/>
    </row>
    <row r="138" spans="1:1" ht="61.25" customHeight="1" x14ac:dyDescent="0.15">
      <c r="A138" s="317" t="s">
        <v>1570</v>
      </c>
    </row>
    <row r="140" spans="1:1" ht="70" x14ac:dyDescent="0.15">
      <c r="A140" s="318" t="s">
        <v>1569</v>
      </c>
    </row>
    <row r="143" spans="1:1" x14ac:dyDescent="0.1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93" t="str">
        <f>Spolu!C3&amp;", "&amp;Spolu!C6</f>
        <v>Slovenská asociácia taekwondo WT, Hlavná 37/68, Košice, 040 01</v>
      </c>
      <c r="B1" s="393"/>
      <c r="C1" s="393"/>
      <c r="N1" s="137" t="str">
        <f>O1&amp;" - "&amp;P1</f>
        <v>a - príspevok uznaným športom</v>
      </c>
      <c r="O1" s="137" t="s">
        <v>240</v>
      </c>
      <c r="P1" s="137" t="str">
        <f>Spolu!B17</f>
        <v>príspevok uznaným športom</v>
      </c>
    </row>
    <row r="2" spans="1:16" x14ac:dyDescent="0.15">
      <c r="N2" s="137" t="str">
        <f t="shared" ref="N2:N19" si="0">O2&amp;" - "&amp;P2</f>
        <v>b - príspevok Slovenskému olympijskému a športovému výboru</v>
      </c>
      <c r="O2" s="137" t="s">
        <v>242</v>
      </c>
      <c r="P2" s="137" t="str">
        <f>Spolu!B18</f>
        <v>príspevok Slovenskému olympijskému a športovému výboru</v>
      </c>
    </row>
    <row r="3" spans="1:16" x14ac:dyDescent="0.15">
      <c r="E3" s="394" t="s">
        <v>1134</v>
      </c>
      <c r="F3" s="395"/>
      <c r="N3" s="137" t="str">
        <f t="shared" si="0"/>
        <v>c - príspevok Slovenskému paralympijskému výboru</v>
      </c>
      <c r="O3" s="137" t="s">
        <v>244</v>
      </c>
      <c r="P3" s="137" t="str">
        <f>Spolu!B19</f>
        <v>príspevok Slovenskému paralympijskému výboru</v>
      </c>
    </row>
    <row r="4" spans="1:16" ht="45.75" customHeight="1" x14ac:dyDescent="0.15">
      <c r="E4" s="395"/>
      <c r="F4" s="395"/>
      <c r="N4" s="137" t="str">
        <f t="shared" si="0"/>
        <v>d - príspevok športovcom top tímu</v>
      </c>
      <c r="O4" s="137" t="s">
        <v>246</v>
      </c>
      <c r="P4" s="137" t="str">
        <f>Spolu!B20</f>
        <v>príspevok športovcom top tímu</v>
      </c>
    </row>
    <row r="5" spans="1:16" ht="30.75" customHeight="1" x14ac:dyDescent="0.1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4" x14ac:dyDescent="0.15">
      <c r="C6" s="138" t="s">
        <v>1136</v>
      </c>
      <c r="E6" s="140" t="s">
        <v>1137</v>
      </c>
      <c r="F6" s="149"/>
      <c r="N6" s="137" t="str">
        <f t="shared" si="0"/>
        <v>f - plnenie úloh verejného záujmu v športe</v>
      </c>
      <c r="O6" s="137" t="s">
        <v>250</v>
      </c>
      <c r="P6" s="137" t="str">
        <f>Spolu!B22</f>
        <v>plnenie úloh verejného záujmu v športe</v>
      </c>
    </row>
    <row r="7" spans="1:16" ht="17" x14ac:dyDescent="0.1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ht="17" x14ac:dyDescent="0.1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1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1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
      <c r="A12" s="396" t="s">
        <v>1165</v>
      </c>
      <c r="B12" s="396"/>
      <c r="C12" s="396"/>
      <c r="D12" s="138"/>
      <c r="E12" s="138"/>
      <c r="F12" s="187" t="s">
        <v>1478</v>
      </c>
      <c r="G12" s="138"/>
      <c r="N12" s="137" t="str">
        <f t="shared" si="0"/>
        <v>l - športové pohybové tábory pre mládež</v>
      </c>
      <c r="O12" s="137" t="s">
        <v>261</v>
      </c>
      <c r="P12" s="137" t="str">
        <f>Spolu!B28</f>
        <v>športové pohybové tábory pre mládež</v>
      </c>
    </row>
    <row r="13" spans="1:16" ht="55.5" customHeight="1" x14ac:dyDescent="0.15">
      <c r="A13" s="397"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97"/>
      <c r="C13" s="397"/>
      <c r="F13" s="187" t="s">
        <v>1477</v>
      </c>
      <c r="N13" s="137" t="str">
        <f t="shared" si="0"/>
        <v>m - organizácia tradičných športových podujatí</v>
      </c>
      <c r="O13" s="137" t="s">
        <v>263</v>
      </c>
      <c r="P13" s="137" t="str">
        <f>Spolu!B29</f>
        <v>organizácia tradičných športových podujatí</v>
      </c>
    </row>
    <row r="14" spans="1:16" ht="34.5" customHeight="1" x14ac:dyDescent="0.15">
      <c r="A14" s="139" t="s">
        <v>1149</v>
      </c>
      <c r="B14" s="398" t="s">
        <v>1166</v>
      </c>
      <c r="C14" s="399"/>
      <c r="F14" s="302"/>
      <c r="N14" s="137" t="str">
        <f t="shared" si="0"/>
        <v xml:space="preserve">n - </v>
      </c>
      <c r="O14" s="137" t="s">
        <v>265</v>
      </c>
    </row>
    <row r="15" spans="1:16" ht="34.5" customHeight="1" x14ac:dyDescent="0.15">
      <c r="A15" s="139" t="s">
        <v>1167</v>
      </c>
      <c r="B15" s="398"/>
      <c r="C15" s="399"/>
      <c r="F15" s="401"/>
      <c r="N15" s="137" t="str">
        <f t="shared" si="0"/>
        <v xml:space="preserve">o - </v>
      </c>
      <c r="O15" s="137" t="s">
        <v>266</v>
      </c>
    </row>
    <row r="16" spans="1:16" x14ac:dyDescent="0.15">
      <c r="A16" s="139" t="s">
        <v>1152</v>
      </c>
      <c r="B16" s="142">
        <f>F8</f>
        <v>0</v>
      </c>
      <c r="C16" s="137"/>
      <c r="F16" s="401"/>
      <c r="N16" s="137" t="str">
        <f t="shared" si="0"/>
        <v xml:space="preserve">p - </v>
      </c>
      <c r="O16" s="137" t="s">
        <v>267</v>
      </c>
    </row>
    <row r="17" spans="1:16" ht="32.25" customHeight="1" x14ac:dyDescent="0.15">
      <c r="A17" s="139" t="s">
        <v>1155</v>
      </c>
      <c r="B17" s="142">
        <f>F9</f>
        <v>0</v>
      </c>
      <c r="C17" s="137"/>
      <c r="F17" s="401"/>
      <c r="N17" s="137" t="str">
        <f t="shared" si="0"/>
        <v xml:space="preserve">q - </v>
      </c>
      <c r="O17" s="137" t="s">
        <v>268</v>
      </c>
    </row>
    <row r="18" spans="1:16" ht="17" thickBot="1" x14ac:dyDescent="0.2">
      <c r="B18" s="185" t="s">
        <v>1168</v>
      </c>
      <c r="C18" s="186">
        <v>31</v>
      </c>
      <c r="N18" s="137" t="str">
        <f t="shared" si="0"/>
        <v xml:space="preserve">r - </v>
      </c>
      <c r="O18" s="137" t="s">
        <v>269</v>
      </c>
    </row>
    <row r="19" spans="1:16" x14ac:dyDescent="0.15">
      <c r="B19" s="185" t="s">
        <v>1157</v>
      </c>
      <c r="C19" s="142" t="str">
        <f>Spolu!C4</f>
        <v>30814910</v>
      </c>
      <c r="F19" s="145" t="s">
        <v>1153</v>
      </c>
      <c r="G19" s="199"/>
      <c r="H19" s="146"/>
      <c r="N19" s="137" t="str">
        <f t="shared" si="0"/>
        <v xml:space="preserve"> - </v>
      </c>
    </row>
    <row r="20" spans="1:16" x14ac:dyDescent="0.15">
      <c r="A20" s="139" t="s">
        <v>292</v>
      </c>
      <c r="B20" s="143">
        <f>F6</f>
        <v>0</v>
      </c>
      <c r="C20" s="137"/>
      <c r="F20" s="147"/>
      <c r="G20" s="276"/>
      <c r="H20" s="148"/>
    </row>
    <row r="21" spans="1:16" x14ac:dyDescent="0.15">
      <c r="B21" s="137"/>
      <c r="C21" s="137"/>
      <c r="F21" s="147" t="s">
        <v>1158</v>
      </c>
      <c r="G21" s="276">
        <v>421947749446</v>
      </c>
      <c r="H21" s="148"/>
      <c r="N21" s="137" t="str">
        <f>O21&amp;" - "&amp;P21</f>
        <v>026 01 - Šport pre všetkých, školský a univerzitný šport</v>
      </c>
      <c r="O21" s="137" t="s">
        <v>219</v>
      </c>
      <c r="P21" s="137" t="s">
        <v>220</v>
      </c>
    </row>
    <row r="22" spans="1:16" x14ac:dyDescent="0.15">
      <c r="A22" s="137"/>
      <c r="B22" s="137"/>
      <c r="F22" s="147" t="s">
        <v>1159</v>
      </c>
      <c r="G22" s="276">
        <v>421947749756</v>
      </c>
      <c r="H22" s="148"/>
      <c r="N22" s="137" t="str">
        <f>O22&amp;" - "&amp;P22</f>
        <v>026 02 - Uznané športy</v>
      </c>
      <c r="O22" s="137" t="s">
        <v>221</v>
      </c>
      <c r="P22" s="137" t="s">
        <v>222</v>
      </c>
    </row>
    <row r="23" spans="1:16" ht="80.5" customHeight="1" thickBot="1" x14ac:dyDescent="0.2">
      <c r="B23" s="203"/>
      <c r="C23" s="198"/>
      <c r="E23" s="138"/>
      <c r="F23" s="200"/>
      <c r="G23" s="201"/>
      <c r="H23" s="202"/>
      <c r="N23" s="137" t="str">
        <f>O23&amp;" - "&amp;P23</f>
        <v>026 03 - Národné športové projekty</v>
      </c>
      <c r="O23" s="137" t="s">
        <v>223</v>
      </c>
      <c r="P23" s="137" t="s">
        <v>224</v>
      </c>
    </row>
    <row r="24" spans="1:16" ht="39.75" customHeight="1" x14ac:dyDescent="0.15">
      <c r="A24" s="256"/>
      <c r="B24" s="400" t="s">
        <v>1160</v>
      </c>
      <c r="C24" s="400"/>
      <c r="N24" s="137" t="str">
        <f>O24&amp;" - "&amp;P24</f>
        <v>026 04 - Športová infraštruktúra</v>
      </c>
      <c r="O24" s="137" t="s">
        <v>225</v>
      </c>
      <c r="P24" s="137" t="s">
        <v>226</v>
      </c>
    </row>
    <row r="25" spans="1:16" x14ac:dyDescent="0.15">
      <c r="N25" s="137" t="str">
        <f>O25&amp;" - "&amp;P25</f>
        <v>026 05 - Prierezové činnosti v športe</v>
      </c>
      <c r="O25" s="137" t="s">
        <v>227</v>
      </c>
      <c r="P25" s="137" t="s">
        <v>228</v>
      </c>
    </row>
    <row r="27" spans="1:16" x14ac:dyDescent="0.15">
      <c r="N27" s="137" t="s">
        <v>1169</v>
      </c>
    </row>
    <row r="28" spans="1:16" x14ac:dyDescent="0.1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4"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1171</v>
      </c>
    </row>
    <row r="2" spans="1:2" ht="30" customHeight="1" x14ac:dyDescent="0.15">
      <c r="A2" s="402" t="s">
        <v>1172</v>
      </c>
      <c r="B2" s="402"/>
    </row>
    <row r="3" spans="1:2" x14ac:dyDescent="0.15">
      <c r="A3" s="61" t="s">
        <v>1173</v>
      </c>
      <c r="B3" s="61" t="s">
        <v>1174</v>
      </c>
    </row>
    <row r="4" spans="1:2" x14ac:dyDescent="0.15">
      <c r="A4" s="62" t="s">
        <v>1175</v>
      </c>
      <c r="B4" s="62" t="s">
        <v>1176</v>
      </c>
    </row>
    <row r="5" spans="1:2" x14ac:dyDescent="0.15">
      <c r="A5" s="62" t="s">
        <v>1177</v>
      </c>
      <c r="B5" s="62" t="s">
        <v>1178</v>
      </c>
    </row>
    <row r="6" spans="1:2" x14ac:dyDescent="0.15">
      <c r="A6" s="62" t="s">
        <v>1179</v>
      </c>
      <c r="B6" s="62" t="s">
        <v>1180</v>
      </c>
    </row>
    <row r="7" spans="1:2" x14ac:dyDescent="0.15">
      <c r="A7" s="62" t="s">
        <v>1181</v>
      </c>
      <c r="B7" s="62" t="s">
        <v>1182</v>
      </c>
    </row>
    <row r="8" spans="1:2" x14ac:dyDescent="0.15">
      <c r="A8" s="62" t="s">
        <v>1183</v>
      </c>
      <c r="B8" s="62" t="s">
        <v>1184</v>
      </c>
    </row>
    <row r="9" spans="1:2" x14ac:dyDescent="0.15">
      <c r="A9" s="62" t="s">
        <v>1185</v>
      </c>
      <c r="B9" s="62" t="s">
        <v>1186</v>
      </c>
    </row>
    <row r="10" spans="1:2" x14ac:dyDescent="0.15">
      <c r="A10" s="62" t="s">
        <v>1187</v>
      </c>
      <c r="B10" s="62" t="s">
        <v>1188</v>
      </c>
    </row>
    <row r="11" spans="1:2" x14ac:dyDescent="0.15">
      <c r="A11" s="62" t="s">
        <v>1189</v>
      </c>
      <c r="B11" s="62" t="s">
        <v>1190</v>
      </c>
    </row>
    <row r="12" spans="1:2" x14ac:dyDescent="0.15">
      <c r="A12" s="62" t="s">
        <v>1191</v>
      </c>
      <c r="B12" s="62" t="s">
        <v>1192</v>
      </c>
    </row>
    <row r="13" spans="1:2" x14ac:dyDescent="0.15">
      <c r="A13" s="62" t="s">
        <v>1193</v>
      </c>
      <c r="B13" s="62" t="s">
        <v>1194</v>
      </c>
    </row>
    <row r="14" spans="1:2" x14ac:dyDescent="0.15">
      <c r="A14" s="62" t="s">
        <v>1195</v>
      </c>
      <c r="B14" s="62" t="s">
        <v>1196</v>
      </c>
    </row>
    <row r="15" spans="1:2" x14ac:dyDescent="0.15">
      <c r="A15" s="62" t="s">
        <v>1197</v>
      </c>
      <c r="B15" s="62" t="s">
        <v>1198</v>
      </c>
    </row>
    <row r="16" spans="1:2" x14ac:dyDescent="0.15">
      <c r="A16" s="62" t="s">
        <v>1199</v>
      </c>
      <c r="B16" s="62" t="s">
        <v>1200</v>
      </c>
    </row>
    <row r="17" spans="1:2" x14ac:dyDescent="0.15">
      <c r="A17" s="62" t="s">
        <v>1201</v>
      </c>
      <c r="B17" s="62" t="s">
        <v>1202</v>
      </c>
    </row>
    <row r="18" spans="1:2" x14ac:dyDescent="0.15">
      <c r="A18" s="62" t="s">
        <v>1203</v>
      </c>
      <c r="B18" s="62" t="s">
        <v>1204</v>
      </c>
    </row>
    <row r="19" spans="1:2" x14ac:dyDescent="0.15">
      <c r="A19" s="62" t="s">
        <v>1205</v>
      </c>
      <c r="B19" s="62" t="s">
        <v>1206</v>
      </c>
    </row>
    <row r="20" spans="1:2" x14ac:dyDescent="0.15">
      <c r="A20" s="62" t="s">
        <v>1207</v>
      </c>
      <c r="B20" s="62" t="s">
        <v>1208</v>
      </c>
    </row>
    <row r="21" spans="1:2" x14ac:dyDescent="0.15">
      <c r="A21" s="62" t="s">
        <v>1209</v>
      </c>
      <c r="B21" s="62" t="s">
        <v>1210</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50" activePane="bottomLeft" state="frozen"/>
      <selection pane="bottomLeft" activeCell="H56" sqref="H56"/>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50" t="s">
        <v>51</v>
      </c>
      <c r="B1" s="350"/>
      <c r="C1" s="350"/>
      <c r="D1" s="350"/>
      <c r="E1" s="350"/>
      <c r="F1" s="350"/>
      <c r="G1" s="350"/>
      <c r="H1" s="350"/>
      <c r="I1" s="52"/>
      <c r="J1" s="37"/>
    </row>
    <row r="2" spans="1:11" ht="14" x14ac:dyDescent="0.15">
      <c r="A2" s="356" t="str">
        <f>Doklady!A100</f>
        <v>Priebežné čerpanie a vyúčtovanie finančných prostriedkov poskytnutých zo štátneho rozpočtu v oblasti športu v roku 2026</v>
      </c>
      <c r="B2" s="356"/>
      <c r="C2" s="356"/>
      <c r="D2" s="356"/>
      <c r="E2" s="356"/>
      <c r="F2" s="356"/>
      <c r="G2" s="356"/>
      <c r="H2" s="354" t="str">
        <f>+Doklady!I100</f>
        <v>V1</v>
      </c>
      <c r="I2" s="354"/>
    </row>
    <row r="3" spans="1:11" ht="14" x14ac:dyDescent="0.15">
      <c r="A3" s="40"/>
      <c r="B3" s="40"/>
      <c r="C3" s="40"/>
      <c r="D3" s="40"/>
      <c r="E3" s="40"/>
      <c r="F3" s="40"/>
      <c r="G3" s="40"/>
      <c r="H3" s="355">
        <f>+Doklady!I101</f>
        <v>46053</v>
      </c>
      <c r="I3" s="355"/>
    </row>
    <row r="4" spans="1:11" ht="15.75" customHeight="1" x14ac:dyDescent="0.15">
      <c r="A4" s="41" t="s">
        <v>52</v>
      </c>
      <c r="B4" s="351" t="s">
        <v>53</v>
      </c>
      <c r="C4" s="352"/>
      <c r="D4" s="352"/>
      <c r="E4" s="353"/>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54</v>
      </c>
      <c r="B7" s="10" t="s">
        <v>55</v>
      </c>
      <c r="C7" s="10" t="s">
        <v>56</v>
      </c>
      <c r="D7" s="10" t="s">
        <v>57</v>
      </c>
      <c r="E7" s="10" t="s">
        <v>58</v>
      </c>
      <c r="F7" s="10" t="s">
        <v>59</v>
      </c>
      <c r="G7" s="10" t="s">
        <v>60</v>
      </c>
      <c r="H7" s="11" t="s">
        <v>61</v>
      </c>
      <c r="I7" s="58" t="s">
        <v>62</v>
      </c>
      <c r="J7" s="44"/>
    </row>
    <row r="8" spans="1:11" ht="13" x14ac:dyDescent="0.15">
      <c r="A8" s="46" t="s">
        <v>63</v>
      </c>
      <c r="B8" s="47" t="s">
        <v>1488</v>
      </c>
      <c r="C8" s="47" t="s">
        <v>64</v>
      </c>
      <c r="D8" s="48">
        <v>46146</v>
      </c>
      <c r="E8" s="46" t="s">
        <v>65</v>
      </c>
      <c r="F8" s="46"/>
      <c r="G8" s="46" t="s">
        <v>66</v>
      </c>
      <c r="H8" s="49">
        <v>1350</v>
      </c>
      <c r="I8" s="55">
        <v>3</v>
      </c>
      <c r="J8" s="44"/>
    </row>
    <row r="9" spans="1:11" ht="13" x14ac:dyDescent="0.15">
      <c r="A9" s="46" t="s">
        <v>63</v>
      </c>
      <c r="B9" s="47" t="s">
        <v>1489</v>
      </c>
      <c r="C9" s="47" t="s">
        <v>67</v>
      </c>
      <c r="D9" s="48">
        <v>46147</v>
      </c>
      <c r="E9" s="46" t="s">
        <v>68</v>
      </c>
      <c r="F9" s="46"/>
      <c r="G9" s="46" t="s">
        <v>69</v>
      </c>
      <c r="H9" s="49">
        <v>100</v>
      </c>
      <c r="I9" s="55">
        <v>3</v>
      </c>
      <c r="J9" s="44"/>
    </row>
    <row r="10" spans="1:11" ht="13" x14ac:dyDescent="0.15">
      <c r="A10" s="46" t="s">
        <v>63</v>
      </c>
      <c r="B10" s="47" t="s">
        <v>1490</v>
      </c>
      <c r="C10" s="47" t="s">
        <v>70</v>
      </c>
      <c r="D10" s="48">
        <v>46148</v>
      </c>
      <c r="E10" s="46" t="s">
        <v>71</v>
      </c>
      <c r="F10" s="46"/>
      <c r="G10" s="46" t="s">
        <v>72</v>
      </c>
      <c r="H10" s="49">
        <v>50</v>
      </c>
      <c r="I10" s="55">
        <v>3</v>
      </c>
      <c r="J10" s="44"/>
    </row>
    <row r="11" spans="1:11" ht="13" x14ac:dyDescent="0.15">
      <c r="A11" s="46" t="s">
        <v>63</v>
      </c>
      <c r="B11" s="47" t="s">
        <v>1491</v>
      </c>
      <c r="C11" s="47" t="s">
        <v>73</v>
      </c>
      <c r="D11" s="48">
        <v>46149</v>
      </c>
      <c r="E11" s="46" t="s">
        <v>74</v>
      </c>
      <c r="F11" s="46"/>
      <c r="G11" s="46" t="s">
        <v>75</v>
      </c>
      <c r="H11" s="49">
        <v>200</v>
      </c>
      <c r="I11" s="55">
        <v>3</v>
      </c>
      <c r="J11" s="44"/>
    </row>
    <row r="12" spans="1:11" ht="13" x14ac:dyDescent="0.15">
      <c r="A12" s="46" t="s">
        <v>63</v>
      </c>
      <c r="B12" s="47" t="s">
        <v>1492</v>
      </c>
      <c r="C12" s="47" t="s">
        <v>76</v>
      </c>
      <c r="D12" s="48">
        <v>46150</v>
      </c>
      <c r="E12" s="46" t="s">
        <v>77</v>
      </c>
      <c r="F12" s="46"/>
      <c r="G12" s="46" t="s">
        <v>78</v>
      </c>
      <c r="H12" s="49">
        <v>180</v>
      </c>
      <c r="I12" s="55">
        <v>3</v>
      </c>
      <c r="J12" s="44"/>
    </row>
    <row r="13" spans="1:11" ht="13" x14ac:dyDescent="0.15">
      <c r="A13" s="46" t="s">
        <v>63</v>
      </c>
      <c r="B13" s="47" t="s">
        <v>1493</v>
      </c>
      <c r="C13" s="47" t="s">
        <v>79</v>
      </c>
      <c r="D13" s="48">
        <v>46151</v>
      </c>
      <c r="E13" s="46" t="s">
        <v>80</v>
      </c>
      <c r="F13" s="46"/>
      <c r="G13" s="46" t="s">
        <v>81</v>
      </c>
      <c r="H13" s="49">
        <v>505</v>
      </c>
      <c r="I13" s="55">
        <v>3</v>
      </c>
      <c r="J13" s="44"/>
    </row>
    <row r="14" spans="1:11" ht="13" x14ac:dyDescent="0.15">
      <c r="A14" s="46" t="s">
        <v>63</v>
      </c>
      <c r="B14" s="47" t="s">
        <v>1494</v>
      </c>
      <c r="C14" s="47" t="s">
        <v>82</v>
      </c>
      <c r="D14" s="48">
        <v>46152</v>
      </c>
      <c r="E14" s="46" t="s">
        <v>83</v>
      </c>
      <c r="F14" s="46"/>
      <c r="G14" s="46" t="s">
        <v>84</v>
      </c>
      <c r="H14" s="49">
        <v>4700</v>
      </c>
      <c r="I14" s="55">
        <v>2</v>
      </c>
      <c r="J14" s="44"/>
    </row>
    <row r="15" spans="1:11" ht="13" x14ac:dyDescent="0.15">
      <c r="A15" s="46" t="s">
        <v>63</v>
      </c>
      <c r="B15" s="47" t="s">
        <v>1495</v>
      </c>
      <c r="C15" s="47" t="s">
        <v>1529</v>
      </c>
      <c r="D15" s="48">
        <v>46153</v>
      </c>
      <c r="E15" s="46" t="s">
        <v>85</v>
      </c>
      <c r="F15" s="46"/>
      <c r="G15" s="46" t="s">
        <v>86</v>
      </c>
      <c r="H15" s="49">
        <v>3330</v>
      </c>
      <c r="I15" s="55">
        <v>2</v>
      </c>
      <c r="J15" s="44"/>
    </row>
    <row r="16" spans="1:11" ht="13" x14ac:dyDescent="0.15">
      <c r="A16" s="46" t="s">
        <v>63</v>
      </c>
      <c r="B16" s="47" t="s">
        <v>1496</v>
      </c>
      <c r="C16" s="47" t="s">
        <v>87</v>
      </c>
      <c r="D16" s="48">
        <v>46154</v>
      </c>
      <c r="E16" s="46" t="s">
        <v>88</v>
      </c>
      <c r="F16" s="46"/>
      <c r="G16" s="46" t="s">
        <v>89</v>
      </c>
      <c r="H16" s="49">
        <v>1000</v>
      </c>
      <c r="I16" s="55">
        <v>2</v>
      </c>
      <c r="J16" s="44"/>
    </row>
    <row r="17" spans="1:18" ht="13" x14ac:dyDescent="0.15">
      <c r="A17" s="46" t="s">
        <v>63</v>
      </c>
      <c r="B17" s="47" t="s">
        <v>1497</v>
      </c>
      <c r="C17" s="47" t="s">
        <v>90</v>
      </c>
      <c r="D17" s="48">
        <v>46155</v>
      </c>
      <c r="E17" s="46" t="s">
        <v>91</v>
      </c>
      <c r="F17" s="46"/>
      <c r="G17" s="46" t="s">
        <v>92</v>
      </c>
      <c r="H17" s="49">
        <v>300</v>
      </c>
      <c r="I17" s="55">
        <v>2</v>
      </c>
      <c r="J17" s="44"/>
    </row>
    <row r="18" spans="1:18" ht="13" x14ac:dyDescent="0.15">
      <c r="A18" s="46" t="s">
        <v>63</v>
      </c>
      <c r="B18" s="47" t="s">
        <v>1498</v>
      </c>
      <c r="C18" s="47" t="s">
        <v>93</v>
      </c>
      <c r="D18" s="48">
        <v>46156</v>
      </c>
      <c r="E18" s="46" t="s">
        <v>94</v>
      </c>
      <c r="F18" s="46"/>
      <c r="G18" s="46" t="s">
        <v>95</v>
      </c>
      <c r="H18" s="49">
        <v>600</v>
      </c>
      <c r="I18" s="55">
        <v>2</v>
      </c>
      <c r="J18" s="44"/>
    </row>
    <row r="19" spans="1:18" ht="13" x14ac:dyDescent="0.15">
      <c r="A19" s="46" t="s">
        <v>63</v>
      </c>
      <c r="B19" s="47" t="s">
        <v>1499</v>
      </c>
      <c r="C19" s="47" t="s">
        <v>96</v>
      </c>
      <c r="D19" s="48">
        <v>46157</v>
      </c>
      <c r="E19" s="46" t="s">
        <v>1535</v>
      </c>
      <c r="F19" s="46"/>
      <c r="G19" s="46" t="s">
        <v>97</v>
      </c>
      <c r="H19" s="49">
        <v>25.9</v>
      </c>
      <c r="I19" s="55">
        <v>2</v>
      </c>
      <c r="J19" s="44"/>
    </row>
    <row r="20" spans="1:18" ht="13" x14ac:dyDescent="0.15">
      <c r="A20" s="46" t="s">
        <v>63</v>
      </c>
      <c r="B20" s="47" t="s">
        <v>1500</v>
      </c>
      <c r="C20" s="47" t="s">
        <v>98</v>
      </c>
      <c r="D20" s="48">
        <v>46158</v>
      </c>
      <c r="E20" s="46" t="s">
        <v>99</v>
      </c>
      <c r="F20" s="46"/>
      <c r="G20" s="46" t="s">
        <v>100</v>
      </c>
      <c r="H20" s="49">
        <v>60</v>
      </c>
      <c r="I20" s="55">
        <v>2</v>
      </c>
      <c r="J20" s="44"/>
    </row>
    <row r="21" spans="1:18" ht="24" x14ac:dyDescent="0.1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6" x14ac:dyDescent="0.1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 x14ac:dyDescent="0.1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 x14ac:dyDescent="0.15">
      <c r="A24" s="46" t="s">
        <v>63</v>
      </c>
      <c r="B24" s="47" t="s">
        <v>1502</v>
      </c>
      <c r="C24" s="47">
        <v>1213275</v>
      </c>
      <c r="D24" s="48">
        <v>46163</v>
      </c>
      <c r="E24" s="46" t="s">
        <v>109</v>
      </c>
      <c r="F24" s="46"/>
      <c r="G24" s="46" t="s">
        <v>110</v>
      </c>
      <c r="H24" s="49">
        <v>19.100000000000001</v>
      </c>
      <c r="I24" s="55">
        <v>2</v>
      </c>
      <c r="J24" s="44"/>
      <c r="O24" s="44"/>
      <c r="P24" s="44"/>
      <c r="Q24" s="44"/>
      <c r="R24" s="44"/>
    </row>
    <row r="25" spans="1:18" ht="13" x14ac:dyDescent="0.15">
      <c r="A25" s="46" t="s">
        <v>63</v>
      </c>
      <c r="B25" s="47" t="s">
        <v>1503</v>
      </c>
      <c r="C25" s="47">
        <v>2007006035</v>
      </c>
      <c r="D25" s="48">
        <v>46164</v>
      </c>
      <c r="E25" s="46" t="s">
        <v>1538</v>
      </c>
      <c r="F25" s="46"/>
      <c r="G25" s="46" t="s">
        <v>111</v>
      </c>
      <c r="H25" s="49">
        <v>277.74</v>
      </c>
      <c r="I25" s="55">
        <v>4</v>
      </c>
      <c r="J25" s="44"/>
      <c r="O25" s="44"/>
      <c r="P25" s="44"/>
      <c r="Q25" s="44"/>
      <c r="R25" s="44"/>
    </row>
    <row r="26" spans="1:18" ht="13" x14ac:dyDescent="0.15">
      <c r="A26" s="46" t="s">
        <v>63</v>
      </c>
      <c r="B26" s="50">
        <v>46357</v>
      </c>
      <c r="C26" s="47" t="s">
        <v>106</v>
      </c>
      <c r="D26" s="48">
        <v>46165</v>
      </c>
      <c r="E26" s="46" t="s">
        <v>1539</v>
      </c>
      <c r="F26" s="46"/>
      <c r="G26" s="46" t="s">
        <v>112</v>
      </c>
      <c r="H26" s="49">
        <v>50</v>
      </c>
      <c r="I26" s="55">
        <v>4</v>
      </c>
      <c r="J26" s="44"/>
      <c r="O26" s="44"/>
      <c r="P26" s="44"/>
      <c r="Q26" s="44"/>
      <c r="R26" s="44"/>
    </row>
    <row r="27" spans="1:18" ht="13" x14ac:dyDescent="0.15">
      <c r="A27" s="46" t="s">
        <v>63</v>
      </c>
      <c r="B27" s="47" t="s">
        <v>1504</v>
      </c>
      <c r="C27" s="47" t="s">
        <v>113</v>
      </c>
      <c r="D27" s="48">
        <v>46166</v>
      </c>
      <c r="E27" s="46" t="s">
        <v>114</v>
      </c>
      <c r="F27" s="46"/>
      <c r="G27" s="46" t="s">
        <v>115</v>
      </c>
      <c r="H27" s="49">
        <v>9</v>
      </c>
      <c r="I27" s="55">
        <v>4</v>
      </c>
      <c r="J27" s="44"/>
      <c r="O27" s="44"/>
      <c r="P27" s="44"/>
      <c r="Q27" s="44"/>
      <c r="R27" s="44"/>
    </row>
    <row r="28" spans="1:18" ht="13" x14ac:dyDescent="0.15">
      <c r="A28" s="46" t="s">
        <v>63</v>
      </c>
      <c r="B28" s="50">
        <v>46143</v>
      </c>
      <c r="C28" s="47" t="s">
        <v>116</v>
      </c>
      <c r="D28" s="48">
        <v>46167</v>
      </c>
      <c r="E28" s="46" t="s">
        <v>1540</v>
      </c>
      <c r="F28" s="46"/>
      <c r="G28" s="46" t="s">
        <v>117</v>
      </c>
      <c r="H28" s="49">
        <v>10</v>
      </c>
      <c r="I28" s="55">
        <v>4</v>
      </c>
      <c r="J28" s="44"/>
      <c r="O28" s="44"/>
      <c r="P28" s="44"/>
      <c r="Q28" s="44"/>
      <c r="R28" s="44"/>
    </row>
    <row r="29" spans="1:18" ht="13" x14ac:dyDescent="0.15">
      <c r="A29" s="46" t="s">
        <v>63</v>
      </c>
      <c r="B29" s="47" t="s">
        <v>118</v>
      </c>
      <c r="C29" s="47" t="s">
        <v>119</v>
      </c>
      <c r="D29" s="48">
        <v>46168</v>
      </c>
      <c r="E29" s="46" t="s">
        <v>1541</v>
      </c>
      <c r="F29" s="46"/>
      <c r="G29" s="46" t="s">
        <v>120</v>
      </c>
      <c r="H29" s="49">
        <v>500</v>
      </c>
      <c r="I29" s="55">
        <v>1</v>
      </c>
      <c r="J29" s="44"/>
      <c r="O29" s="44"/>
      <c r="P29" s="44"/>
      <c r="Q29" s="44"/>
      <c r="R29" s="44"/>
    </row>
    <row r="30" spans="1:18" ht="13" x14ac:dyDescent="0.15">
      <c r="A30" s="46" t="s">
        <v>63</v>
      </c>
      <c r="B30" s="47" t="s">
        <v>1505</v>
      </c>
      <c r="C30" s="47" t="s">
        <v>121</v>
      </c>
      <c r="D30" s="48">
        <v>46169</v>
      </c>
      <c r="E30" s="46" t="s">
        <v>122</v>
      </c>
      <c r="F30" s="46"/>
      <c r="G30" s="46" t="s">
        <v>123</v>
      </c>
      <c r="H30" s="49">
        <v>71.2</v>
      </c>
      <c r="I30" s="55">
        <v>3</v>
      </c>
      <c r="J30" s="44"/>
      <c r="O30" s="44"/>
      <c r="P30" s="44"/>
      <c r="Q30" s="44"/>
      <c r="R30" s="44"/>
    </row>
    <row r="31" spans="1:18" ht="60" x14ac:dyDescent="0.15">
      <c r="A31" s="46" t="s">
        <v>63</v>
      </c>
      <c r="B31" s="47" t="s">
        <v>1506</v>
      </c>
      <c r="C31" s="47" t="s">
        <v>1530</v>
      </c>
      <c r="D31" s="48">
        <v>46170</v>
      </c>
      <c r="E31" s="46" t="s">
        <v>1542</v>
      </c>
      <c r="F31" s="46"/>
      <c r="G31" s="46" t="s">
        <v>124</v>
      </c>
      <c r="H31" s="49">
        <v>250</v>
      </c>
      <c r="I31" s="55">
        <v>1</v>
      </c>
      <c r="J31" s="44"/>
    </row>
    <row r="32" spans="1:18" ht="13" x14ac:dyDescent="0.15">
      <c r="A32" s="46" t="s">
        <v>63</v>
      </c>
      <c r="B32" s="47" t="s">
        <v>1507</v>
      </c>
      <c r="C32" s="47" t="s">
        <v>125</v>
      </c>
      <c r="D32" s="48">
        <v>46171</v>
      </c>
      <c r="E32" s="46" t="s">
        <v>126</v>
      </c>
      <c r="F32" s="46"/>
      <c r="G32" s="46" t="s">
        <v>127</v>
      </c>
      <c r="H32" s="49">
        <v>320</v>
      </c>
      <c r="I32" s="55">
        <v>5</v>
      </c>
      <c r="J32" s="44"/>
    </row>
    <row r="33" spans="1:18" ht="13" x14ac:dyDescent="0.15">
      <c r="A33" s="46" t="s">
        <v>63</v>
      </c>
      <c r="B33" s="47" t="s">
        <v>1508</v>
      </c>
      <c r="C33" s="47" t="s">
        <v>128</v>
      </c>
      <c r="D33" s="48">
        <v>46172</v>
      </c>
      <c r="E33" s="46" t="s">
        <v>1543</v>
      </c>
      <c r="F33" s="46"/>
      <c r="G33" s="46" t="s">
        <v>129</v>
      </c>
      <c r="H33" s="49">
        <v>40</v>
      </c>
      <c r="I33" s="55">
        <v>4</v>
      </c>
      <c r="J33" s="44"/>
    </row>
    <row r="34" spans="1:18" ht="13" x14ac:dyDescent="0.15">
      <c r="A34" s="46" t="s">
        <v>63</v>
      </c>
      <c r="B34" s="50">
        <v>46023</v>
      </c>
      <c r="C34" s="47" t="s">
        <v>1531</v>
      </c>
      <c r="D34" s="48">
        <v>46173</v>
      </c>
      <c r="E34" s="46" t="s">
        <v>130</v>
      </c>
      <c r="F34" s="46"/>
      <c r="G34" s="46" t="s">
        <v>131</v>
      </c>
      <c r="H34" s="49">
        <v>25</v>
      </c>
      <c r="I34" s="55">
        <v>4</v>
      </c>
      <c r="J34" s="44"/>
    </row>
    <row r="35" spans="1:18" ht="13" x14ac:dyDescent="0.15">
      <c r="A35" s="46" t="s">
        <v>63</v>
      </c>
      <c r="B35" s="50">
        <v>46082</v>
      </c>
      <c r="C35" s="47" t="s">
        <v>132</v>
      </c>
      <c r="D35" s="48">
        <v>46174</v>
      </c>
      <c r="E35" s="46" t="s">
        <v>1544</v>
      </c>
      <c r="F35" s="46"/>
      <c r="G35" s="46" t="s">
        <v>133</v>
      </c>
      <c r="H35" s="49">
        <v>150</v>
      </c>
      <c r="I35" s="55">
        <v>4</v>
      </c>
      <c r="J35" s="44"/>
    </row>
    <row r="36" spans="1:18" ht="13" x14ac:dyDescent="0.15">
      <c r="A36" s="46" t="s">
        <v>63</v>
      </c>
      <c r="B36" s="50">
        <v>46113</v>
      </c>
      <c r="C36" s="47" t="s">
        <v>134</v>
      </c>
      <c r="D36" s="48">
        <v>46175</v>
      </c>
      <c r="E36" s="46" t="s">
        <v>1545</v>
      </c>
      <c r="F36" s="46"/>
      <c r="G36" s="46" t="s">
        <v>135</v>
      </c>
      <c r="H36" s="49">
        <v>100</v>
      </c>
      <c r="I36" s="55">
        <v>4</v>
      </c>
      <c r="J36" s="44"/>
    </row>
    <row r="37" spans="1:18" ht="12" x14ac:dyDescent="0.15">
      <c r="A37" s="46" t="s">
        <v>63</v>
      </c>
      <c r="B37" s="47" t="s">
        <v>1509</v>
      </c>
      <c r="C37" s="47" t="s">
        <v>136</v>
      </c>
      <c r="D37" s="48">
        <v>46176</v>
      </c>
      <c r="E37" s="46" t="s">
        <v>1546</v>
      </c>
      <c r="F37" s="46"/>
      <c r="G37" s="46" t="s">
        <v>137</v>
      </c>
      <c r="H37" s="49">
        <v>74.099999999999994</v>
      </c>
      <c r="I37" s="55">
        <v>4</v>
      </c>
    </row>
    <row r="38" spans="1:18" ht="12" x14ac:dyDescent="0.15">
      <c r="A38" s="46" t="s">
        <v>63</v>
      </c>
      <c r="B38" s="47" t="s">
        <v>1510</v>
      </c>
      <c r="C38" s="47" t="s">
        <v>138</v>
      </c>
      <c r="D38" s="48">
        <v>46177</v>
      </c>
      <c r="E38" s="46" t="s">
        <v>1547</v>
      </c>
      <c r="F38" s="46"/>
      <c r="G38" s="46" t="s">
        <v>139</v>
      </c>
      <c r="H38" s="49">
        <v>120</v>
      </c>
      <c r="I38" s="55">
        <v>2</v>
      </c>
    </row>
    <row r="39" spans="1:18" ht="48" x14ac:dyDescent="0.15">
      <c r="A39" s="46" t="s">
        <v>63</v>
      </c>
      <c r="B39" s="47" t="s">
        <v>140</v>
      </c>
      <c r="C39" s="47" t="s">
        <v>140</v>
      </c>
      <c r="D39" s="48">
        <v>46178</v>
      </c>
      <c r="E39" s="46" t="s">
        <v>1548</v>
      </c>
      <c r="F39" s="46"/>
      <c r="G39" s="46" t="s">
        <v>141</v>
      </c>
      <c r="H39" s="49">
        <v>80</v>
      </c>
      <c r="I39" s="55">
        <v>3</v>
      </c>
    </row>
    <row r="40" spans="1:18" ht="12" x14ac:dyDescent="0.15">
      <c r="A40" s="46" t="s">
        <v>63</v>
      </c>
      <c r="B40" s="47" t="s">
        <v>142</v>
      </c>
      <c r="C40" s="47" t="s">
        <v>143</v>
      </c>
      <c r="D40" s="48">
        <v>46179</v>
      </c>
      <c r="E40" s="46" t="s">
        <v>1549</v>
      </c>
      <c r="F40" s="46"/>
      <c r="G40" s="46" t="s">
        <v>144</v>
      </c>
      <c r="H40" s="49">
        <v>600</v>
      </c>
      <c r="I40" s="55">
        <v>1</v>
      </c>
    </row>
    <row r="41" spans="1:18" s="39" customFormat="1" ht="12" x14ac:dyDescent="0.15">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ht="12" x14ac:dyDescent="0.15">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ht="12" x14ac:dyDescent="0.15">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ht="12" x14ac:dyDescent="0.15">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ht="12" x14ac:dyDescent="0.15">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ht="12" x14ac:dyDescent="0.15">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12" x14ac:dyDescent="0.15">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ht="12" x14ac:dyDescent="0.15">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ht="12" x14ac:dyDescent="0.15">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4" x14ac:dyDescent="0.15">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8" x14ac:dyDescent="0.15">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12" x14ac:dyDescent="0.15">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4" x14ac:dyDescent="0.15">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ht="12" x14ac:dyDescent="0.15">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ht="12" x14ac:dyDescent="0.15">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ht="12" x14ac:dyDescent="0.15">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4" x14ac:dyDescent="0.15">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4" x14ac:dyDescent="0.15">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36" x14ac:dyDescent="0.15">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4" x14ac:dyDescent="0.15">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4" x14ac:dyDescent="0.15">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ht="12" x14ac:dyDescent="0.15">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36" x14ac:dyDescent="0.15">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ht="12" x14ac:dyDescent="0.15">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8" x14ac:dyDescent="0.15">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12" x14ac:dyDescent="0.15">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ht="12" x14ac:dyDescent="0.15">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24" x14ac:dyDescent="0.15">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15">
      <c r="A69" s="46"/>
      <c r="B69" s="47"/>
      <c r="C69" s="47"/>
      <c r="D69" s="48"/>
      <c r="E69" s="46"/>
      <c r="F69" s="46"/>
      <c r="G69" s="46"/>
      <c r="H69" s="49"/>
      <c r="I69" s="54"/>
      <c r="K69" s="38"/>
      <c r="L69" s="38"/>
      <c r="M69" s="38"/>
      <c r="N69" s="38"/>
      <c r="O69" s="38"/>
      <c r="P69" s="38"/>
      <c r="Q69" s="38"/>
      <c r="R69" s="38"/>
    </row>
    <row r="70" spans="1:18" s="39" customFormat="1" x14ac:dyDescent="0.15">
      <c r="A70" s="46"/>
      <c r="B70" s="47"/>
      <c r="C70" s="47"/>
      <c r="D70" s="48"/>
      <c r="E70" s="46"/>
      <c r="F70" s="46"/>
      <c r="G70" s="46"/>
      <c r="H70" s="49"/>
      <c r="I70" s="54"/>
      <c r="K70" s="38"/>
      <c r="L70" s="38"/>
      <c r="M70" s="38"/>
      <c r="N70" s="38"/>
      <c r="O70" s="38"/>
      <c r="P70" s="38"/>
      <c r="Q70" s="38"/>
      <c r="R70" s="38"/>
    </row>
    <row r="71" spans="1:18" s="39" customFormat="1" x14ac:dyDescent="0.15">
      <c r="A71" s="46"/>
      <c r="B71" s="47"/>
      <c r="C71" s="47"/>
      <c r="D71" s="48"/>
      <c r="E71" s="46"/>
      <c r="F71" s="46"/>
      <c r="G71" s="46"/>
      <c r="H71" s="49"/>
      <c r="I71" s="54"/>
      <c r="K71" s="38"/>
      <c r="L71" s="38"/>
      <c r="M71" s="38"/>
      <c r="N71" s="38"/>
      <c r="O71" s="38"/>
      <c r="P71" s="38"/>
      <c r="Q71" s="38"/>
      <c r="R71" s="38"/>
    </row>
    <row r="72" spans="1:18" s="39" customFormat="1" x14ac:dyDescent="0.15">
      <c r="A72" s="46"/>
      <c r="B72" s="47"/>
      <c r="C72" s="47"/>
      <c r="D72" s="48"/>
      <c r="E72" s="46"/>
      <c r="F72" s="46"/>
      <c r="G72" s="46"/>
      <c r="H72" s="49"/>
      <c r="I72" s="54"/>
      <c r="K72" s="38"/>
      <c r="L72" s="38"/>
      <c r="M72" s="38"/>
      <c r="N72" s="38"/>
      <c r="O72" s="38"/>
      <c r="P72" s="38"/>
      <c r="Q72" s="38"/>
      <c r="R72" s="38"/>
    </row>
    <row r="73" spans="1:18" s="39" customFormat="1" x14ac:dyDescent="0.15">
      <c r="A73" s="46"/>
      <c r="B73" s="47"/>
      <c r="C73" s="47"/>
      <c r="D73" s="48"/>
      <c r="E73" s="46"/>
      <c r="F73" s="46"/>
      <c r="G73" s="46"/>
      <c r="H73" s="49"/>
      <c r="I73" s="54"/>
      <c r="K73" s="38"/>
      <c r="L73" s="38"/>
      <c r="M73" s="38"/>
      <c r="N73" s="38"/>
      <c r="O73" s="38"/>
      <c r="P73" s="38"/>
      <c r="Q73" s="38"/>
      <c r="R73" s="38"/>
    </row>
    <row r="74" spans="1:18" s="39" customFormat="1" x14ac:dyDescent="0.15">
      <c r="A74" s="46"/>
      <c r="B74" s="47"/>
      <c r="C74" s="47"/>
      <c r="D74" s="48"/>
      <c r="E74" s="46"/>
      <c r="F74" s="46"/>
      <c r="G74" s="46"/>
      <c r="H74" s="49"/>
      <c r="I74" s="54"/>
      <c r="K74" s="38"/>
      <c r="L74" s="38"/>
      <c r="M74" s="38"/>
      <c r="N74" s="38"/>
      <c r="O74" s="38"/>
      <c r="P74" s="38"/>
      <c r="Q74" s="38"/>
      <c r="R74" s="38"/>
    </row>
    <row r="75" spans="1:18" s="39" customFormat="1" x14ac:dyDescent="0.15">
      <c r="A75" s="46"/>
      <c r="B75" s="47"/>
      <c r="C75" s="47"/>
      <c r="D75" s="48"/>
      <c r="E75" s="46"/>
      <c r="F75" s="46"/>
      <c r="G75" s="46"/>
      <c r="H75" s="49"/>
      <c r="I75" s="54"/>
      <c r="K75" s="38"/>
      <c r="L75" s="38"/>
      <c r="M75" s="38"/>
      <c r="N75" s="38"/>
      <c r="O75" s="38"/>
      <c r="P75" s="38"/>
      <c r="Q75" s="38"/>
      <c r="R75" s="38"/>
    </row>
    <row r="76" spans="1:18" s="39" customFormat="1" x14ac:dyDescent="0.15">
      <c r="A76" s="46"/>
      <c r="B76" s="47"/>
      <c r="C76" s="47"/>
      <c r="D76" s="48"/>
      <c r="E76" s="46"/>
      <c r="F76" s="46"/>
      <c r="G76" s="46"/>
      <c r="H76" s="49"/>
      <c r="I76" s="54"/>
      <c r="K76" s="38"/>
      <c r="L76" s="38"/>
      <c r="M76" s="38"/>
      <c r="N76" s="38"/>
      <c r="O76" s="38"/>
      <c r="P76" s="38"/>
      <c r="Q76" s="38"/>
      <c r="R76" s="38"/>
    </row>
    <row r="77" spans="1:18" s="39" customFormat="1" x14ac:dyDescent="0.15">
      <c r="A77" s="46"/>
      <c r="B77" s="47"/>
      <c r="C77" s="47"/>
      <c r="D77" s="48"/>
      <c r="E77" s="46"/>
      <c r="F77" s="46"/>
      <c r="G77" s="46"/>
      <c r="H77" s="49"/>
      <c r="I77" s="54"/>
      <c r="K77" s="38"/>
      <c r="L77" s="38"/>
      <c r="M77" s="38"/>
      <c r="N77" s="38"/>
      <c r="O77" s="38"/>
      <c r="P77" s="38"/>
      <c r="Q77" s="38"/>
      <c r="R77" s="38"/>
    </row>
    <row r="78" spans="1:18" s="39" customFormat="1" x14ac:dyDescent="0.15">
      <c r="A78" s="46"/>
      <c r="B78" s="47"/>
      <c r="C78" s="47"/>
      <c r="D78" s="48"/>
      <c r="E78" s="46"/>
      <c r="F78" s="46"/>
      <c r="G78" s="46"/>
      <c r="H78" s="49"/>
      <c r="I78" s="54"/>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51"/>
      <c r="C2876" s="51"/>
      <c r="D2876" s="48"/>
      <c r="E2876" s="46"/>
      <c r="F2876" s="46"/>
      <c r="G2876" s="46"/>
      <c r="H2876" s="49"/>
      <c r="I2876" s="54"/>
      <c r="K2876" s="38"/>
      <c r="L2876" s="38"/>
      <c r="M2876" s="38"/>
      <c r="N2876" s="38"/>
      <c r="O2876" s="38"/>
      <c r="P2876" s="38"/>
      <c r="Q2876" s="38"/>
      <c r="R2876" s="38"/>
    </row>
    <row r="2877" spans="1:18" s="39" customFormat="1" x14ac:dyDescent="0.15">
      <c r="A2877" s="46"/>
      <c r="B2877" s="51"/>
      <c r="C2877" s="51"/>
      <c r="D2877" s="48"/>
      <c r="E2877" s="46"/>
      <c r="F2877" s="46"/>
      <c r="G2877" s="46"/>
      <c r="H2877" s="49"/>
      <c r="I2877" s="54"/>
      <c r="K2877" s="38"/>
      <c r="L2877" s="38"/>
      <c r="M2877" s="38"/>
      <c r="N2877" s="38"/>
      <c r="O2877" s="38"/>
      <c r="P2877" s="38"/>
      <c r="Q2877" s="38"/>
      <c r="R2877" s="38"/>
    </row>
    <row r="2878" spans="1:18" s="39" customFormat="1" x14ac:dyDescent="0.15">
      <c r="A2878" s="46"/>
      <c r="B2878" s="51"/>
      <c r="C2878" s="51"/>
      <c r="D2878" s="48"/>
      <c r="E2878" s="46"/>
      <c r="F2878" s="46"/>
      <c r="G2878" s="46"/>
      <c r="H2878" s="49"/>
      <c r="I2878" s="54"/>
      <c r="K2878" s="38"/>
      <c r="L2878" s="38"/>
      <c r="M2878" s="38"/>
      <c r="N2878" s="38"/>
      <c r="O2878" s="38"/>
      <c r="P2878" s="38"/>
      <c r="Q2878" s="38"/>
      <c r="R2878" s="38"/>
    </row>
    <row r="2879" spans="1:18" s="39" customFormat="1" x14ac:dyDescent="0.15">
      <c r="A2879" s="46"/>
      <c r="B2879" s="35"/>
      <c r="C2879" s="35"/>
      <c r="D2879" s="48"/>
      <c r="E2879" s="35"/>
      <c r="F2879" s="35"/>
      <c r="G2879" s="35"/>
      <c r="H2879" s="36"/>
      <c r="I2879" s="54"/>
      <c r="K2879" s="38"/>
      <c r="L2879" s="38"/>
      <c r="M2879" s="38"/>
      <c r="N2879" s="38"/>
      <c r="O2879" s="38"/>
      <c r="P2879" s="38"/>
      <c r="Q2879" s="38"/>
      <c r="R2879" s="38"/>
    </row>
    <row r="2880" spans="1:18" s="39" customFormat="1" x14ac:dyDescent="0.15">
      <c r="A2880" s="46"/>
      <c r="B2880" s="35"/>
      <c r="C2880" s="35"/>
      <c r="D2880" s="48"/>
      <c r="E2880" s="35"/>
      <c r="F2880" s="35"/>
      <c r="G2880" s="35"/>
      <c r="H2880" s="36"/>
      <c r="I2880" s="54"/>
      <c r="K2880" s="38"/>
      <c r="L2880" s="38"/>
      <c r="M2880" s="38"/>
      <c r="N2880" s="38"/>
      <c r="O2880" s="38"/>
      <c r="P2880" s="38"/>
      <c r="Q2880" s="38"/>
      <c r="R2880" s="38"/>
    </row>
    <row r="2881" spans="1:18" s="39" customFormat="1" x14ac:dyDescent="0.15">
      <c r="A2881" s="46"/>
      <c r="B2881" s="35"/>
      <c r="C2881" s="35"/>
      <c r="D2881" s="48"/>
      <c r="E2881" s="35"/>
      <c r="F2881" s="35"/>
      <c r="G2881" s="35"/>
      <c r="H2881" s="36"/>
      <c r="I2881" s="54"/>
      <c r="K2881" s="38"/>
      <c r="L2881" s="38"/>
      <c r="M2881" s="38"/>
      <c r="N2881" s="38"/>
      <c r="O2881" s="38"/>
      <c r="P2881" s="38"/>
      <c r="Q2881" s="38"/>
      <c r="R2881" s="38"/>
    </row>
    <row r="2882" spans="1:18" s="39" customFormat="1" x14ac:dyDescent="0.15">
      <c r="A2882" s="46"/>
      <c r="B2882" s="35"/>
      <c r="C2882" s="35"/>
      <c r="D2882" s="48"/>
      <c r="E2882" s="35"/>
      <c r="F2882" s="35"/>
      <c r="G2882" s="35"/>
      <c r="H2882" s="36"/>
      <c r="I2882" s="54"/>
      <c r="K2882" s="38"/>
      <c r="L2882" s="38"/>
      <c r="M2882" s="38"/>
      <c r="N2882" s="38"/>
      <c r="O2882" s="38"/>
      <c r="P2882" s="38"/>
      <c r="Q2882" s="38"/>
      <c r="R2882" s="38"/>
    </row>
    <row r="2883" spans="1:18" s="39" customFormat="1" x14ac:dyDescent="0.15">
      <c r="A2883" s="46"/>
      <c r="B2883" s="35"/>
      <c r="C2883" s="35"/>
      <c r="D2883" s="48"/>
      <c r="E2883" s="35"/>
      <c r="F2883" s="35"/>
      <c r="G2883" s="35"/>
      <c r="H2883" s="36"/>
      <c r="I2883" s="54"/>
      <c r="K2883" s="38"/>
      <c r="L2883" s="38"/>
      <c r="M2883" s="38"/>
      <c r="N2883" s="38"/>
      <c r="O2883" s="38"/>
      <c r="P2883" s="38"/>
      <c r="Q2883" s="38"/>
      <c r="R2883" s="38"/>
    </row>
    <row r="2884" spans="1:18" s="35" customFormat="1" x14ac:dyDescent="0.15">
      <c r="A2884" s="46"/>
      <c r="D2884" s="48"/>
      <c r="H2884" s="36"/>
      <c r="I2884" s="54"/>
      <c r="J2884" s="39"/>
      <c r="K2884" s="38"/>
      <c r="L2884" s="38"/>
      <c r="M2884" s="38"/>
      <c r="N2884" s="38"/>
      <c r="O2884" s="38"/>
      <c r="P2884" s="38"/>
      <c r="Q2884" s="38"/>
      <c r="R2884" s="38"/>
    </row>
    <row r="2885" spans="1:18" s="35" customFormat="1" x14ac:dyDescent="0.15">
      <c r="A2885" s="46"/>
      <c r="D2885" s="48"/>
      <c r="H2885" s="36"/>
      <c r="I2885" s="54"/>
      <c r="J2885" s="39"/>
      <c r="K2885" s="38"/>
      <c r="L2885" s="38"/>
      <c r="M2885" s="38"/>
      <c r="N2885" s="38"/>
      <c r="O2885" s="38"/>
      <c r="P2885" s="38"/>
      <c r="Q2885" s="38"/>
      <c r="R2885" s="38"/>
    </row>
    <row r="2886" spans="1:18" s="35" customFormat="1" x14ac:dyDescent="0.15">
      <c r="A2886" s="46"/>
      <c r="D2886" s="48"/>
      <c r="H2886" s="36"/>
      <c r="I2886" s="54"/>
      <c r="J2886" s="39"/>
      <c r="K2886" s="38"/>
      <c r="L2886" s="38"/>
      <c r="M2886" s="38"/>
      <c r="N2886" s="38"/>
      <c r="O2886" s="38"/>
      <c r="P2886" s="38"/>
      <c r="Q2886" s="38"/>
      <c r="R2886" s="38"/>
    </row>
    <row r="2887" spans="1:18" s="35" customFormat="1" x14ac:dyDescent="0.15">
      <c r="A2887" s="46"/>
      <c r="D2887" s="48"/>
      <c r="H2887" s="36"/>
      <c r="I2887" s="54"/>
      <c r="J2887" s="39"/>
      <c r="K2887" s="38"/>
      <c r="L2887" s="38"/>
      <c r="M2887" s="38"/>
      <c r="N2887" s="38"/>
      <c r="O2887" s="38"/>
      <c r="P2887" s="38"/>
      <c r="Q2887" s="38"/>
      <c r="R2887" s="38"/>
    </row>
    <row r="2888" spans="1:18" s="35" customFormat="1" x14ac:dyDescent="0.15">
      <c r="A2888" s="46"/>
      <c r="D2888" s="48"/>
      <c r="H2888" s="36"/>
      <c r="I2888" s="54"/>
      <c r="J2888" s="39"/>
      <c r="K2888" s="38"/>
      <c r="L2888" s="38"/>
      <c r="M2888" s="38"/>
      <c r="N2888" s="38"/>
      <c r="O2888" s="38"/>
      <c r="P2888" s="38"/>
      <c r="Q2888" s="38"/>
      <c r="R2888" s="38"/>
    </row>
    <row r="2889" spans="1:18" s="35" customFormat="1" x14ac:dyDescent="0.15">
      <c r="A2889" s="46"/>
      <c r="D2889" s="48"/>
      <c r="H2889" s="36"/>
      <c r="I2889" s="54"/>
      <c r="J2889" s="39"/>
      <c r="K2889" s="38"/>
      <c r="L2889" s="38"/>
      <c r="M2889" s="38"/>
      <c r="N2889" s="38"/>
      <c r="O2889" s="38"/>
      <c r="P2889" s="38"/>
      <c r="Q2889" s="38"/>
      <c r="R2889" s="38"/>
    </row>
    <row r="2890" spans="1:18" s="35" customFormat="1" x14ac:dyDescent="0.15">
      <c r="A2890" s="46"/>
      <c r="D2890" s="48"/>
      <c r="H2890" s="36"/>
      <c r="I2890" s="54"/>
      <c r="J2890" s="39"/>
      <c r="K2890" s="38"/>
      <c r="L2890" s="38"/>
      <c r="M2890" s="38"/>
      <c r="N2890" s="38"/>
      <c r="O2890" s="38"/>
      <c r="P2890" s="38"/>
      <c r="Q2890" s="38"/>
      <c r="R2890" s="38"/>
    </row>
    <row r="2891" spans="1:18" s="35" customFormat="1" x14ac:dyDescent="0.15">
      <c r="A2891" s="46"/>
      <c r="D2891" s="48"/>
      <c r="H2891" s="36"/>
      <c r="I2891" s="54"/>
      <c r="J2891" s="39"/>
      <c r="K2891" s="38"/>
      <c r="L2891" s="38"/>
      <c r="M2891" s="38"/>
      <c r="N2891" s="38"/>
      <c r="O2891" s="38"/>
      <c r="P2891" s="38"/>
      <c r="Q2891" s="38"/>
      <c r="R2891" s="38"/>
    </row>
    <row r="2892" spans="1:18" s="35" customFormat="1" x14ac:dyDescent="0.15">
      <c r="A2892" s="46"/>
      <c r="D2892" s="48"/>
      <c r="H2892" s="36"/>
      <c r="I2892" s="54"/>
      <c r="J2892" s="39"/>
      <c r="K2892" s="38"/>
      <c r="L2892" s="38"/>
      <c r="M2892" s="38"/>
      <c r="N2892" s="38"/>
      <c r="O2892" s="38"/>
      <c r="P2892" s="38"/>
      <c r="Q2892" s="38"/>
      <c r="R2892" s="38"/>
    </row>
    <row r="2893" spans="1:18" s="35" customFormat="1" x14ac:dyDescent="0.15">
      <c r="A2893" s="46"/>
      <c r="D2893" s="48"/>
      <c r="H2893" s="36"/>
      <c r="I2893" s="54"/>
      <c r="J2893" s="39"/>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31" priority="2" stopIfTrue="1">
      <formula>$A8&lt;&gt;""</formula>
    </cfRule>
  </conditionalFormatting>
  <conditionalFormatting sqref="B68:C68 B69:H2878">
    <cfRule type="expression" dxfId="130" priority="3" stopIfTrue="1">
      <formula>$A68&lt;&gt;""</formula>
    </cfRule>
  </conditionalFormatting>
  <conditionalFormatting sqref="D2876:D2903">
    <cfRule type="expression" dxfId="129"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45" hidden="1" customWidth="1"/>
    <col min="8" max="16384" width="11.5" style="29"/>
  </cols>
  <sheetData>
    <row r="1" spans="1:7" s="27" customFormat="1" ht="35.25" customHeight="1" x14ac:dyDescent="0.15">
      <c r="A1" s="359" t="s">
        <v>1561</v>
      </c>
      <c r="B1" s="360"/>
      <c r="C1" s="166">
        <v>46053</v>
      </c>
      <c r="D1" s="26"/>
      <c r="G1" s="244">
        <v>46053</v>
      </c>
    </row>
    <row r="2" spans="1:7" ht="14" x14ac:dyDescent="0.15">
      <c r="A2" s="28"/>
      <c r="B2" s="28"/>
      <c r="G2" s="244">
        <v>46081</v>
      </c>
    </row>
    <row r="3" spans="1:7" ht="14" x14ac:dyDescent="0.15">
      <c r="A3" s="30" t="s">
        <v>214</v>
      </c>
      <c r="B3" s="357" t="str">
        <f>INDEX(Adr!B:B,Doklady!B102+1)</f>
        <v>Slovenská asociácia taekwondo WT</v>
      </c>
      <c r="C3" s="357"/>
      <c r="D3" s="357"/>
      <c r="G3" s="244">
        <v>46112</v>
      </c>
    </row>
    <row r="4" spans="1:7" ht="14" x14ac:dyDescent="0.15">
      <c r="A4" s="30" t="s">
        <v>215</v>
      </c>
      <c r="B4" s="29" t="str">
        <f>RIGHT("0000"&amp;INDEX(Adr!A:A,Doklady!B102+1),8)</f>
        <v>30814910</v>
      </c>
      <c r="G4" s="244">
        <v>46142</v>
      </c>
    </row>
    <row r="5" spans="1:7" ht="14" x14ac:dyDescent="0.15">
      <c r="A5" s="30" t="s">
        <v>216</v>
      </c>
      <c r="B5" s="29" t="str">
        <f>INDEX(Adr!D:D,Doklady!B102+1)&amp;", "&amp;INDEX(Adr!E:E,Doklady!B102+1)</f>
        <v>Hlavná 37/68, Košice</v>
      </c>
      <c r="G5" s="244">
        <v>46173</v>
      </c>
    </row>
    <row r="6" spans="1:7" ht="14" x14ac:dyDescent="0.15">
      <c r="A6" s="30"/>
      <c r="G6" s="244">
        <v>46203</v>
      </c>
    </row>
    <row r="7" spans="1:7" ht="14" x14ac:dyDescent="0.15">
      <c r="G7" s="244">
        <v>46234</v>
      </c>
    </row>
    <row r="8" spans="1:7" ht="14" x14ac:dyDescent="0.15">
      <c r="G8" s="244">
        <v>46265</v>
      </c>
    </row>
    <row r="9" spans="1:7" ht="24" x14ac:dyDescent="0.15">
      <c r="A9" s="31" t="s">
        <v>217</v>
      </c>
      <c r="B9" s="31" t="s">
        <v>217</v>
      </c>
      <c r="C9" s="32" t="s">
        <v>218</v>
      </c>
      <c r="G9" s="244">
        <v>46295</v>
      </c>
    </row>
    <row r="10" spans="1:7" ht="14" x14ac:dyDescent="0.15">
      <c r="A10" s="133" t="s">
        <v>219</v>
      </c>
      <c r="B10" s="134" t="s">
        <v>220</v>
      </c>
      <c r="C10" s="167">
        <f>+Spolu!C10</f>
        <v>0</v>
      </c>
      <c r="G10" s="244">
        <v>46326</v>
      </c>
    </row>
    <row r="11" spans="1:7" ht="14" x14ac:dyDescent="0.15">
      <c r="A11" s="133" t="s">
        <v>221</v>
      </c>
      <c r="B11" s="134" t="s">
        <v>222</v>
      </c>
      <c r="C11" s="167">
        <f>+Spolu!C11</f>
        <v>82677</v>
      </c>
      <c r="G11" s="244">
        <v>46356</v>
      </c>
    </row>
    <row r="12" spans="1:7" ht="14" x14ac:dyDescent="0.15">
      <c r="A12" s="133" t="s">
        <v>223</v>
      </c>
      <c r="B12" s="134" t="s">
        <v>224</v>
      </c>
      <c r="C12" s="167">
        <f>+Spolu!C12</f>
        <v>59342</v>
      </c>
      <c r="G12" s="244">
        <v>46387</v>
      </c>
    </row>
    <row r="13" spans="1:7" ht="14" x14ac:dyDescent="0.15">
      <c r="A13" s="133" t="s">
        <v>225</v>
      </c>
      <c r="B13" s="134" t="s">
        <v>226</v>
      </c>
      <c r="C13" s="167">
        <f>+Spolu!C13</f>
        <v>0</v>
      </c>
      <c r="G13" s="244"/>
    </row>
    <row r="14" spans="1:7" ht="14" x14ac:dyDescent="0.15">
      <c r="A14" s="133" t="s">
        <v>227</v>
      </c>
      <c r="B14" s="134" t="s">
        <v>228</v>
      </c>
      <c r="C14" s="167">
        <f>+Spolu!C14</f>
        <v>0</v>
      </c>
      <c r="G14" s="244"/>
    </row>
    <row r="15" spans="1:7" ht="14" x14ac:dyDescent="0.15">
      <c r="A15" s="33" t="s">
        <v>229</v>
      </c>
      <c r="B15" s="132"/>
      <c r="C15" s="34">
        <f>SUM(C10:C14)</f>
        <v>142019</v>
      </c>
      <c r="G15" s="244"/>
    </row>
    <row r="16" spans="1:7" ht="14" x14ac:dyDescent="0.15">
      <c r="G16" s="244"/>
    </row>
    <row r="17" spans="1:5" ht="72" customHeight="1" x14ac:dyDescent="0.15">
      <c r="A17" s="358" t="s">
        <v>230</v>
      </c>
      <c r="B17" s="358"/>
      <c r="C17" s="358"/>
      <c r="D17" s="358"/>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11" zoomScale="130" zoomScaleNormal="13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69" t="str">
        <f>Doklady!A100</f>
        <v>Priebežné čerpanie a vyúčtovanie finančných prostriedkov poskytnutých zo štátneho rozpočtu v oblasti športu v roku 2026</v>
      </c>
      <c r="B1" s="369"/>
      <c r="C1" s="369"/>
      <c r="D1" s="369"/>
      <c r="E1" s="369"/>
      <c r="F1" s="369"/>
      <c r="G1" s="369"/>
      <c r="H1" s="369"/>
      <c r="I1" s="369"/>
    </row>
    <row r="2" spans="1:26" ht="7.5" customHeight="1" x14ac:dyDescent="0.15">
      <c r="C2" s="8"/>
      <c r="D2" s="8"/>
      <c r="E2" s="8"/>
      <c r="F2" s="8"/>
      <c r="G2" s="8"/>
      <c r="H2" s="8"/>
      <c r="I2" s="8"/>
    </row>
    <row r="3" spans="1:26" s="9" customFormat="1" ht="26.25" customHeight="1" x14ac:dyDescent="0.15">
      <c r="B3" s="152" t="s">
        <v>52</v>
      </c>
      <c r="C3" s="370" t="str">
        <f>INDEX(Adr!B2:B242,Doklady!B102)</f>
        <v>Slovenská asociácia taekwondo WT</v>
      </c>
      <c r="D3" s="370"/>
      <c r="E3" s="370"/>
      <c r="F3" s="370"/>
      <c r="G3" s="207"/>
      <c r="H3" s="207"/>
      <c r="I3" s="65" t="str">
        <f>Doklady!I100</f>
        <v>V1</v>
      </c>
      <c r="J3" s="85"/>
      <c r="K3" s="85"/>
      <c r="L3" s="85"/>
      <c r="M3" s="85"/>
      <c r="N3" s="85"/>
      <c r="O3" s="85"/>
      <c r="P3" s="85"/>
      <c r="Q3" s="85"/>
      <c r="R3" s="85"/>
      <c r="S3" s="85"/>
      <c r="T3" s="85"/>
      <c r="U3" s="85"/>
      <c r="V3" s="85"/>
      <c r="W3" s="85"/>
      <c r="X3" s="85"/>
      <c r="Y3" s="85"/>
      <c r="Z3" s="85"/>
    </row>
    <row r="4" spans="1:26" s="9" customFormat="1" ht="13" x14ac:dyDescent="0.15">
      <c r="B4" s="64" t="s">
        <v>215</v>
      </c>
      <c r="C4" s="66" t="str">
        <f>INDEX(Adr!A2:A242,Doklady!B102)</f>
        <v>30814910</v>
      </c>
      <c r="I4" s="65">
        <f>Doklady!I101</f>
        <v>46053</v>
      </c>
      <c r="J4" s="85"/>
      <c r="K4" s="85"/>
      <c r="L4" s="85"/>
      <c r="M4" s="85"/>
      <c r="N4" s="85"/>
      <c r="O4" s="85"/>
      <c r="P4" s="85"/>
      <c r="Q4" s="85"/>
      <c r="R4" s="85"/>
      <c r="S4" s="85"/>
      <c r="T4" s="85"/>
      <c r="U4" s="85"/>
      <c r="V4" s="85"/>
      <c r="W4" s="85"/>
      <c r="X4" s="85"/>
      <c r="Y4" s="85"/>
      <c r="Z4" s="85"/>
    </row>
    <row r="5" spans="1:26" s="9" customFormat="1" ht="13" x14ac:dyDescent="0.1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216</v>
      </c>
      <c r="C6" s="9" t="str">
        <f>INDEX(Adr!D2:D242,Doklady!B102)&amp;", "&amp;INDEX(Adr!E2:E242,Doklady!B102)&amp;", "&amp;INDEX(Adr!F2:F242,Doklady!B102)</f>
        <v>Hlavná 37/68, Košice, 040 01</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217</v>
      </c>
      <c r="B9" s="67" t="s">
        <v>232</v>
      </c>
      <c r="C9" s="125" t="s">
        <v>233</v>
      </c>
      <c r="D9" s="125" t="s">
        <v>234</v>
      </c>
      <c r="E9" s="371" t="s">
        <v>235</v>
      </c>
      <c r="F9" s="372"/>
      <c r="J9" s="8"/>
      <c r="L9" s="118"/>
      <c r="M9" s="118"/>
      <c r="N9" s="118"/>
      <c r="O9" s="118"/>
      <c r="P9" s="118"/>
      <c r="Q9" s="118"/>
      <c r="R9" s="118"/>
      <c r="S9" s="118"/>
    </row>
    <row r="10" spans="1:26" ht="18" x14ac:dyDescent="0.2">
      <c r="A10" s="69" t="s">
        <v>219</v>
      </c>
      <c r="B10" s="70" t="s">
        <v>220</v>
      </c>
      <c r="C10" s="126">
        <f>SUMIF(FP!J:J,Doklady!$B$1&amp;A10,FP!D:D)</f>
        <v>0</v>
      </c>
      <c r="D10" s="126">
        <f>C10-E10</f>
        <v>0</v>
      </c>
      <c r="E10" s="362">
        <f>SUMIF(K:K,A10,I:I)</f>
        <v>0</v>
      </c>
      <c r="F10" s="363"/>
      <c r="L10" s="120" t="s">
        <v>236</v>
      </c>
      <c r="M10" s="118"/>
      <c r="N10" s="118"/>
      <c r="O10" s="118"/>
      <c r="P10" s="118"/>
      <c r="Q10" s="118"/>
      <c r="R10" s="118"/>
      <c r="S10" s="118"/>
    </row>
    <row r="11" spans="1:26" ht="18" x14ac:dyDescent="0.2">
      <c r="A11" s="69" t="s">
        <v>221</v>
      </c>
      <c r="B11" s="70" t="s">
        <v>222</v>
      </c>
      <c r="C11" s="126">
        <f>SUMIF(FP!J:J,Doklady!$B$1&amp;A11,FP!D:D)</f>
        <v>82677</v>
      </c>
      <c r="D11" s="126">
        <f>+C11-E11</f>
        <v>36940.9</v>
      </c>
      <c r="E11" s="373">
        <f>+I39-I42+I44-I47</f>
        <v>45736.1</v>
      </c>
      <c r="F11" s="374"/>
      <c r="J11" s="168"/>
      <c r="L11" s="153" t="str">
        <f>L41</f>
        <v>a - taekwondo - bežné transfery</v>
      </c>
      <c r="M11" s="118"/>
      <c r="N11" s="118"/>
      <c r="O11" s="118"/>
      <c r="P11" s="118"/>
      <c r="Q11" s="118"/>
      <c r="R11" s="118"/>
      <c r="S11" s="118"/>
    </row>
    <row r="12" spans="1:26" ht="18" x14ac:dyDescent="0.2">
      <c r="A12" s="69" t="s">
        <v>223</v>
      </c>
      <c r="B12" s="70" t="s">
        <v>224</v>
      </c>
      <c r="C12" s="126">
        <f>SUMIF(FP!J:J,Doklady!$B$1&amp;A12,FP!D:D)</f>
        <v>59342</v>
      </c>
      <c r="D12" s="126">
        <f>C12-E12</f>
        <v>30751.989999999998</v>
      </c>
      <c r="E12" s="362">
        <f>SUMIF(K:K,A12,I:I)</f>
        <v>28590.010000000002</v>
      </c>
      <c r="F12" s="363"/>
      <c r="J12" s="169"/>
      <c r="L12" s="153" t="str">
        <f>L42</f>
        <v>a - taekwondo - kapitálové transfery</v>
      </c>
      <c r="N12" s="118"/>
      <c r="O12" s="118"/>
      <c r="P12" s="118"/>
      <c r="Q12" s="118"/>
      <c r="R12" s="118"/>
      <c r="S12" s="118"/>
    </row>
    <row r="13" spans="1:26" ht="18" x14ac:dyDescent="0.2">
      <c r="A13" s="69" t="s">
        <v>225</v>
      </c>
      <c r="B13" s="70" t="s">
        <v>226</v>
      </c>
      <c r="C13" s="126">
        <f>SUMIF(FP!J:J,Doklady!$B$1&amp;A13,FP!D:D)</f>
        <v>0</v>
      </c>
      <c r="D13" s="126">
        <f>C13-E13</f>
        <v>0</v>
      </c>
      <c r="E13" s="362">
        <f>SUMIF(K:K,A13,I:I)</f>
        <v>0</v>
      </c>
      <c r="F13" s="363"/>
      <c r="J13" s="8"/>
      <c r="L13" s="153">
        <f>L46</f>
        <v>2</v>
      </c>
      <c r="N13" s="118"/>
      <c r="O13" s="118"/>
      <c r="P13" s="118"/>
      <c r="Q13" s="118"/>
      <c r="R13" s="118"/>
      <c r="S13" s="118"/>
    </row>
    <row r="14" spans="1:26" ht="19" thickBot="1" x14ac:dyDescent="0.25">
      <c r="A14" s="69" t="s">
        <v>227</v>
      </c>
      <c r="B14" s="70" t="s">
        <v>228</v>
      </c>
      <c r="C14" s="126">
        <f>SUMIF(FP!J:J,Doklady!$B$1&amp;A14,FP!D:D)</f>
        <v>0</v>
      </c>
      <c r="D14" s="126">
        <f>C14-E14</f>
        <v>0</v>
      </c>
      <c r="E14" s="375">
        <f>SUMIF(K:K,A14,I:I)</f>
        <v>0</v>
      </c>
      <c r="F14" s="376"/>
      <c r="J14" s="8"/>
      <c r="L14" s="153" t="str">
        <f>L47</f>
        <v>2</v>
      </c>
      <c r="N14" s="118"/>
      <c r="O14" s="118"/>
      <c r="P14" s="118"/>
      <c r="Q14" s="118"/>
      <c r="R14" s="118"/>
      <c r="S14" s="118"/>
    </row>
    <row r="15" spans="1:26" ht="5.25" customHeight="1" thickTop="1" x14ac:dyDescent="0.15">
      <c r="I15" s="9"/>
    </row>
    <row r="16" spans="1:26" s="9" customFormat="1" ht="13" x14ac:dyDescent="0.15">
      <c r="A16" s="117" t="s">
        <v>237</v>
      </c>
      <c r="B16" s="382" t="s">
        <v>238</v>
      </c>
      <c r="C16" s="383"/>
      <c r="D16" s="383"/>
      <c r="E16" s="383"/>
      <c r="F16" s="383"/>
      <c r="G16" s="383"/>
      <c r="H16" s="384"/>
      <c r="I16" s="136" t="s">
        <v>239</v>
      </c>
      <c r="J16" s="85"/>
      <c r="K16" s="85"/>
      <c r="L16" s="85"/>
      <c r="M16" s="85"/>
      <c r="N16" s="85"/>
      <c r="O16" s="85"/>
      <c r="P16" s="85"/>
      <c r="Q16" s="85"/>
      <c r="R16" s="85"/>
      <c r="S16" s="85"/>
      <c r="T16" s="85"/>
      <c r="U16" s="85"/>
      <c r="V16" s="85"/>
      <c r="W16" s="85"/>
      <c r="X16" s="85"/>
      <c r="Y16" s="85"/>
      <c r="Z16" s="85"/>
    </row>
    <row r="17" spans="1:20" ht="12" x14ac:dyDescent="0.15">
      <c r="A17" s="115" t="s">
        <v>240</v>
      </c>
      <c r="B17" s="377" t="s">
        <v>241</v>
      </c>
      <c r="C17" s="377"/>
      <c r="D17" s="377"/>
      <c r="E17" s="377"/>
      <c r="F17" s="377"/>
      <c r="G17" s="377"/>
      <c r="H17" s="377"/>
      <c r="I17" s="73">
        <f>SUMIF(FP!I:I,Doklady!$B$1&amp;A17,FP!D:D)</f>
        <v>82677</v>
      </c>
      <c r="T17" s="86"/>
    </row>
    <row r="18" spans="1:20" x14ac:dyDescent="0.15">
      <c r="A18" s="135" t="s">
        <v>242</v>
      </c>
      <c r="B18" s="377" t="s">
        <v>243</v>
      </c>
      <c r="C18" s="377"/>
      <c r="D18" s="377"/>
      <c r="E18" s="377"/>
      <c r="F18" s="377"/>
      <c r="G18" s="377"/>
      <c r="H18" s="377"/>
      <c r="I18" s="73">
        <f>SUMIF(FP!I:I,Doklady!$B$1&amp;A18,FP!D:D)</f>
        <v>0</v>
      </c>
    </row>
    <row r="19" spans="1:20" ht="12" x14ac:dyDescent="0.15">
      <c r="A19" s="115" t="s">
        <v>244</v>
      </c>
      <c r="B19" s="377" t="s">
        <v>245</v>
      </c>
      <c r="C19" s="377"/>
      <c r="D19" s="377"/>
      <c r="E19" s="377"/>
      <c r="F19" s="377"/>
      <c r="G19" s="377"/>
      <c r="H19" s="377"/>
      <c r="I19" s="73">
        <f>SUMIF(FP!I:I,Doklady!$B$1&amp;A19,FP!D:D)</f>
        <v>11342</v>
      </c>
    </row>
    <row r="20" spans="1:20" x14ac:dyDescent="0.15">
      <c r="A20" s="135" t="s">
        <v>246</v>
      </c>
      <c r="B20" s="366" t="s">
        <v>247</v>
      </c>
      <c r="C20" s="367"/>
      <c r="D20" s="367"/>
      <c r="E20" s="367"/>
      <c r="F20" s="367"/>
      <c r="G20" s="367"/>
      <c r="H20" s="368"/>
      <c r="I20" s="73">
        <f>SUMIF(FP!I:I,Doklady!$B$1&amp;A20,FP!D:D)</f>
        <v>48000</v>
      </c>
      <c r="T20" s="86"/>
    </row>
    <row r="21" spans="1:20" ht="12" x14ac:dyDescent="0.15">
      <c r="A21" s="115" t="s">
        <v>248</v>
      </c>
      <c r="B21" s="366" t="s">
        <v>249</v>
      </c>
      <c r="C21" s="367"/>
      <c r="D21" s="367"/>
      <c r="E21" s="367"/>
      <c r="F21" s="367"/>
      <c r="G21" s="367"/>
      <c r="H21" s="368"/>
      <c r="I21" s="73">
        <f>SUMIF(FP!I:I,Doklady!$B$1&amp;A21,FP!D:D)</f>
        <v>0</v>
      </c>
      <c r="T21" s="86"/>
    </row>
    <row r="22" spans="1:20" x14ac:dyDescent="0.15">
      <c r="A22" s="135" t="s">
        <v>250</v>
      </c>
      <c r="B22" s="385" t="s">
        <v>251</v>
      </c>
      <c r="C22" s="386"/>
      <c r="D22" s="386"/>
      <c r="E22" s="386"/>
      <c r="F22" s="386"/>
      <c r="G22" s="386"/>
      <c r="H22" s="387"/>
      <c r="I22" s="73">
        <f>SUMIF(FP!I:I,Doklady!$B$1&amp;A22,FP!D:D)</f>
        <v>0</v>
      </c>
      <c r="T22" s="86"/>
    </row>
    <row r="23" spans="1:20" ht="12" x14ac:dyDescent="0.15">
      <c r="A23" s="115" t="s">
        <v>252</v>
      </c>
      <c r="B23" s="366" t="s">
        <v>253</v>
      </c>
      <c r="C23" s="367"/>
      <c r="D23" s="367"/>
      <c r="E23" s="367"/>
      <c r="F23" s="367"/>
      <c r="G23" s="367"/>
      <c r="H23" s="368"/>
      <c r="I23" s="73">
        <f>SUMIF(FP!I:I,Doklady!$B$1&amp;A23,FP!D:D)</f>
        <v>0</v>
      </c>
      <c r="T23" s="86"/>
    </row>
    <row r="24" spans="1:20" x14ac:dyDescent="0.15">
      <c r="A24" s="135" t="s">
        <v>254</v>
      </c>
      <c r="B24" s="366" t="s">
        <v>255</v>
      </c>
      <c r="C24" s="367"/>
      <c r="D24" s="367"/>
      <c r="E24" s="367"/>
      <c r="F24" s="367"/>
      <c r="G24" s="367"/>
      <c r="H24" s="368"/>
      <c r="I24" s="73">
        <f>SUMIF(FP!I:I,Doklady!$B$1&amp;A24,FP!D:D)</f>
        <v>0</v>
      </c>
      <c r="T24" s="86"/>
    </row>
    <row r="25" spans="1:20" ht="12" x14ac:dyDescent="0.15">
      <c r="A25" s="115" t="s">
        <v>256</v>
      </c>
      <c r="B25" s="378" t="s">
        <v>1464</v>
      </c>
      <c r="C25" s="379"/>
      <c r="D25" s="379"/>
      <c r="E25" s="379"/>
      <c r="F25" s="379"/>
      <c r="G25" s="379"/>
      <c r="H25" s="380"/>
      <c r="I25" s="73">
        <f>SUMIF(FP!I:I,Doklady!$B$1&amp;A25,FP!D:D)</f>
        <v>0</v>
      </c>
      <c r="T25" s="86"/>
    </row>
    <row r="26" spans="1:20" x14ac:dyDescent="0.15">
      <c r="A26" s="135" t="s">
        <v>257</v>
      </c>
      <c r="B26" s="366" t="s">
        <v>258</v>
      </c>
      <c r="C26" s="367"/>
      <c r="D26" s="367"/>
      <c r="E26" s="367"/>
      <c r="F26" s="367"/>
      <c r="G26" s="367"/>
      <c r="H26" s="368"/>
      <c r="I26" s="73">
        <f>SUMIF(FP!I:I,Doklady!$B$1&amp;A26,FP!D:D)</f>
        <v>0</v>
      </c>
      <c r="T26" s="86"/>
    </row>
    <row r="27" spans="1:20" ht="12" x14ac:dyDescent="0.15">
      <c r="A27" s="115" t="s">
        <v>259</v>
      </c>
      <c r="B27" s="366" t="s">
        <v>260</v>
      </c>
      <c r="C27" s="367"/>
      <c r="D27" s="367"/>
      <c r="E27" s="367"/>
      <c r="F27" s="367"/>
      <c r="G27" s="367"/>
      <c r="H27" s="368"/>
      <c r="I27" s="73">
        <f>SUMIF(FP!I:I,Doklady!$B$1&amp;A27,FP!D:D)</f>
        <v>0</v>
      </c>
      <c r="T27" s="86"/>
    </row>
    <row r="28" spans="1:20" x14ac:dyDescent="0.15">
      <c r="A28" s="135" t="s">
        <v>261</v>
      </c>
      <c r="B28" s="366" t="s">
        <v>1476</v>
      </c>
      <c r="C28" s="367"/>
      <c r="D28" s="367"/>
      <c r="E28" s="367"/>
      <c r="F28" s="367"/>
      <c r="G28" s="367"/>
      <c r="H28" s="368"/>
      <c r="I28" s="73">
        <f>SUMIF(FP!I:I,Doklady!$B$1&amp;A28,FP!D:D)</f>
        <v>0</v>
      </c>
      <c r="T28" s="86"/>
    </row>
    <row r="29" spans="1:20" ht="12" x14ac:dyDescent="0.15">
      <c r="A29" s="115" t="s">
        <v>263</v>
      </c>
      <c r="B29" s="366" t="s">
        <v>264</v>
      </c>
      <c r="C29" s="367"/>
      <c r="D29" s="367"/>
      <c r="E29" s="367"/>
      <c r="F29" s="367"/>
      <c r="G29" s="367"/>
      <c r="H29" s="368"/>
      <c r="I29" s="73">
        <f>SUMIF(FP!I:I,Doklady!$B$1&amp;A29,FP!D:D)</f>
        <v>0</v>
      </c>
      <c r="T29" s="86"/>
    </row>
    <row r="30" spans="1:20" hidden="1" x14ac:dyDescent="0.15">
      <c r="A30" s="135" t="s">
        <v>265</v>
      </c>
      <c r="B30" s="366"/>
      <c r="C30" s="367"/>
      <c r="D30" s="367"/>
      <c r="E30" s="367"/>
      <c r="F30" s="367"/>
      <c r="G30" s="367"/>
      <c r="H30" s="368"/>
      <c r="I30" s="73">
        <f>SUMIF(FP!I:I,Doklady!$B$1&amp;A30,FP!D:D)</f>
        <v>0</v>
      </c>
      <c r="T30" s="86"/>
    </row>
    <row r="31" spans="1:20" ht="12" hidden="1" x14ac:dyDescent="0.15">
      <c r="A31" s="115" t="s">
        <v>266</v>
      </c>
      <c r="B31" s="366"/>
      <c r="C31" s="367"/>
      <c r="D31" s="367"/>
      <c r="E31" s="367"/>
      <c r="F31" s="367"/>
      <c r="G31" s="367"/>
      <c r="H31" s="368"/>
      <c r="I31" s="73">
        <f>SUMIF(FP!I:I,Doklady!$B$1&amp;A31,FP!D:D)</f>
        <v>0</v>
      </c>
      <c r="T31" s="86"/>
    </row>
    <row r="32" spans="1:20" hidden="1" x14ac:dyDescent="0.15">
      <c r="A32" s="135" t="s">
        <v>267</v>
      </c>
      <c r="B32" s="388"/>
      <c r="C32" s="389"/>
      <c r="D32" s="389"/>
      <c r="E32" s="389"/>
      <c r="F32" s="389"/>
      <c r="G32" s="389"/>
      <c r="H32" s="390"/>
      <c r="I32" s="73">
        <f>SUMIF(FP!I:I,Doklady!$B$1&amp;A32,FP!D:D)</f>
        <v>0</v>
      </c>
      <c r="T32" s="86"/>
    </row>
    <row r="33" spans="1:21" ht="12" hidden="1" x14ac:dyDescent="0.15">
      <c r="A33" s="115" t="s">
        <v>268</v>
      </c>
      <c r="B33" s="388"/>
      <c r="C33" s="389"/>
      <c r="D33" s="389"/>
      <c r="E33" s="389"/>
      <c r="F33" s="389"/>
      <c r="G33" s="389"/>
      <c r="H33" s="390"/>
      <c r="I33" s="73">
        <f>SUMIF(FP!I:I,Doklady!$B$1&amp;A33,FP!D:D)</f>
        <v>0</v>
      </c>
      <c r="T33" s="86"/>
    </row>
    <row r="34" spans="1:21" hidden="1" x14ac:dyDescent="0.15">
      <c r="A34" s="135" t="s">
        <v>269</v>
      </c>
      <c r="B34" s="391"/>
      <c r="C34" s="391"/>
      <c r="D34" s="391"/>
      <c r="E34" s="391"/>
      <c r="F34" s="391"/>
      <c r="G34" s="391"/>
      <c r="H34" s="391"/>
      <c r="I34" s="73">
        <f>SUMIF(FP!I:I,Doklady!$B$1&amp;A34,FP!D:D)</f>
        <v>0</v>
      </c>
      <c r="J34" s="8"/>
      <c r="K34" s="8"/>
    </row>
    <row r="36" spans="1:21" ht="13" x14ac:dyDescent="0.15">
      <c r="A36" s="121" t="s">
        <v>270</v>
      </c>
      <c r="B36" s="121"/>
      <c r="C36" s="212">
        <v>1</v>
      </c>
      <c r="D36" s="212">
        <v>2</v>
      </c>
      <c r="E36" s="212">
        <v>3</v>
      </c>
      <c r="F36" s="212">
        <v>4</v>
      </c>
      <c r="G36" s="212">
        <v>5</v>
      </c>
      <c r="H36" s="212">
        <v>5</v>
      </c>
      <c r="I36" s="122"/>
    </row>
    <row r="37" spans="1:21" ht="3.75" customHeight="1" x14ac:dyDescent="0.15"/>
    <row r="38" spans="1:21" ht="24" x14ac:dyDescent="0.15">
      <c r="A38" s="67" t="s">
        <v>237</v>
      </c>
      <c r="B38" s="67" t="str">
        <f>"Šport "&amp;K40</f>
        <v>Šport taekwondo</v>
      </c>
      <c r="C38" s="68" t="s">
        <v>1430</v>
      </c>
      <c r="D38" s="68" t="s">
        <v>1431</v>
      </c>
      <c r="E38" s="68" t="s">
        <v>1432</v>
      </c>
      <c r="F38" s="68" t="s">
        <v>1429</v>
      </c>
      <c r="G38" s="68" t="s">
        <v>271</v>
      </c>
      <c r="H38" s="68" t="s">
        <v>272</v>
      </c>
      <c r="I38" s="67" t="s">
        <v>229</v>
      </c>
      <c r="L38" s="84">
        <f>COUNTIF(FP!N:N,Doklady!B1&amp;"aB")</f>
        <v>1</v>
      </c>
    </row>
    <row r="39" spans="1:21" ht="12" x14ac:dyDescent="0.15">
      <c r="A39" s="115" t="s">
        <v>240</v>
      </c>
      <c r="B39" s="116" t="s">
        <v>273</v>
      </c>
      <c r="C39" s="78">
        <f>I39*0.2</f>
        <v>16535.400000000001</v>
      </c>
      <c r="D39" s="78">
        <f>I39*0.2</f>
        <v>16535.400000000001</v>
      </c>
      <c r="E39" s="78">
        <f>I39*0.25</f>
        <v>20669.25</v>
      </c>
      <c r="F39" s="78">
        <f>+I39*0.15</f>
        <v>12401.55</v>
      </c>
      <c r="G39" s="78">
        <f>+MAX(I39-C39-D39-E39-F39-H39,0)</f>
        <v>16535.400000000005</v>
      </c>
      <c r="H39" s="78">
        <f>+IFERROR(VLOOKUP(K40&amp;" - kapitálové transfery",B$53:C$90,2,0),0)</f>
        <v>0</v>
      </c>
      <c r="I39" s="73">
        <f>SUMIF(FP!K:K,K40,FP!D:D)</f>
        <v>82677</v>
      </c>
      <c r="L39" s="84">
        <f>COUNTIF(FP!N:N,Doklady!B1&amp;"aK")</f>
        <v>0</v>
      </c>
      <c r="T39" s="86"/>
    </row>
    <row r="40" spans="1:21" ht="12" x14ac:dyDescent="0.15">
      <c r="A40" s="115" t="s">
        <v>240</v>
      </c>
      <c r="B40" s="116" t="s">
        <v>274</v>
      </c>
      <c r="C40" s="78">
        <f>DSUM(Doklady!A103:J10018,"GGG",Spolu!L40:M42)</f>
        <v>12419.51</v>
      </c>
      <c r="D40" s="78">
        <f>DSUM(Doklady!A103:J10018,"GGG",Spolu!N40:O42)</f>
        <v>5500.3200000000024</v>
      </c>
      <c r="E40" s="78">
        <f>DSUM(Doklady!A103:J10018,"GGG",Spolu!P40:Q42)</f>
        <v>8205.68</v>
      </c>
      <c r="F40" s="78">
        <f>DSUM(Doklady!A103:J10018,"GGG",Spolu!R40:S42)</f>
        <v>6053.99</v>
      </c>
      <c r="G40" s="78">
        <f>DSUM(Doklady!A103:J10018,"GGG",Spolu!T40:U42)-H40</f>
        <v>4761.3999999999996</v>
      </c>
      <c r="H40" s="78">
        <f>+IFERROR(VLOOKUP(K40&amp;" - kapitálové transfery",B$53:D$90,3,0),0)</f>
        <v>0</v>
      </c>
      <c r="I40" s="73">
        <f>+C40+D40+E40+F40+G40+H40</f>
        <v>36940.9</v>
      </c>
      <c r="J40" s="210" t="str">
        <f>+K45</f>
        <v>.</v>
      </c>
      <c r="K40" s="210" t="str">
        <f>IF(L38&gt;0,INDEX(FP!K:K,Doklady!B2),".")</f>
        <v>taekwondo</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15">
      <c r="A41" s="115" t="s">
        <v>240</v>
      </c>
      <c r="B41" s="123" t="s">
        <v>276</v>
      </c>
      <c r="C41" s="78">
        <f>MAX(C39-C40,0)</f>
        <v>4115.8900000000012</v>
      </c>
      <c r="D41" s="78">
        <f>MAX(D39-D40,0)</f>
        <v>11035.079999999998</v>
      </c>
      <c r="E41" s="78">
        <f>MAX(E39-E40,0)</f>
        <v>12463.57</v>
      </c>
      <c r="F41" s="78">
        <f>MIN(I39,MAX(-F39+F40,0))</f>
        <v>0</v>
      </c>
      <c r="G41" s="78">
        <f>MIN(J39,MAX(-G39+G40+MIN(F40-F39,0),0))</f>
        <v>0</v>
      </c>
      <c r="H41" s="78">
        <f>MAX(H39-H40,0)</f>
        <v>0</v>
      </c>
      <c r="I41" s="124">
        <f>+I39-I42</f>
        <v>45736.1</v>
      </c>
      <c r="J41" s="211">
        <f>+K46</f>
        <v>0</v>
      </c>
      <c r="K41" s="211">
        <f>+I41-H41</f>
        <v>45736.1</v>
      </c>
      <c r="L41" s="153" t="str">
        <f>IF(L38&gt;0,"a - "&amp;INDEX(FP!C:C,Doklady!B2),2)</f>
        <v>a - taekwondo - bežné transfery</v>
      </c>
      <c r="M41" s="120">
        <v>1</v>
      </c>
      <c r="N41" s="153" t="str">
        <f>+L41</f>
        <v>a - taekwondo - bežné transfery</v>
      </c>
      <c r="O41" s="120">
        <v>2</v>
      </c>
      <c r="P41" s="153" t="str">
        <f>+L41</f>
        <v>a - taekwondo - bežné transfery</v>
      </c>
      <c r="Q41" s="120">
        <v>3</v>
      </c>
      <c r="R41" s="153" t="str">
        <f>+L41</f>
        <v>a - taekwondo - bežné transfery</v>
      </c>
      <c r="S41" s="120">
        <v>4</v>
      </c>
      <c r="T41" s="153" t="str">
        <f>+L41</f>
        <v>a - taekwondo - bežné transfery</v>
      </c>
      <c r="U41" s="120">
        <v>5</v>
      </c>
    </row>
    <row r="42" spans="1:21" ht="10.5" customHeight="1" x14ac:dyDescent="0.15">
      <c r="A42" s="115" t="s">
        <v>240</v>
      </c>
      <c r="B42" s="116" t="s">
        <v>277</v>
      </c>
      <c r="C42" s="73">
        <f>+C40</f>
        <v>12419.51</v>
      </c>
      <c r="D42" s="208">
        <f>+D40</f>
        <v>5500.3200000000024</v>
      </c>
      <c r="E42" s="208">
        <f>+E40</f>
        <v>8205.68</v>
      </c>
      <c r="F42" s="208">
        <f>+MIN(F39:F40)</f>
        <v>6053.99</v>
      </c>
      <c r="G42" s="208">
        <f>+MIN(G39+MAX(F39-F40,0)-MAX(E40-E39,0)-MAX(D40-D39,0)-MAX(C40-C39,0),G40)</f>
        <v>4761.3999999999996</v>
      </c>
      <c r="H42" s="208">
        <f>+MIN(H39:H40)</f>
        <v>0</v>
      </c>
      <c r="I42" s="73">
        <f>+C42+D42+E42+MIN(F39:F40)+G42+H42</f>
        <v>36940.9</v>
      </c>
      <c r="J42" s="211">
        <f>+K47</f>
        <v>0</v>
      </c>
      <c r="K42" s="211">
        <f>+I42-H42</f>
        <v>36940.9</v>
      </c>
      <c r="L42" s="153" t="str">
        <f>+SUBSTITUTE(L41,"bežné","kapitálové")</f>
        <v>a - taekwondo - kapitálové transfery</v>
      </c>
      <c r="M42" s="120">
        <v>1</v>
      </c>
      <c r="N42" s="153" t="str">
        <f>+L42</f>
        <v>a - taekwondo - kapitálové transfery</v>
      </c>
      <c r="O42" s="120">
        <v>2</v>
      </c>
      <c r="P42" s="153" t="str">
        <f>+L42</f>
        <v>a - taekwondo - kapitálové transfery</v>
      </c>
      <c r="Q42" s="120">
        <v>3</v>
      </c>
      <c r="R42" s="153" t="str">
        <f>+L42</f>
        <v>a - taekwondo - kapitálové transfery</v>
      </c>
      <c r="S42" s="120">
        <v>4</v>
      </c>
      <c r="T42" s="153" t="str">
        <f>+L42</f>
        <v>a - taekwondo - kapitálové transfery</v>
      </c>
      <c r="U42" s="120">
        <v>5</v>
      </c>
    </row>
    <row r="43" spans="1:21" ht="24" x14ac:dyDescent="0.15">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ht="12" x14ac:dyDescent="0.15">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ht="12" x14ac:dyDescent="0.15">
      <c r="A45" s="115" t="s">
        <v>240</v>
      </c>
      <c r="B45" s="116" t="s">
        <v>274</v>
      </c>
      <c r="C45" s="78">
        <f>DSUM(Doklady!A103:J10018,"GGG",Spolu!L45:M47)</f>
        <v>0</v>
      </c>
      <c r="D45" s="78">
        <f>DSUM(Doklady!A103:J10018,"GGG",Spolu!N45:O47)</f>
        <v>0</v>
      </c>
      <c r="E45" s="78">
        <f>DSUM(Doklady!A103:J10018,"GGG",Spolu!P45:Q47)</f>
        <v>0</v>
      </c>
      <c r="F45" s="78">
        <f>DSUM(Doklady!A103:J10018,"GGG",Spolu!R45:S47)</f>
        <v>0</v>
      </c>
      <c r="G45" s="78">
        <f>DSUM(Doklady!A103:J10018,"GGG",Spolu!T45:U47)-H45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2" x14ac:dyDescent="0.15">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ht="12" x14ac:dyDescent="0.15">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09"/>
      <c r="G49" s="114"/>
      <c r="H49" s="114"/>
      <c r="I49" s="215"/>
      <c r="T49" s="86"/>
    </row>
    <row r="50" spans="1:20" x14ac:dyDescent="0.15">
      <c r="A50" s="364"/>
      <c r="B50" s="365"/>
      <c r="C50" s="365"/>
      <c r="D50" s="365"/>
      <c r="E50" s="365"/>
      <c r="F50" s="365"/>
      <c r="G50" s="365"/>
      <c r="H50" s="365"/>
      <c r="I50" s="365"/>
      <c r="T50" s="86"/>
    </row>
    <row r="51" spans="1:20" x14ac:dyDescent="0.15">
      <c r="A51" s="112"/>
      <c r="B51" s="113"/>
      <c r="C51" s="111"/>
      <c r="D51" s="114"/>
      <c r="E51" s="114"/>
      <c r="F51" s="114"/>
      <c r="G51" s="214"/>
      <c r="H51" s="114"/>
      <c r="I51" s="114"/>
      <c r="T51" s="86"/>
    </row>
    <row r="52" spans="1:20" ht="24" x14ac:dyDescent="0.15">
      <c r="A52" s="72" t="s">
        <v>237</v>
      </c>
      <c r="B52" s="67" t="s">
        <v>278</v>
      </c>
      <c r="C52" s="68" t="s">
        <v>279</v>
      </c>
      <c r="D52" s="68" t="s">
        <v>280</v>
      </c>
      <c r="E52" s="68" t="s">
        <v>281</v>
      </c>
      <c r="F52" s="68" t="s">
        <v>282</v>
      </c>
      <c r="G52" s="213" t="s">
        <v>283</v>
      </c>
      <c r="H52" s="68"/>
      <c r="I52" s="68" t="s">
        <v>284</v>
      </c>
      <c r="K52" s="84" t="s">
        <v>217</v>
      </c>
      <c r="L52" s="84" t="s">
        <v>285</v>
      </c>
      <c r="M52" s="84" t="s">
        <v>286</v>
      </c>
    </row>
    <row r="53" spans="1:20" ht="12" x14ac:dyDescent="0.15">
      <c r="A53" s="75" t="str">
        <f>Doklady!D1</f>
        <v>a</v>
      </c>
      <c r="B53" s="119" t="str">
        <f>Doklady!H1</f>
        <v>taekwondo - bežné transfery</v>
      </c>
      <c r="C53" s="73">
        <f>IF(A53&lt;&gt;"",INDEX(FP!D:D,Doklady!B$2+(ROW()-53)),"")</f>
        <v>82677</v>
      </c>
      <c r="D53" s="73">
        <f>IF(A53&lt;&gt;"",Doklady!I1-Doklady!J1,"")</f>
        <v>36940.9</v>
      </c>
      <c r="E53" s="73">
        <f>IF(A53&lt;&gt;"",MIN(D53,C53)*Doklady!C1/(1-Doklady!C1),"")</f>
        <v>0</v>
      </c>
      <c r="F53" s="71">
        <f>IF(A53&lt;&gt;"",Doklady!J1,"")</f>
        <v>0</v>
      </c>
      <c r="G53" s="73">
        <f>+IFERROR(HLOOKUP(IF(RIGHT(B53,15)="bežné transfery",LEFT(B53,LEN(B53)-18),0),$J$40:$K$42,3,0),MIN(C53,D53))</f>
        <v>36940.9</v>
      </c>
      <c r="H53" s="71"/>
      <c r="I53" s="73">
        <f>IF(A53&lt;&gt;"",MAX(IF(G53&lt;C53,C53-G53,0)+IF(F53&lt;E53,E53-F53,0),0),0)</f>
        <v>45736.1</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x14ac:dyDescent="0.15">
      <c r="A54" s="75" t="str">
        <f>Doklady!D2</f>
        <v>c</v>
      </c>
      <c r="B54" s="119" t="str">
        <f>Doklady!H2</f>
        <v>zabezpečenie a rozvoj športu taekwondo zdravotne postihnutých športovcov</v>
      </c>
      <c r="C54" s="73">
        <f>IF(A54&lt;&gt;"",INDEX(FP!D:D,Doklady!B$2+(ROW()-53)),"")</f>
        <v>11342</v>
      </c>
      <c r="D54" s="73">
        <f>IF(A54&lt;&gt;"",Doklady!I2-Doklady!J2,"")</f>
        <v>1604.73</v>
      </c>
      <c r="E54" s="73">
        <f>IF(A54&lt;&gt;"",MIN(D54,C54)*Doklady!C2/(1-Doklady!C2),"")</f>
        <v>0</v>
      </c>
      <c r="F54" s="71">
        <f>IF(A54&lt;&gt;"",Doklady!J2,"")</f>
        <v>0</v>
      </c>
      <c r="G54" s="73">
        <f t="shared" ref="G54:G117" si="0">+IFERROR(HLOOKUP(IF(RIGHT(B54,15)="bežné transfery",LEFT(B54,LEN(B54)-18),0),$J$40:$K$42,3,0),MIN(C54,D54))</f>
        <v>1604.73</v>
      </c>
      <c r="H54" s="71"/>
      <c r="I54" s="73">
        <f t="shared" ref="I54:I117" si="1">IF(A54&lt;&gt;"",MAX(IF(G54&lt;C54,C54-G54,0)+IF(F54&lt;E54,E54-F54,0),0),0)</f>
        <v>9737.27</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t="12" x14ac:dyDescent="0.15">
      <c r="A55" s="75" t="str">
        <f>Doklady!D3</f>
        <v>d</v>
      </c>
      <c r="B55" s="119" t="str">
        <f>Doklady!H3</f>
        <v>Bérešová Adriana</v>
      </c>
      <c r="C55" s="73">
        <f>IF(A55&lt;&gt;"",INDEX(FP!D:D,Doklady!B$2+(ROW()-53)),"")</f>
        <v>35000</v>
      </c>
      <c r="D55" s="73">
        <f>IF(A55&lt;&gt;"",Doklady!I3-Doklady!J3,"")</f>
        <v>19850.579999999998</v>
      </c>
      <c r="E55" s="73">
        <f>IF(A55&lt;&gt;"",MIN(D55,C55)*Doklady!C3/(1-Doklady!C3),"")</f>
        <v>0</v>
      </c>
      <c r="F55" s="71">
        <f>IF(A55&lt;&gt;"",Doklady!J3,"")</f>
        <v>0</v>
      </c>
      <c r="G55" s="73">
        <f t="shared" si="0"/>
        <v>19850.579999999998</v>
      </c>
      <c r="H55" s="71"/>
      <c r="I55" s="73">
        <f t="shared" si="1"/>
        <v>15149.420000000002</v>
      </c>
      <c r="J55" s="84" t="str">
        <f t="shared" si="2"/>
        <v/>
      </c>
      <c r="K55" s="84" t="str">
        <f>Doklady!F3</f>
        <v>026 03</v>
      </c>
      <c r="L55" s="84" t="str">
        <f>IF(A55&lt;&gt;"",INDEX(FP!H:H,Doklady!B$2+(ROW()-52)),"")</f>
        <v>B</v>
      </c>
      <c r="M55" s="84" t="str">
        <f t="shared" si="3"/>
        <v>026 03B</v>
      </c>
    </row>
    <row r="56" spans="1:20" ht="12" x14ac:dyDescent="0.15">
      <c r="A56" s="75" t="str">
        <f>Doklady!D4</f>
        <v>d</v>
      </c>
      <c r="B56" s="119" t="str">
        <f>Doklady!H4</f>
        <v>Hanušovský Richard</v>
      </c>
      <c r="C56" s="73">
        <f>IF(A56&lt;&gt;"",INDEX(FP!D:D,Doklady!B$2+(ROW()-53)),"")</f>
        <v>13000</v>
      </c>
      <c r="D56" s="73">
        <f>IF(A56&lt;&gt;"",Doklady!I4-Doklady!J4,"")</f>
        <v>9296.68</v>
      </c>
      <c r="E56" s="73">
        <f>IF(A56&lt;&gt;"",MIN(D56,C56)*Doklady!C4/(1-Doklady!C4),"")</f>
        <v>0</v>
      </c>
      <c r="F56" s="71">
        <f>IF(A56&lt;&gt;"",Doklady!J4,"")</f>
        <v>0</v>
      </c>
      <c r="G56" s="73">
        <f t="shared" si="0"/>
        <v>9296.68</v>
      </c>
      <c r="H56" s="71"/>
      <c r="I56" s="73">
        <f t="shared" si="1"/>
        <v>3703.3199999999997</v>
      </c>
      <c r="J56" s="84" t="str">
        <f t="shared" si="2"/>
        <v/>
      </c>
      <c r="K56" s="84" t="str">
        <f>Doklady!F4</f>
        <v>026 03</v>
      </c>
      <c r="L56" s="84" t="str">
        <f>IF(A56&lt;&gt;"",INDEX(FP!H:H,Doklady!B$2+(ROW()-52)),"")</f>
        <v>B</v>
      </c>
      <c r="M56" s="84" t="str">
        <f t="shared" si="3"/>
        <v>026 03B</v>
      </c>
    </row>
    <row r="57" spans="1:20" ht="12" x14ac:dyDescent="0.15">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x14ac:dyDescent="0.15">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x14ac:dyDescent="0.15">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x14ac:dyDescent="0.15">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ht="12"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2" x14ac:dyDescent="0.15">
      <c r="A130" s="218" t="str">
        <f>Doklady!D66</f>
        <v/>
      </c>
      <c r="B130" s="219" t="s">
        <v>229</v>
      </c>
      <c r="C130" s="220">
        <f>SUM(C53:C129)</f>
        <v>142019</v>
      </c>
      <c r="D130" s="220">
        <f t="shared" ref="D130:I130" si="9">SUM(D53:D129)</f>
        <v>67692.890000000014</v>
      </c>
      <c r="E130" s="220">
        <f t="shared" si="9"/>
        <v>0</v>
      </c>
      <c r="F130" s="220">
        <f t="shared" si="9"/>
        <v>0</v>
      </c>
      <c r="G130" s="220">
        <f t="shared" si="9"/>
        <v>67692.890000000014</v>
      </c>
      <c r="H130" s="220">
        <f t="shared" si="9"/>
        <v>0</v>
      </c>
      <c r="I130" s="220">
        <f t="shared" si="9"/>
        <v>74326.109999999986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 x14ac:dyDescent="0.1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291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292</v>
      </c>
      <c r="B139" s="9"/>
      <c r="C139" s="74"/>
      <c r="D139" s="74"/>
      <c r="E139" s="74"/>
      <c r="F139" s="74"/>
      <c r="G139" s="74"/>
      <c r="H139" s="74"/>
      <c r="I139" s="74"/>
      <c r="J139" s="85"/>
    </row>
    <row r="140" spans="1:26" ht="13" x14ac:dyDescent="0.15">
      <c r="A140" s="9"/>
      <c r="B140" s="271"/>
      <c r="C140" s="221"/>
      <c r="D140" s="381"/>
      <c r="E140" s="381"/>
      <c r="F140" s="381"/>
      <c r="G140" s="381"/>
      <c r="H140" s="381"/>
      <c r="I140" s="381"/>
      <c r="J140" s="85"/>
    </row>
    <row r="141" spans="1:26" ht="68.25" customHeight="1" x14ac:dyDescent="0.15">
      <c r="A141" s="9"/>
      <c r="B141" s="273" t="s">
        <v>293</v>
      </c>
      <c r="C141" s="206"/>
      <c r="D141" s="361" t="s">
        <v>294</v>
      </c>
      <c r="E141" s="361"/>
      <c r="F141" s="361"/>
      <c r="G141" s="361"/>
      <c r="H141" s="361"/>
      <c r="I141" s="361"/>
      <c r="J141" s="85"/>
    </row>
    <row r="142" spans="1:26" ht="13" x14ac:dyDescent="0.15">
      <c r="A142" s="9"/>
      <c r="B142" s="272"/>
      <c r="C142" s="206"/>
      <c r="D142" s="255"/>
      <c r="E142" s="255"/>
      <c r="F142" s="255"/>
      <c r="G142" s="255"/>
      <c r="H142" s="255"/>
      <c r="I142" s="255"/>
      <c r="J142" s="85"/>
    </row>
    <row r="143" spans="1:26" ht="13" x14ac:dyDescent="0.15">
      <c r="A143" s="9"/>
      <c r="B143" s="272"/>
      <c r="C143" s="206"/>
      <c r="D143" s="255"/>
      <c r="E143" s="255"/>
      <c r="F143" s="255"/>
      <c r="G143" s="255"/>
      <c r="H143" s="255"/>
      <c r="I143" s="255"/>
      <c r="J143" s="85"/>
    </row>
    <row r="144" spans="1:26" ht="13" x14ac:dyDescent="0.15">
      <c r="A144" s="9"/>
      <c r="B144" s="273"/>
      <c r="C144" s="206"/>
      <c r="D144" s="255"/>
      <c r="E144" s="255"/>
      <c r="F144" s="255"/>
      <c r="G144" s="255"/>
      <c r="H144" s="255"/>
      <c r="I144" s="255"/>
      <c r="J144" s="85"/>
    </row>
    <row r="145" spans="2:2" ht="13" x14ac:dyDescent="0.1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128" priority="43" stopIfTrue="1" operator="lessThanOrEqual">
      <formula>0</formula>
    </cfRule>
    <cfRule type="cellIs" dxfId="127" priority="44" stopIfTrue="1" operator="greaterThan">
      <formula>0</formula>
    </cfRule>
  </conditionalFormatting>
  <conditionalFormatting sqref="D53:D129">
    <cfRule type="expression" dxfId="126" priority="31" stopIfTrue="1">
      <formula>$C53=$D53</formula>
    </cfRule>
    <cfRule type="expression" dxfId="125" priority="33" stopIfTrue="1">
      <formula>$C53&lt;&gt;$D53</formula>
    </cfRule>
  </conditionalFormatting>
  <conditionalFormatting sqref="E9:F9">
    <cfRule type="expression" dxfId="124" priority="38" stopIfTrue="1">
      <formula>SUM($E$10:$F$14)&gt;0</formula>
    </cfRule>
  </conditionalFormatting>
  <conditionalFormatting sqref="G53:G129">
    <cfRule type="expression" dxfId="123" priority="13" stopIfTrue="1">
      <formula>$C53=$G53</formula>
    </cfRule>
    <cfRule type="expression" dxfId="122" priority="14" stopIfTrue="1">
      <formula>$C53&lt;&gt;$G53</formula>
    </cfRule>
  </conditionalFormatting>
  <conditionalFormatting sqref="I42">
    <cfRule type="cellIs" dxfId="121" priority="1" stopIfTrue="1" operator="greaterThan">
      <formula>0</formula>
    </cfRule>
  </conditionalFormatting>
  <conditionalFormatting sqref="I47">
    <cfRule type="cellIs" dxfId="120" priority="15" stopIfTrue="1" operator="greaterThan">
      <formula>0</formula>
    </cfRule>
  </conditionalFormatting>
  <conditionalFormatting sqref="I53:I129">
    <cfRule type="cellIs" dxfId="119" priority="40" stopIfTrue="1" operator="equal">
      <formula>0</formula>
    </cfRule>
    <cfRule type="cellIs" dxfId="118"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18"/>
  <sheetViews>
    <sheetView tabSelected="1" topLeftCell="A185" zoomScale="150" zoomScaleNormal="150" workbookViewId="0">
      <selection activeCell="E188" sqref="E188"/>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8.1640625" style="91" customWidth="1"/>
    <col min="12" max="12" width="14.5" style="90" customWidth="1"/>
    <col min="13" max="25" width="5.5" style="90" customWidth="1"/>
    <col min="26" max="16384" width="11.5" style="8"/>
  </cols>
  <sheetData>
    <row r="1" spans="1:25" s="6" customFormat="1" ht="12" hidden="1" thickBot="1" x14ac:dyDescent="0.2">
      <c r="A1" s="223" t="str">
        <f>IF(ROW()&lt;=B$3,INDEX(FP!F:F,B$2+ROW()-1)&amp;" - "&amp;INDEX(FP!C:C,B$2+ROW()-1),"")</f>
        <v>a - taekwondo - bežné transfery</v>
      </c>
      <c r="B1" s="224" t="str">
        <f>INDEX(Adr!A:A,B102+1)</f>
        <v>30814910</v>
      </c>
      <c r="C1" s="225">
        <f>IF(ROW()&lt;=B$3,INDEX(FP!E:E,B$2+ROW()-1),"")</f>
        <v>0</v>
      </c>
      <c r="D1" s="226" t="str">
        <f>IF(ROW()&lt;=B$3,INDEX(FP!F:F,B$2+ROW()-1),"")</f>
        <v>a</v>
      </c>
      <c r="E1" s="226"/>
      <c r="F1" s="226" t="str">
        <f>IF(ROW()&lt;=B$3,INDEX(FP!G:G,B$2+ROW()-1),"")</f>
        <v>026 02</v>
      </c>
      <c r="G1" s="226"/>
      <c r="H1" s="227" t="str">
        <f>IF(ROW()&lt;=B$3,INDEX(FP!C:C,B$2+ROW()-1),"")</f>
        <v>taekwondo - bežné transfery</v>
      </c>
      <c r="I1" s="228">
        <f t="shared" ref="I1:I32" si="0">IF(ROW()&lt;=B$3,SUMIF(A$107:A$10060,A1,I$107:I$10060),"")</f>
        <v>36940.9</v>
      </c>
      <c r="J1" s="228">
        <f t="shared" ref="J1:J32" si="1">IF(ROW()&lt;=B$3,SUMIFS(I$103:I$50060,A$103:A$50060,K1,J$103:J$50060,L1),"")</f>
        <v>0</v>
      </c>
      <c r="K1" s="110" t="str">
        <f>$A1</f>
        <v>a - taekwondo - bežné transfery</v>
      </c>
      <c r="L1" s="101">
        <v>99</v>
      </c>
      <c r="M1" s="88"/>
      <c r="N1" s="88"/>
      <c r="O1" s="88"/>
      <c r="P1" s="88"/>
      <c r="Q1" s="88"/>
      <c r="R1" s="88"/>
      <c r="S1" s="88"/>
      <c r="T1" s="88"/>
      <c r="U1" s="88"/>
      <c r="V1" s="88"/>
      <c r="W1" s="88"/>
      <c r="X1" s="88"/>
      <c r="Y1" s="88"/>
    </row>
    <row r="2" spans="1:25" s="6" customFormat="1" ht="12" hidden="1" thickBot="1" x14ac:dyDescent="0.2">
      <c r="A2" s="223" t="str">
        <f>IF(ROW()&lt;=B$3,INDEX(FP!F:F,B$2+ROW()-1)&amp;" - "&amp;INDEX(FP!C:C,B$2+ROW()-1),"")</f>
        <v>c - zabezpečenie a rozvoj športu taekwondo zdravotne postihnutých športovcov</v>
      </c>
      <c r="B2" s="229">
        <f>MATCH(B1,FP!A:A,0)</f>
        <v>90</v>
      </c>
      <c r="C2" s="225">
        <f>IF(ROW()&lt;=B$3,INDEX(FP!E:E,B$2+ROW()-1),"")</f>
        <v>0</v>
      </c>
      <c r="D2" s="226" t="str">
        <f>IF(ROW()&lt;=B$3,INDEX(FP!F:F,B$2+ROW()-1),"")</f>
        <v>c</v>
      </c>
      <c r="E2" s="226"/>
      <c r="F2" s="226" t="str">
        <f>IF(ROW()&lt;=B$3,INDEX(FP!G:G,B$2+ROW()-1),"")</f>
        <v>026 03</v>
      </c>
      <c r="G2" s="226"/>
      <c r="H2" s="227" t="str">
        <f>IF(ROW()&lt;=B$3,INDEX(FP!C:C,B$2+ROW()-1),"")</f>
        <v>zabezpečenie a rozvoj športu taekwondo zdravotne postihnutých športovcov</v>
      </c>
      <c r="I2" s="228">
        <f t="shared" si="0"/>
        <v>1604.73</v>
      </c>
      <c r="J2" s="228">
        <f t="shared" si="1"/>
        <v>0</v>
      </c>
      <c r="K2" s="110" t="str">
        <f>$A2</f>
        <v>c - zabezpečenie a rozvoj športu taekwondo zdravotne postihnutých športovcov</v>
      </c>
      <c r="L2" s="101">
        <v>99</v>
      </c>
      <c r="M2" s="97" t="s">
        <v>236</v>
      </c>
      <c r="N2" s="98" t="s">
        <v>275</v>
      </c>
      <c r="O2" s="88"/>
      <c r="P2" s="88"/>
      <c r="Q2" s="88"/>
      <c r="R2" s="88"/>
      <c r="S2" s="88"/>
      <c r="T2" s="88"/>
      <c r="U2" s="88"/>
      <c r="V2" s="88"/>
      <c r="W2" s="88"/>
      <c r="X2" s="88"/>
      <c r="Y2" s="88"/>
    </row>
    <row r="3" spans="1:25" s="6" customFormat="1" ht="12" hidden="1" thickBot="1" x14ac:dyDescent="0.2">
      <c r="A3" s="223" t="str">
        <f>IF(ROW()&lt;=B$3,INDEX(FP!F:F,B$2+ROW()-1)&amp;" - "&amp;INDEX(FP!C:C,B$2+ROW()-1),"")</f>
        <v>d - Bérešová Adriana</v>
      </c>
      <c r="B3" s="230">
        <f>COUNTIF(FP!A:A,Doklady!B1)</f>
        <v>4</v>
      </c>
      <c r="C3" s="225">
        <f>IF(ROW()&lt;=B$3,INDEX(FP!E:E,B$2+ROW()-1),"")</f>
        <v>0</v>
      </c>
      <c r="D3" s="226" t="str">
        <f>IF(ROW()&lt;=B$3,INDEX(FP!F:F,B$2+ROW()-1),"")</f>
        <v>d</v>
      </c>
      <c r="E3" s="226"/>
      <c r="F3" s="226" t="str">
        <f>IF(ROW()&lt;=B$3,INDEX(FP!G:G,B$2+ROW()-1),"")</f>
        <v>026 03</v>
      </c>
      <c r="G3" s="226"/>
      <c r="H3" s="227" t="str">
        <f>IF(ROW()&lt;=B$3,INDEX(FP!C:C,B$2+ROW()-1),"")</f>
        <v>Bérešová Adriana</v>
      </c>
      <c r="I3" s="228">
        <f t="shared" si="0"/>
        <v>19850.579999999998</v>
      </c>
      <c r="J3" s="228">
        <f t="shared" si="1"/>
        <v>0</v>
      </c>
      <c r="K3" s="110" t="str">
        <f t="shared" ref="K3:K66" si="2">$A3</f>
        <v>d - Bérešová Adriana</v>
      </c>
      <c r="L3" s="101">
        <v>99</v>
      </c>
      <c r="M3" s="99" t="str">
        <f>$A2</f>
        <v>c - zabezpečenie a rozvoj športu taekwondo zdravotne postihnutých športovcov</v>
      </c>
      <c r="N3" s="100">
        <v>99</v>
      </c>
      <c r="O3" s="88"/>
      <c r="P3" s="88"/>
      <c r="Q3" s="88"/>
      <c r="R3" s="88"/>
      <c r="S3" s="88"/>
      <c r="T3" s="88"/>
      <c r="U3" s="88"/>
      <c r="V3" s="88"/>
      <c r="W3" s="88"/>
      <c r="X3" s="88"/>
      <c r="Y3" s="88"/>
    </row>
    <row r="4" spans="1:25" s="6" customFormat="1" ht="12" hidden="1" thickBot="1" x14ac:dyDescent="0.2">
      <c r="A4" s="227" t="str">
        <f>IF(ROW()&lt;=B$3,INDEX(FP!F:F,B$2+ROW()-1)&amp;" - "&amp;INDEX(FP!C:C,B$2+ROW()-1),"")</f>
        <v>d - Hanušovský Richard</v>
      </c>
      <c r="B4" s="231"/>
      <c r="C4" s="232">
        <f>IF(ROW()&lt;=B$3,INDEX(FP!E:E,B$2+ROW()-1),"")</f>
        <v>0</v>
      </c>
      <c r="D4" s="226" t="str">
        <f>IF(ROW()&lt;=B$3,INDEX(FP!F:F,B$2+ROW()-1),"")</f>
        <v>d</v>
      </c>
      <c r="E4" s="226"/>
      <c r="F4" s="226" t="str">
        <f>IF(ROW()&lt;=B$3,INDEX(FP!G:G,B$2+ROW()-1),"")</f>
        <v>026 03</v>
      </c>
      <c r="G4" s="226"/>
      <c r="H4" s="227" t="str">
        <f>IF(ROW()&lt;=B$3,INDEX(FP!C:C,B$2+ROW()-1),"")</f>
        <v>Hanušovský Richard</v>
      </c>
      <c r="I4" s="228">
        <f t="shared" si="0"/>
        <v>9296.68</v>
      </c>
      <c r="J4" s="228">
        <f t="shared" si="1"/>
        <v>0</v>
      </c>
      <c r="K4" s="110" t="str">
        <f t="shared" si="2"/>
        <v>d - Hanušovský Richard</v>
      </c>
      <c r="L4" s="101">
        <v>99</v>
      </c>
      <c r="M4" s="102" t="s">
        <v>236</v>
      </c>
      <c r="N4" s="103" t="s">
        <v>275</v>
      </c>
    </row>
    <row r="5" spans="1:25" s="6" customFormat="1" ht="12" hidden="1" thickBot="1" x14ac:dyDescent="0.2">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d - Hanušovský Richard</v>
      </c>
      <c r="N5" s="105">
        <v>99</v>
      </c>
      <c r="O5" s="88"/>
      <c r="P5" s="88"/>
      <c r="Q5" s="88"/>
      <c r="R5" s="88"/>
      <c r="S5" s="88"/>
      <c r="T5" s="88"/>
      <c r="U5" s="88"/>
      <c r="V5" s="88"/>
      <c r="W5" s="88"/>
      <c r="X5" s="88"/>
      <c r="Y5" s="88"/>
    </row>
    <row r="6" spans="1:25" s="6" customFormat="1" ht="12" hidden="1" thickBot="1" x14ac:dyDescent="0.2">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si="0"/>
        <v/>
      </c>
      <c r="J7" s="228" t="str">
        <f t="shared" si="1"/>
        <v/>
      </c>
      <c r="K7" s="110" t="str">
        <f t="shared" si="2"/>
        <v/>
      </c>
      <c r="L7" s="101">
        <v>99</v>
      </c>
      <c r="M7" s="99" t="str">
        <f>$A6</f>
        <v/>
      </c>
      <c r="N7" s="100">
        <v>99</v>
      </c>
      <c r="S7" s="88"/>
      <c r="T7" s="88"/>
      <c r="U7" s="88"/>
      <c r="V7" s="88"/>
      <c r="W7" s="88"/>
      <c r="X7" s="88"/>
      <c r="Y7" s="88"/>
    </row>
    <row r="8" spans="1:25" s="6" customFormat="1" ht="12" hidden="1" thickBot="1" x14ac:dyDescent="0.2">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0"/>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0"/>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0"/>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0"/>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0"/>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IF(ROW()&lt;=B$3,SUMIF(A$107:A$10060,A33,I$107:I$10060),"")</f>
        <v/>
      </c>
      <c r="J33" s="228" t="str">
        <f t="shared" ref="J33:J64" si="4">IF(ROW()&lt;=B$3,SUMIFS(I$103:I$50060,A$103:A$50060,K33,J$103:J$50060,L33),"")</f>
        <v/>
      </c>
      <c r="K33" s="110" t="str">
        <f t="shared" si="2"/>
        <v/>
      </c>
      <c r="L33" s="101">
        <v>99</v>
      </c>
      <c r="M33" s="104" t="str">
        <f>$A32</f>
        <v/>
      </c>
      <c r="N33" s="105">
        <v>99</v>
      </c>
      <c r="O33" s="88"/>
      <c r="P33" s="88"/>
      <c r="Q33" s="88"/>
      <c r="R33" s="88"/>
      <c r="W33" s="88"/>
      <c r="X33" s="88"/>
      <c r="Y33" s="88"/>
    </row>
    <row r="34" spans="1:25" s="6" customFormat="1" ht="12" hidden="1" thickBot="1" x14ac:dyDescent="0.2">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IF(ROW()&lt;=B$3,SUMIF(A$107:A$10060,A65,I$107:I$10060),"")</f>
        <v/>
      </c>
      <c r="J65" s="228" t="str">
        <f t="shared" ref="J65:J96" si="6">IF(ROW()&lt;=B$3,SUMIFS(I$103:I$50060,A$103:A$50060,K65,J$103:J$50060,L65),"")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2" hidden="1" thickBot="1" x14ac:dyDescent="0.2">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2" hidden="1" thickBot="1" x14ac:dyDescent="0.2">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2" hidden="1" thickBot="1" x14ac:dyDescent="0.2">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2" hidden="1" thickBot="1" x14ac:dyDescent="0.2">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2" hidden="1" thickBot="1" x14ac:dyDescent="0.2">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2" hidden="1" thickBot="1" x14ac:dyDescent="0.2">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2" hidden="1" thickBot="1" x14ac:dyDescent="0.2">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2" hidden="1" thickBot="1" x14ac:dyDescent="0.2">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2" hidden="1" thickBot="1" x14ac:dyDescent="0.2">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2" hidden="1" thickBot="1" x14ac:dyDescent="0.2">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2" hidden="1" thickBot="1" x14ac:dyDescent="0.2">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2" hidden="1" thickBot="1" x14ac:dyDescent="0.2">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2" hidden="1" thickBot="1" x14ac:dyDescent="0.2">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2" hidden="1" thickBot="1" x14ac:dyDescent="0.2">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2" hidden="1" thickBot="1" x14ac:dyDescent="0.2">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2" hidden="1" thickBot="1" x14ac:dyDescent="0.2">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2" hidden="1" thickBot="1" x14ac:dyDescent="0.2">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2" hidden="1" thickBot="1" x14ac:dyDescent="0.2">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2" hidden="1" thickBot="1" x14ac:dyDescent="0.2">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2" hidden="1" thickBot="1" x14ac:dyDescent="0.2">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2" hidden="1" thickBot="1" x14ac:dyDescent="0.2">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2" hidden="1" thickBot="1" x14ac:dyDescent="0.2">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2" hidden="1" thickBot="1" x14ac:dyDescent="0.2">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2" hidden="1" thickBot="1" x14ac:dyDescent="0.2">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2" hidden="1" thickBot="1" x14ac:dyDescent="0.2">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2" hidden="1" thickBot="1" x14ac:dyDescent="0.2">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2" hidden="1" thickBot="1" x14ac:dyDescent="0.2">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15">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15">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15">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15">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6" x14ac:dyDescent="0.2">
      <c r="A100" s="339" t="s">
        <v>1479</v>
      </c>
      <c r="B100" s="339"/>
      <c r="C100" s="339"/>
      <c r="D100" s="339"/>
      <c r="E100" s="339"/>
      <c r="F100" s="339"/>
      <c r="G100" s="339"/>
      <c r="H100" s="339"/>
      <c r="I100" s="341" t="s">
        <v>1480</v>
      </c>
      <c r="J100" s="341"/>
      <c r="K100" s="89"/>
    </row>
    <row r="101" spans="1:25" ht="16" x14ac:dyDescent="0.2">
      <c r="A101" s="339"/>
      <c r="B101" s="339"/>
      <c r="C101" s="339"/>
      <c r="D101" s="339"/>
      <c r="E101" s="339"/>
      <c r="F101" s="339"/>
      <c r="G101" s="339"/>
      <c r="H101" s="339"/>
      <c r="I101" s="340">
        <v>46053</v>
      </c>
      <c r="J101" s="340"/>
    </row>
    <row r="102" spans="1:25" ht="14" x14ac:dyDescent="0.15">
      <c r="A102" s="241" t="s">
        <v>299</v>
      </c>
      <c r="B102" s="242">
        <v>59</v>
      </c>
      <c r="C102" s="242"/>
      <c r="D102" s="243"/>
      <c r="E102" s="243"/>
      <c r="F102" s="243"/>
      <c r="G102" s="243"/>
      <c r="H102" s="243"/>
      <c r="I102" s="86"/>
      <c r="J102" s="212"/>
    </row>
    <row r="103" spans="1:25" s="83" customFormat="1" x14ac:dyDescent="0.15">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1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75" customHeight="1" x14ac:dyDescent="0.15">
      <c r="A105" s="342" t="s">
        <v>308</v>
      </c>
      <c r="B105" s="343"/>
      <c r="C105" s="343"/>
      <c r="D105" s="343"/>
      <c r="E105" s="343"/>
      <c r="F105" s="343"/>
      <c r="G105" s="343"/>
      <c r="H105" s="343"/>
      <c r="I105" s="343"/>
      <c r="J105" s="344"/>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3" x14ac:dyDescent="0.15">
      <c r="A107" s="14" t="s">
        <v>2571</v>
      </c>
      <c r="B107" s="14" t="s">
        <v>2566</v>
      </c>
      <c r="C107" s="14" t="s">
        <v>2567</v>
      </c>
      <c r="D107" s="16">
        <v>46041</v>
      </c>
      <c r="E107" s="16">
        <v>46219</v>
      </c>
      <c r="F107" s="14" t="s">
        <v>2568</v>
      </c>
      <c r="G107" s="14" t="s">
        <v>2569</v>
      </c>
      <c r="H107" s="14" t="s">
        <v>2570</v>
      </c>
      <c r="I107" s="15">
        <v>107.69</v>
      </c>
      <c r="J107" s="77">
        <v>5</v>
      </c>
      <c r="K107" s="92"/>
    </row>
    <row r="108" spans="1:25" ht="13" x14ac:dyDescent="0.15">
      <c r="A108" s="14" t="s">
        <v>2571</v>
      </c>
      <c r="B108" s="14" t="s">
        <v>2572</v>
      </c>
      <c r="C108" s="14" t="s">
        <v>2573</v>
      </c>
      <c r="D108" s="16">
        <v>46044</v>
      </c>
      <c r="E108" s="16">
        <v>46091</v>
      </c>
      <c r="F108" s="14" t="s">
        <v>2574</v>
      </c>
      <c r="G108" s="14" t="s">
        <v>2575</v>
      </c>
      <c r="H108" s="14" t="s">
        <v>2576</v>
      </c>
      <c r="I108" s="15">
        <v>47.5</v>
      </c>
      <c r="J108" s="77">
        <v>1</v>
      </c>
      <c r="K108" s="92"/>
    </row>
    <row r="109" spans="1:25" ht="60" x14ac:dyDescent="0.15">
      <c r="A109" s="14" t="s">
        <v>2571</v>
      </c>
      <c r="B109" s="322" t="s">
        <v>2941</v>
      </c>
      <c r="C109" s="322" t="s">
        <v>2941</v>
      </c>
      <c r="D109" s="323">
        <v>46048</v>
      </c>
      <c r="E109" s="323">
        <v>46124</v>
      </c>
      <c r="F109" s="322" t="s">
        <v>2943</v>
      </c>
      <c r="G109" s="322"/>
      <c r="H109" s="322" t="s">
        <v>2942</v>
      </c>
      <c r="I109" s="324">
        <v>200</v>
      </c>
      <c r="J109" s="325">
        <v>5</v>
      </c>
      <c r="K109" s="92"/>
    </row>
    <row r="110" spans="1:25" ht="13" x14ac:dyDescent="0.15">
      <c r="A110" s="14" t="s">
        <v>2571</v>
      </c>
      <c r="B110" s="14" t="s">
        <v>2577</v>
      </c>
      <c r="C110" s="14" t="s">
        <v>2578</v>
      </c>
      <c r="D110" s="16">
        <v>46056</v>
      </c>
      <c r="E110" s="16"/>
      <c r="F110" s="14" t="s">
        <v>2579</v>
      </c>
      <c r="G110" s="14" t="s">
        <v>2580</v>
      </c>
      <c r="H110" s="14" t="s">
        <v>2581</v>
      </c>
      <c r="I110" s="15">
        <v>400</v>
      </c>
      <c r="J110" s="77">
        <v>4</v>
      </c>
      <c r="K110" s="92"/>
    </row>
    <row r="111" spans="1:25" ht="13" x14ac:dyDescent="0.15">
      <c r="A111" s="14" t="s">
        <v>2571</v>
      </c>
      <c r="B111" s="322" t="s">
        <v>2944</v>
      </c>
      <c r="C111" s="322" t="s">
        <v>2944</v>
      </c>
      <c r="D111" s="323">
        <v>46057</v>
      </c>
      <c r="E111" s="323"/>
      <c r="F111" s="322" t="s">
        <v>2945</v>
      </c>
      <c r="G111" s="322"/>
      <c r="H111" s="322" t="s">
        <v>2946</v>
      </c>
      <c r="I111" s="324">
        <f>638.6-614.73</f>
        <v>23.870000000000005</v>
      </c>
      <c r="J111" s="325">
        <v>5</v>
      </c>
      <c r="K111" s="92"/>
    </row>
    <row r="112" spans="1:25" ht="13" x14ac:dyDescent="0.15">
      <c r="A112" s="14" t="s">
        <v>2571</v>
      </c>
      <c r="B112" s="322" t="s">
        <v>2951</v>
      </c>
      <c r="C112" s="322" t="s">
        <v>2951</v>
      </c>
      <c r="D112" s="323">
        <v>46058</v>
      </c>
      <c r="E112" s="323">
        <v>46058</v>
      </c>
      <c r="F112" s="322" t="s">
        <v>2950</v>
      </c>
      <c r="G112" s="322" t="s">
        <v>2948</v>
      </c>
      <c r="H112" s="322" t="s">
        <v>2949</v>
      </c>
      <c r="I112" s="324">
        <v>163.32</v>
      </c>
      <c r="J112" s="325">
        <v>5</v>
      </c>
      <c r="K112" s="92"/>
    </row>
    <row r="113" spans="1:11" ht="13" x14ac:dyDescent="0.15">
      <c r="A113" s="14" t="s">
        <v>2571</v>
      </c>
      <c r="B113" s="322" t="s">
        <v>2947</v>
      </c>
      <c r="C113" s="322" t="s">
        <v>2947</v>
      </c>
      <c r="D113" s="323">
        <v>46058</v>
      </c>
      <c r="E113" s="323">
        <v>46058</v>
      </c>
      <c r="F113" s="322" t="s">
        <v>2952</v>
      </c>
      <c r="G113" s="322" t="s">
        <v>2953</v>
      </c>
      <c r="H113" s="322" t="s">
        <v>2954</v>
      </c>
      <c r="I113" s="324">
        <v>10.65</v>
      </c>
      <c r="J113" s="325">
        <v>5</v>
      </c>
      <c r="K113" s="92"/>
    </row>
    <row r="114" spans="1:11" ht="13" x14ac:dyDescent="0.15">
      <c r="A114" s="14" t="s">
        <v>2571</v>
      </c>
      <c r="B114" s="14" t="s">
        <v>2582</v>
      </c>
      <c r="C114" s="14" t="s">
        <v>2585</v>
      </c>
      <c r="D114" s="16"/>
      <c r="E114" s="16"/>
      <c r="F114" s="14" t="s">
        <v>2586</v>
      </c>
      <c r="G114" s="14" t="s">
        <v>2583</v>
      </c>
      <c r="H114" s="14" t="s">
        <v>2584</v>
      </c>
      <c r="I114" s="15"/>
      <c r="J114" s="77">
        <v>3</v>
      </c>
      <c r="K114" s="92"/>
    </row>
    <row r="115" spans="1:11" ht="13" x14ac:dyDescent="0.15">
      <c r="A115" s="14" t="s">
        <v>2571</v>
      </c>
      <c r="B115" s="14" t="s">
        <v>2589</v>
      </c>
      <c r="C115" s="14" t="s">
        <v>2590</v>
      </c>
      <c r="D115" s="16">
        <v>46070</v>
      </c>
      <c r="E115" s="16"/>
      <c r="F115" s="14" t="s">
        <v>2591</v>
      </c>
      <c r="G115" s="14" t="s">
        <v>2592</v>
      </c>
      <c r="H115" s="14" t="s">
        <v>2593</v>
      </c>
      <c r="I115" s="15">
        <v>730</v>
      </c>
      <c r="J115" s="77">
        <v>4</v>
      </c>
      <c r="K115" s="92"/>
    </row>
    <row r="116" spans="1:11" ht="36" x14ac:dyDescent="0.15">
      <c r="A116" s="14" t="s">
        <v>2571</v>
      </c>
      <c r="B116" s="14" t="s">
        <v>2594</v>
      </c>
      <c r="C116" s="14" t="s">
        <v>2595</v>
      </c>
      <c r="D116" s="16">
        <v>46071</v>
      </c>
      <c r="E116" s="16"/>
      <c r="F116" s="14" t="s">
        <v>2604</v>
      </c>
      <c r="G116" s="14" t="s">
        <v>2596</v>
      </c>
      <c r="H116" s="14" t="s">
        <v>2597</v>
      </c>
      <c r="I116" s="15">
        <v>399</v>
      </c>
      <c r="J116" s="77">
        <v>2</v>
      </c>
      <c r="K116" s="92"/>
    </row>
    <row r="117" spans="1:11" ht="13" x14ac:dyDescent="0.15">
      <c r="A117" s="14" t="s">
        <v>2571</v>
      </c>
      <c r="B117" s="14" t="s">
        <v>2598</v>
      </c>
      <c r="C117" s="14" t="s">
        <v>2599</v>
      </c>
      <c r="D117" s="16">
        <v>46073</v>
      </c>
      <c r="E117" s="16"/>
      <c r="F117" s="14" t="s">
        <v>2602</v>
      </c>
      <c r="G117" s="14" t="s">
        <v>2600</v>
      </c>
      <c r="H117" s="14" t="s">
        <v>2601</v>
      </c>
      <c r="I117" s="15">
        <v>60</v>
      </c>
      <c r="J117" s="77">
        <v>1</v>
      </c>
      <c r="K117" s="92"/>
    </row>
    <row r="118" spans="1:11" ht="13" x14ac:dyDescent="0.15">
      <c r="A118" s="14" t="s">
        <v>2571</v>
      </c>
      <c r="B118" s="14" t="s">
        <v>2598</v>
      </c>
      <c r="C118" s="14" t="s">
        <v>2599</v>
      </c>
      <c r="D118" s="16">
        <v>46073</v>
      </c>
      <c r="E118" s="16"/>
      <c r="F118" s="14" t="s">
        <v>2603</v>
      </c>
      <c r="G118" s="14" t="s">
        <v>2600</v>
      </c>
      <c r="H118" s="14" t="s">
        <v>2601</v>
      </c>
      <c r="I118" s="15">
        <v>42.2</v>
      </c>
      <c r="J118" s="77">
        <v>1</v>
      </c>
      <c r="K118" s="92"/>
    </row>
    <row r="119" spans="1:11" ht="13" x14ac:dyDescent="0.15">
      <c r="A119" s="14" t="s">
        <v>2571</v>
      </c>
      <c r="B119" s="14" t="s">
        <v>2605</v>
      </c>
      <c r="C119" s="14" t="s">
        <v>2606</v>
      </c>
      <c r="D119" s="16">
        <v>46073</v>
      </c>
      <c r="E119" s="16"/>
      <c r="F119" s="14" t="s">
        <v>2609</v>
      </c>
      <c r="G119" s="14" t="s">
        <v>2607</v>
      </c>
      <c r="H119" s="14" t="s">
        <v>2608</v>
      </c>
      <c r="I119" s="15">
        <v>300</v>
      </c>
      <c r="J119" s="77">
        <v>1</v>
      </c>
      <c r="K119" s="92"/>
    </row>
    <row r="120" spans="1:11" ht="13" x14ac:dyDescent="0.15">
      <c r="A120" s="14" t="s">
        <v>2571</v>
      </c>
      <c r="B120" s="14" t="s">
        <v>2605</v>
      </c>
      <c r="C120" s="14" t="s">
        <v>2606</v>
      </c>
      <c r="D120" s="16">
        <v>46073</v>
      </c>
      <c r="E120" s="16"/>
      <c r="F120" s="14" t="s">
        <v>2610</v>
      </c>
      <c r="G120" s="14" t="s">
        <v>2607</v>
      </c>
      <c r="H120" s="14" t="s">
        <v>2608</v>
      </c>
      <c r="I120" s="15">
        <v>101.12</v>
      </c>
      <c r="J120" s="77">
        <v>1</v>
      </c>
      <c r="K120" s="92"/>
    </row>
    <row r="121" spans="1:11" ht="13" x14ac:dyDescent="0.15">
      <c r="A121" s="14" t="s">
        <v>2571</v>
      </c>
      <c r="B121" s="14" t="s">
        <v>2605</v>
      </c>
      <c r="C121" s="14" t="s">
        <v>2606</v>
      </c>
      <c r="D121" s="16">
        <v>46073</v>
      </c>
      <c r="E121" s="16"/>
      <c r="F121" s="14" t="s">
        <v>2611</v>
      </c>
      <c r="G121" s="14" t="s">
        <v>2607</v>
      </c>
      <c r="H121" s="14" t="s">
        <v>2608</v>
      </c>
      <c r="I121" s="15">
        <v>126.44</v>
      </c>
      <c r="J121" s="77">
        <v>1</v>
      </c>
      <c r="K121" s="92"/>
    </row>
    <row r="122" spans="1:11" ht="13" x14ac:dyDescent="0.15">
      <c r="A122" s="14" t="s">
        <v>2571</v>
      </c>
      <c r="B122" s="14" t="s">
        <v>2605</v>
      </c>
      <c r="C122" s="14" t="s">
        <v>2606</v>
      </c>
      <c r="D122" s="16">
        <v>46073</v>
      </c>
      <c r="E122" s="16"/>
      <c r="F122" s="14" t="s">
        <v>2612</v>
      </c>
      <c r="G122" s="14" t="s">
        <v>2607</v>
      </c>
      <c r="H122" s="14" t="s">
        <v>2608</v>
      </c>
      <c r="I122" s="15">
        <v>131.5</v>
      </c>
      <c r="J122" s="77">
        <v>1</v>
      </c>
      <c r="K122" s="92"/>
    </row>
    <row r="123" spans="1:11" ht="13" x14ac:dyDescent="0.15">
      <c r="A123" s="14" t="s">
        <v>2571</v>
      </c>
      <c r="B123" s="14" t="s">
        <v>2605</v>
      </c>
      <c r="C123" s="14" t="s">
        <v>2606</v>
      </c>
      <c r="D123" s="16">
        <v>46073</v>
      </c>
      <c r="E123" s="16"/>
      <c r="F123" s="14" t="s">
        <v>2613</v>
      </c>
      <c r="G123" s="14" t="s">
        <v>2607</v>
      </c>
      <c r="H123" s="14" t="s">
        <v>2608</v>
      </c>
      <c r="I123" s="15">
        <v>34.619999999999997</v>
      </c>
      <c r="J123" s="77">
        <v>1</v>
      </c>
      <c r="K123" s="92"/>
    </row>
    <row r="124" spans="1:11" ht="13" x14ac:dyDescent="0.15">
      <c r="A124" s="14" t="s">
        <v>2571</v>
      </c>
      <c r="B124" s="14" t="s">
        <v>2605</v>
      </c>
      <c r="C124" s="14" t="s">
        <v>2606</v>
      </c>
      <c r="D124" s="16">
        <v>46073</v>
      </c>
      <c r="E124" s="16"/>
      <c r="F124" s="14" t="s">
        <v>2614</v>
      </c>
      <c r="G124" s="14" t="s">
        <v>2607</v>
      </c>
      <c r="H124" s="14" t="s">
        <v>2608</v>
      </c>
      <c r="I124" s="15">
        <v>175</v>
      </c>
      <c r="J124" s="77">
        <v>1</v>
      </c>
      <c r="K124" s="92"/>
    </row>
    <row r="125" spans="1:11" ht="13" x14ac:dyDescent="0.15">
      <c r="A125" s="14" t="s">
        <v>2571</v>
      </c>
      <c r="B125" s="14" t="s">
        <v>2615</v>
      </c>
      <c r="C125" s="14" t="s">
        <v>2616</v>
      </c>
      <c r="D125" s="16">
        <v>46073</v>
      </c>
      <c r="E125" s="16"/>
      <c r="F125" s="14" t="s">
        <v>2619</v>
      </c>
      <c r="G125" s="14" t="s">
        <v>2617</v>
      </c>
      <c r="H125" s="14" t="s">
        <v>2618</v>
      </c>
      <c r="I125" s="15">
        <v>72</v>
      </c>
      <c r="J125" s="77">
        <v>1</v>
      </c>
      <c r="K125" s="92"/>
    </row>
    <row r="126" spans="1:11" ht="13" x14ac:dyDescent="0.15">
      <c r="A126" s="14" t="s">
        <v>2571</v>
      </c>
      <c r="B126" s="14" t="s">
        <v>2615</v>
      </c>
      <c r="C126" s="14" t="s">
        <v>2616</v>
      </c>
      <c r="D126" s="16">
        <v>46073</v>
      </c>
      <c r="E126" s="16"/>
      <c r="F126" s="14" t="s">
        <v>2620</v>
      </c>
      <c r="G126" s="14" t="s">
        <v>2617</v>
      </c>
      <c r="H126" s="14" t="s">
        <v>2618</v>
      </c>
      <c r="I126" s="15">
        <v>210</v>
      </c>
      <c r="J126" s="77">
        <v>1</v>
      </c>
      <c r="K126" s="92"/>
    </row>
    <row r="127" spans="1:11" ht="36" x14ac:dyDescent="0.15">
      <c r="A127" s="14" t="s">
        <v>2571</v>
      </c>
      <c r="B127" s="14" t="s">
        <v>2615</v>
      </c>
      <c r="C127" s="14" t="s">
        <v>2616</v>
      </c>
      <c r="D127" s="16">
        <v>46073</v>
      </c>
      <c r="E127" s="16"/>
      <c r="F127" s="14" t="s">
        <v>2621</v>
      </c>
      <c r="G127" s="14" t="s">
        <v>2617</v>
      </c>
      <c r="H127" s="14" t="s">
        <v>2618</v>
      </c>
      <c r="I127" s="15">
        <v>332.17</v>
      </c>
      <c r="J127" s="77">
        <v>1</v>
      </c>
      <c r="K127" s="92"/>
    </row>
    <row r="128" spans="1:11" ht="13" x14ac:dyDescent="0.15">
      <c r="A128" s="14" t="s">
        <v>2571</v>
      </c>
      <c r="B128" s="14" t="s">
        <v>2615</v>
      </c>
      <c r="C128" s="14" t="s">
        <v>2616</v>
      </c>
      <c r="D128" s="16">
        <v>46073</v>
      </c>
      <c r="E128" s="16"/>
      <c r="F128" s="14" t="s">
        <v>2622</v>
      </c>
      <c r="G128" s="14" t="s">
        <v>2617</v>
      </c>
      <c r="H128" s="14" t="s">
        <v>2618</v>
      </c>
      <c r="I128" s="15">
        <v>420</v>
      </c>
      <c r="J128" s="77">
        <v>1</v>
      </c>
      <c r="K128" s="92"/>
    </row>
    <row r="129" spans="1:11" ht="13" x14ac:dyDescent="0.15">
      <c r="A129" s="14" t="s">
        <v>2571</v>
      </c>
      <c r="B129" s="14" t="s">
        <v>2615</v>
      </c>
      <c r="C129" s="14" t="s">
        <v>2616</v>
      </c>
      <c r="D129" s="16">
        <v>46073</v>
      </c>
      <c r="E129" s="16"/>
      <c r="F129" s="14" t="s">
        <v>2623</v>
      </c>
      <c r="G129" s="14" t="s">
        <v>2617</v>
      </c>
      <c r="H129" s="14" t="s">
        <v>2618</v>
      </c>
      <c r="I129" s="15">
        <v>90</v>
      </c>
      <c r="J129" s="77">
        <v>1</v>
      </c>
      <c r="K129" s="92"/>
    </row>
    <row r="130" spans="1:11" ht="13" x14ac:dyDescent="0.15">
      <c r="A130" s="14" t="s">
        <v>2571</v>
      </c>
      <c r="B130" s="14" t="s">
        <v>2624</v>
      </c>
      <c r="C130" s="14" t="s">
        <v>2625</v>
      </c>
      <c r="D130" s="16">
        <v>46073</v>
      </c>
      <c r="E130" s="16"/>
      <c r="F130" s="14" t="s">
        <v>2628</v>
      </c>
      <c r="G130" s="14" t="s">
        <v>2626</v>
      </c>
      <c r="H130" s="14" t="s">
        <v>2627</v>
      </c>
      <c r="I130" s="15">
        <v>180</v>
      </c>
      <c r="J130" s="77">
        <v>1</v>
      </c>
      <c r="K130" s="92"/>
    </row>
    <row r="131" spans="1:11" ht="13" x14ac:dyDescent="0.15">
      <c r="A131" s="14" t="s">
        <v>2571</v>
      </c>
      <c r="B131" s="14" t="s">
        <v>2624</v>
      </c>
      <c r="C131" s="14" t="s">
        <v>2625</v>
      </c>
      <c r="D131" s="16">
        <v>46073</v>
      </c>
      <c r="E131" s="16"/>
      <c r="F131" s="14" t="s">
        <v>2629</v>
      </c>
      <c r="G131" s="14" t="s">
        <v>2626</v>
      </c>
      <c r="H131" s="14" t="s">
        <v>2627</v>
      </c>
      <c r="I131" s="15">
        <v>125</v>
      </c>
      <c r="J131" s="77">
        <v>1</v>
      </c>
      <c r="K131" s="92"/>
    </row>
    <row r="132" spans="1:11" ht="13" x14ac:dyDescent="0.15">
      <c r="A132" s="14" t="s">
        <v>2571</v>
      </c>
      <c r="B132" s="14" t="s">
        <v>2624</v>
      </c>
      <c r="C132" s="14" t="s">
        <v>2625</v>
      </c>
      <c r="D132" s="16">
        <v>46073</v>
      </c>
      <c r="E132" s="16"/>
      <c r="F132" s="14" t="s">
        <v>2622</v>
      </c>
      <c r="G132" s="14" t="s">
        <v>2626</v>
      </c>
      <c r="H132" s="14" t="s">
        <v>2627</v>
      </c>
      <c r="I132" s="15">
        <v>506</v>
      </c>
      <c r="J132" s="77">
        <v>1</v>
      </c>
      <c r="K132" s="92"/>
    </row>
    <row r="133" spans="1:11" ht="13" x14ac:dyDescent="0.15">
      <c r="A133" s="14" t="s">
        <v>2571</v>
      </c>
      <c r="B133" s="14" t="s">
        <v>2624</v>
      </c>
      <c r="C133" s="14" t="s">
        <v>2625</v>
      </c>
      <c r="D133" s="16">
        <v>46073</v>
      </c>
      <c r="E133" s="16"/>
      <c r="F133" s="14" t="s">
        <v>2630</v>
      </c>
      <c r="G133" s="14" t="s">
        <v>2626</v>
      </c>
      <c r="H133" s="14" t="s">
        <v>2627</v>
      </c>
      <c r="I133" s="15">
        <v>156</v>
      </c>
      <c r="J133" s="77">
        <v>1</v>
      </c>
      <c r="K133" s="92"/>
    </row>
    <row r="134" spans="1:11" ht="13" x14ac:dyDescent="0.15">
      <c r="A134" s="14" t="s">
        <v>2571</v>
      </c>
      <c r="B134" s="14" t="s">
        <v>2624</v>
      </c>
      <c r="C134" s="14" t="s">
        <v>2625</v>
      </c>
      <c r="D134" s="16">
        <v>46073</v>
      </c>
      <c r="E134" s="16"/>
      <c r="F134" s="14" t="s">
        <v>2631</v>
      </c>
      <c r="G134" s="14" t="s">
        <v>2626</v>
      </c>
      <c r="H134" s="14" t="s">
        <v>2627</v>
      </c>
      <c r="I134" s="15">
        <v>3.87</v>
      </c>
      <c r="J134" s="77">
        <v>1</v>
      </c>
      <c r="K134" s="92"/>
    </row>
    <row r="135" spans="1:11" ht="24" x14ac:dyDescent="0.15">
      <c r="A135" s="14" t="s">
        <v>2565</v>
      </c>
      <c r="B135" s="14" t="s">
        <v>2632</v>
      </c>
      <c r="C135" s="14" t="s">
        <v>2633</v>
      </c>
      <c r="D135" s="16">
        <v>46076</v>
      </c>
      <c r="E135" s="16"/>
      <c r="F135" s="14" t="s">
        <v>2634</v>
      </c>
      <c r="G135" s="14" t="s">
        <v>2626</v>
      </c>
      <c r="H135" s="14" t="s">
        <v>2627</v>
      </c>
      <c r="I135" s="15">
        <v>30</v>
      </c>
      <c r="J135" s="77"/>
      <c r="K135" s="92"/>
    </row>
    <row r="136" spans="1:11" ht="24" x14ac:dyDescent="0.15">
      <c r="A136" s="14" t="s">
        <v>2571</v>
      </c>
      <c r="B136" s="14" t="s">
        <v>2635</v>
      </c>
      <c r="C136" s="14" t="s">
        <v>2636</v>
      </c>
      <c r="D136" s="16">
        <v>46076</v>
      </c>
      <c r="E136" s="16"/>
      <c r="F136" s="14" t="s">
        <v>2639</v>
      </c>
      <c r="G136" s="14" t="s">
        <v>2637</v>
      </c>
      <c r="H136" s="14" t="s">
        <v>2638</v>
      </c>
      <c r="I136" s="15">
        <v>3832.39</v>
      </c>
      <c r="J136" s="77">
        <v>1</v>
      </c>
      <c r="K136" s="92"/>
    </row>
    <row r="137" spans="1:11" ht="72" x14ac:dyDescent="0.15">
      <c r="A137" s="14" t="s">
        <v>2571</v>
      </c>
      <c r="B137" s="14" t="s">
        <v>2955</v>
      </c>
      <c r="C137" s="14" t="s">
        <v>2955</v>
      </c>
      <c r="D137" s="16">
        <v>46078</v>
      </c>
      <c r="E137" s="323">
        <v>46086</v>
      </c>
      <c r="F137" s="322" t="s">
        <v>2956</v>
      </c>
      <c r="G137" s="322"/>
      <c r="H137" s="322" t="s">
        <v>2957</v>
      </c>
      <c r="I137" s="324">
        <f>213.86-53.45</f>
        <v>160.41000000000003</v>
      </c>
      <c r="J137" s="325">
        <v>3</v>
      </c>
      <c r="K137" s="92"/>
    </row>
    <row r="138" spans="1:11" ht="72" x14ac:dyDescent="0.15">
      <c r="A138" s="14" t="s">
        <v>2571</v>
      </c>
      <c r="B138" s="14" t="s">
        <v>2955</v>
      </c>
      <c r="C138" s="14" t="s">
        <v>2955</v>
      </c>
      <c r="D138" s="323">
        <v>46086</v>
      </c>
      <c r="E138" s="323">
        <v>46086</v>
      </c>
      <c r="F138" s="322" t="s">
        <v>2956</v>
      </c>
      <c r="G138" s="322"/>
      <c r="H138" s="322" t="s">
        <v>2957</v>
      </c>
      <c r="I138" s="324">
        <v>265.54000000000002</v>
      </c>
      <c r="J138" s="325">
        <v>3</v>
      </c>
      <c r="K138" s="92"/>
    </row>
    <row r="139" spans="1:11" ht="13" x14ac:dyDescent="0.15">
      <c r="A139" s="14" t="s">
        <v>2571</v>
      </c>
      <c r="B139" s="14" t="s">
        <v>2640</v>
      </c>
      <c r="C139" s="14" t="s">
        <v>2641</v>
      </c>
      <c r="D139" s="16">
        <v>46084</v>
      </c>
      <c r="E139" s="16"/>
      <c r="F139" s="14" t="s">
        <v>2642</v>
      </c>
      <c r="G139" s="14" t="s">
        <v>2580</v>
      </c>
      <c r="H139" s="14" t="s">
        <v>2581</v>
      </c>
      <c r="I139" s="15">
        <v>400</v>
      </c>
      <c r="J139" s="77">
        <v>4</v>
      </c>
      <c r="K139" s="92"/>
    </row>
    <row r="140" spans="1:11" ht="13" x14ac:dyDescent="0.15">
      <c r="A140" s="14" t="s">
        <v>2571</v>
      </c>
      <c r="B140" s="14" t="s">
        <v>2643</v>
      </c>
      <c r="C140" s="14" t="s">
        <v>2644</v>
      </c>
      <c r="D140" s="16">
        <v>46084</v>
      </c>
      <c r="E140" s="16"/>
      <c r="F140" s="14" t="s">
        <v>2645</v>
      </c>
      <c r="G140" s="14" t="s">
        <v>2592</v>
      </c>
      <c r="H140" s="14" t="s">
        <v>2593</v>
      </c>
      <c r="I140" s="15">
        <v>730</v>
      </c>
      <c r="J140" s="77">
        <v>4</v>
      </c>
      <c r="K140" s="92"/>
    </row>
    <row r="141" spans="1:11" ht="24" x14ac:dyDescent="0.15">
      <c r="A141" s="14" t="s">
        <v>2571</v>
      </c>
      <c r="B141" s="14" t="s">
        <v>2646</v>
      </c>
      <c r="C141" s="14" t="s">
        <v>2647</v>
      </c>
      <c r="D141" s="16">
        <v>46085</v>
      </c>
      <c r="E141" s="16"/>
      <c r="F141" s="14" t="s">
        <v>2649</v>
      </c>
      <c r="G141" s="14" t="s">
        <v>2006</v>
      </c>
      <c r="H141" s="14" t="s">
        <v>2648</v>
      </c>
      <c r="I141" s="15">
        <v>175</v>
      </c>
      <c r="J141" s="77">
        <v>2</v>
      </c>
      <c r="K141" s="92"/>
    </row>
    <row r="142" spans="1:11" ht="24" x14ac:dyDescent="0.15">
      <c r="A142" s="14" t="s">
        <v>2571</v>
      </c>
      <c r="B142" s="14" t="s">
        <v>2646</v>
      </c>
      <c r="C142" s="14" t="s">
        <v>2647</v>
      </c>
      <c r="D142" s="16">
        <v>46085</v>
      </c>
      <c r="E142" s="16"/>
      <c r="F142" s="14" t="s">
        <v>2650</v>
      </c>
      <c r="G142" s="14" t="s">
        <v>2006</v>
      </c>
      <c r="H142" s="14" t="s">
        <v>2648</v>
      </c>
      <c r="I142" s="15">
        <v>66</v>
      </c>
      <c r="J142" s="77">
        <v>2</v>
      </c>
      <c r="K142" s="92"/>
    </row>
    <row r="143" spans="1:11" ht="24" x14ac:dyDescent="0.15">
      <c r="A143" s="14" t="s">
        <v>2571</v>
      </c>
      <c r="B143" s="14" t="s">
        <v>2646</v>
      </c>
      <c r="C143" s="14" t="s">
        <v>2647</v>
      </c>
      <c r="D143" s="16">
        <v>46085</v>
      </c>
      <c r="E143" s="16"/>
      <c r="F143" s="14" t="s">
        <v>2651</v>
      </c>
      <c r="G143" s="14" t="s">
        <v>2006</v>
      </c>
      <c r="H143" s="14" t="s">
        <v>2648</v>
      </c>
      <c r="I143" s="15">
        <v>65</v>
      </c>
      <c r="J143" s="77">
        <v>2</v>
      </c>
      <c r="K143" s="92"/>
    </row>
    <row r="144" spans="1:11" ht="13" x14ac:dyDescent="0.15">
      <c r="A144" s="14" t="s">
        <v>2571</v>
      </c>
      <c r="B144" s="14" t="s">
        <v>2646</v>
      </c>
      <c r="C144" s="14" t="s">
        <v>2647</v>
      </c>
      <c r="D144" s="16">
        <v>46085</v>
      </c>
      <c r="E144" s="16"/>
      <c r="F144" s="14"/>
      <c r="G144" s="14"/>
      <c r="H144" s="14"/>
      <c r="I144" s="15"/>
      <c r="J144" s="77">
        <v>2</v>
      </c>
      <c r="K144" s="92"/>
    </row>
    <row r="145" spans="1:11" ht="24" x14ac:dyDescent="0.15">
      <c r="A145" s="14" t="s">
        <v>2571</v>
      </c>
      <c r="B145" s="322" t="s">
        <v>2652</v>
      </c>
      <c r="C145" s="322" t="s">
        <v>2644</v>
      </c>
      <c r="D145" s="323">
        <v>46085</v>
      </c>
      <c r="E145" s="323"/>
      <c r="F145" s="322" t="s">
        <v>2653</v>
      </c>
      <c r="G145" s="322" t="s">
        <v>2654</v>
      </c>
      <c r="H145" s="322" t="s">
        <v>2009</v>
      </c>
      <c r="I145" s="324">
        <v>240</v>
      </c>
      <c r="J145" s="325">
        <v>3</v>
      </c>
      <c r="K145" s="92"/>
    </row>
    <row r="146" spans="1:11" ht="24" x14ac:dyDescent="0.15">
      <c r="A146" s="14" t="s">
        <v>2571</v>
      </c>
      <c r="B146" s="322" t="s">
        <v>2817</v>
      </c>
      <c r="C146" s="322"/>
      <c r="D146" s="323">
        <v>46090</v>
      </c>
      <c r="E146" s="323"/>
      <c r="F146" s="322" t="s">
        <v>2819</v>
      </c>
      <c r="G146" s="322"/>
      <c r="H146" s="322" t="s">
        <v>2818</v>
      </c>
      <c r="I146" s="324">
        <v>1500</v>
      </c>
      <c r="J146" s="325">
        <v>3</v>
      </c>
      <c r="K146" s="92"/>
    </row>
    <row r="147" spans="1:11" ht="24" x14ac:dyDescent="0.15">
      <c r="A147" s="14" t="s">
        <v>2571</v>
      </c>
      <c r="B147" s="322" t="s">
        <v>2655</v>
      </c>
      <c r="C147" s="322" t="s">
        <v>2656</v>
      </c>
      <c r="D147" s="323">
        <v>46092</v>
      </c>
      <c r="E147" s="323"/>
      <c r="F147" s="322" t="s">
        <v>2657</v>
      </c>
      <c r="G147" s="322" t="s">
        <v>2637</v>
      </c>
      <c r="H147" s="322" t="s">
        <v>2638</v>
      </c>
      <c r="I147" s="324">
        <v>125</v>
      </c>
      <c r="J147" s="325">
        <v>2</v>
      </c>
      <c r="K147" s="92"/>
    </row>
    <row r="148" spans="1:11" ht="24" x14ac:dyDescent="0.15">
      <c r="A148" s="14" t="s">
        <v>2571</v>
      </c>
      <c r="B148" s="322" t="s">
        <v>2655</v>
      </c>
      <c r="C148" s="322" t="s">
        <v>2656</v>
      </c>
      <c r="D148" s="323">
        <v>46092</v>
      </c>
      <c r="E148" s="323"/>
      <c r="F148" s="322" t="s">
        <v>2658</v>
      </c>
      <c r="G148" s="322" t="s">
        <v>2637</v>
      </c>
      <c r="H148" s="322" t="s">
        <v>2638</v>
      </c>
      <c r="I148" s="324">
        <v>80</v>
      </c>
      <c r="J148" s="325">
        <v>2</v>
      </c>
      <c r="K148" s="92"/>
    </row>
    <row r="149" spans="1:11" ht="24" x14ac:dyDescent="0.15">
      <c r="A149" s="14" t="s">
        <v>2571</v>
      </c>
      <c r="B149" s="322" t="s">
        <v>2655</v>
      </c>
      <c r="C149" s="322" t="s">
        <v>2656</v>
      </c>
      <c r="D149" s="323">
        <v>46092</v>
      </c>
      <c r="E149" s="323"/>
      <c r="F149" s="322" t="s">
        <v>2659</v>
      </c>
      <c r="G149" s="322" t="s">
        <v>2637</v>
      </c>
      <c r="H149" s="322" t="s">
        <v>2638</v>
      </c>
      <c r="I149" s="324">
        <v>60</v>
      </c>
      <c r="J149" s="325">
        <v>2</v>
      </c>
      <c r="K149" s="92"/>
    </row>
    <row r="150" spans="1:11" ht="24" x14ac:dyDescent="0.15">
      <c r="A150" s="14" t="s">
        <v>2571</v>
      </c>
      <c r="B150" s="322" t="s">
        <v>2655</v>
      </c>
      <c r="C150" s="322" t="s">
        <v>2656</v>
      </c>
      <c r="D150" s="323">
        <v>46092</v>
      </c>
      <c r="E150" s="323"/>
      <c r="F150" s="322" t="s">
        <v>2660</v>
      </c>
      <c r="G150" s="322" t="s">
        <v>2637</v>
      </c>
      <c r="H150" s="322" t="s">
        <v>2638</v>
      </c>
      <c r="I150" s="324">
        <v>56.86</v>
      </c>
      <c r="J150" s="325">
        <v>2</v>
      </c>
      <c r="K150" s="92"/>
    </row>
    <row r="151" spans="1:11" ht="24" x14ac:dyDescent="0.15">
      <c r="A151" s="14" t="s">
        <v>2571</v>
      </c>
      <c r="B151" s="322" t="s">
        <v>2655</v>
      </c>
      <c r="C151" s="322" t="s">
        <v>2656</v>
      </c>
      <c r="D151" s="323">
        <v>46092</v>
      </c>
      <c r="E151" s="323"/>
      <c r="F151" s="322" t="s">
        <v>2661</v>
      </c>
      <c r="G151" s="322" t="s">
        <v>2637</v>
      </c>
      <c r="H151" s="322" t="s">
        <v>2638</v>
      </c>
      <c r="I151" s="324">
        <v>35</v>
      </c>
      <c r="J151" s="325">
        <v>2</v>
      </c>
      <c r="K151" s="92"/>
    </row>
    <row r="152" spans="1:11" ht="24" x14ac:dyDescent="0.15">
      <c r="A152" s="14" t="s">
        <v>2571</v>
      </c>
      <c r="B152" s="322" t="s">
        <v>2662</v>
      </c>
      <c r="C152" s="322" t="s">
        <v>2663</v>
      </c>
      <c r="D152" s="323">
        <v>46092</v>
      </c>
      <c r="E152" s="323"/>
      <c r="F152" s="322" t="s">
        <v>2664</v>
      </c>
      <c r="G152" s="322" t="s">
        <v>2637</v>
      </c>
      <c r="H152" s="322" t="s">
        <v>2638</v>
      </c>
      <c r="I152" s="324">
        <v>150</v>
      </c>
      <c r="J152" s="325">
        <v>2</v>
      </c>
      <c r="K152" s="92"/>
    </row>
    <row r="153" spans="1:11" ht="24" x14ac:dyDescent="0.15">
      <c r="A153" s="14" t="s">
        <v>2571</v>
      </c>
      <c r="B153" s="322" t="s">
        <v>2662</v>
      </c>
      <c r="C153" s="322" t="s">
        <v>2663</v>
      </c>
      <c r="D153" s="323">
        <v>46092</v>
      </c>
      <c r="E153" s="323"/>
      <c r="F153" s="322" t="s">
        <v>2665</v>
      </c>
      <c r="G153" s="322" t="s">
        <v>2637</v>
      </c>
      <c r="H153" s="322" t="s">
        <v>2638</v>
      </c>
      <c r="I153" s="324">
        <v>71.17</v>
      </c>
      <c r="J153" s="325">
        <v>2</v>
      </c>
      <c r="K153" s="92"/>
    </row>
    <row r="154" spans="1:11" ht="24" x14ac:dyDescent="0.15">
      <c r="A154" s="14" t="s">
        <v>2571</v>
      </c>
      <c r="B154" s="322" t="s">
        <v>2662</v>
      </c>
      <c r="C154" s="322" t="s">
        <v>2663</v>
      </c>
      <c r="D154" s="323">
        <v>46092</v>
      </c>
      <c r="E154" s="323"/>
      <c r="F154" s="322" t="s">
        <v>2666</v>
      </c>
      <c r="G154" s="322" t="s">
        <v>2637</v>
      </c>
      <c r="H154" s="322" t="s">
        <v>2638</v>
      </c>
      <c r="I154" s="324">
        <v>50.18</v>
      </c>
      <c r="J154" s="325">
        <v>2</v>
      </c>
      <c r="K154" s="92"/>
    </row>
    <row r="155" spans="1:11" ht="24" x14ac:dyDescent="0.15">
      <c r="A155" s="14" t="s">
        <v>2571</v>
      </c>
      <c r="B155" s="322" t="s">
        <v>2662</v>
      </c>
      <c r="C155" s="322" t="s">
        <v>2663</v>
      </c>
      <c r="D155" s="323">
        <v>46092</v>
      </c>
      <c r="E155" s="323"/>
      <c r="F155" s="322" t="s">
        <v>2667</v>
      </c>
      <c r="G155" s="322" t="s">
        <v>2637</v>
      </c>
      <c r="H155" s="322" t="s">
        <v>2638</v>
      </c>
      <c r="I155" s="324">
        <v>37.369999999999997</v>
      </c>
      <c r="J155" s="325">
        <v>2</v>
      </c>
      <c r="K155" s="92"/>
    </row>
    <row r="156" spans="1:11" ht="24" x14ac:dyDescent="0.15">
      <c r="A156" s="14" t="s">
        <v>2571</v>
      </c>
      <c r="B156" s="322" t="s">
        <v>2662</v>
      </c>
      <c r="C156" s="322" t="s">
        <v>2663</v>
      </c>
      <c r="D156" s="323">
        <v>46092</v>
      </c>
      <c r="E156" s="323"/>
      <c r="F156" s="322" t="s">
        <v>2668</v>
      </c>
      <c r="G156" s="322" t="s">
        <v>2637</v>
      </c>
      <c r="H156" s="322" t="s">
        <v>2638</v>
      </c>
      <c r="I156" s="15">
        <v>108</v>
      </c>
      <c r="J156" s="77">
        <v>2</v>
      </c>
      <c r="K156" s="92"/>
    </row>
    <row r="157" spans="1:11" ht="24" x14ac:dyDescent="0.15">
      <c r="A157" s="14" t="s">
        <v>2571</v>
      </c>
      <c r="B157" s="322" t="s">
        <v>2669</v>
      </c>
      <c r="C157" s="322" t="s">
        <v>2670</v>
      </c>
      <c r="D157" s="323">
        <v>46092</v>
      </c>
      <c r="E157" s="323"/>
      <c r="F157" s="322" t="s">
        <v>2671</v>
      </c>
      <c r="G157" s="322" t="s">
        <v>2637</v>
      </c>
      <c r="H157" s="322" t="s">
        <v>2638</v>
      </c>
      <c r="I157" s="324">
        <v>150</v>
      </c>
      <c r="J157" s="325">
        <v>2</v>
      </c>
      <c r="K157" s="92"/>
    </row>
    <row r="158" spans="1:11" ht="24" x14ac:dyDescent="0.15">
      <c r="A158" s="14" t="s">
        <v>2571</v>
      </c>
      <c r="B158" s="322" t="s">
        <v>2669</v>
      </c>
      <c r="C158" s="322" t="s">
        <v>2670</v>
      </c>
      <c r="D158" s="323">
        <v>46092</v>
      </c>
      <c r="E158" s="323"/>
      <c r="F158" s="322" t="s">
        <v>2672</v>
      </c>
      <c r="G158" s="322" t="s">
        <v>2637</v>
      </c>
      <c r="H158" s="322" t="s">
        <v>2638</v>
      </c>
      <c r="I158" s="324">
        <v>71.17</v>
      </c>
      <c r="J158" s="325">
        <v>2</v>
      </c>
      <c r="K158" s="92"/>
    </row>
    <row r="159" spans="1:11" ht="24" x14ac:dyDescent="0.15">
      <c r="A159" s="14" t="s">
        <v>2571</v>
      </c>
      <c r="B159" s="322" t="s">
        <v>2669</v>
      </c>
      <c r="C159" s="322" t="s">
        <v>2670</v>
      </c>
      <c r="D159" s="323">
        <v>46092</v>
      </c>
      <c r="E159" s="323"/>
      <c r="F159" s="322" t="s">
        <v>2673</v>
      </c>
      <c r="G159" s="322" t="s">
        <v>2637</v>
      </c>
      <c r="H159" s="322" t="s">
        <v>2638</v>
      </c>
      <c r="I159" s="324">
        <v>50.18</v>
      </c>
      <c r="J159" s="325">
        <v>2</v>
      </c>
      <c r="K159" s="92"/>
    </row>
    <row r="160" spans="1:11" ht="24" x14ac:dyDescent="0.15">
      <c r="A160" s="14" t="s">
        <v>2571</v>
      </c>
      <c r="B160" s="322" t="s">
        <v>2669</v>
      </c>
      <c r="C160" s="322" t="s">
        <v>2670</v>
      </c>
      <c r="D160" s="323">
        <v>46092</v>
      </c>
      <c r="E160" s="323"/>
      <c r="F160" s="322" t="s">
        <v>2674</v>
      </c>
      <c r="G160" s="322" t="s">
        <v>2637</v>
      </c>
      <c r="H160" s="322" t="s">
        <v>2638</v>
      </c>
      <c r="I160" s="324">
        <v>37.369999999999997</v>
      </c>
      <c r="J160" s="325">
        <v>2</v>
      </c>
      <c r="K160" s="92"/>
    </row>
    <row r="161" spans="1:11" ht="24" x14ac:dyDescent="0.15">
      <c r="A161" s="14" t="s">
        <v>2571</v>
      </c>
      <c r="B161" s="322" t="s">
        <v>2675</v>
      </c>
      <c r="C161" s="322" t="s">
        <v>2595</v>
      </c>
      <c r="D161" s="323">
        <v>46092</v>
      </c>
      <c r="E161" s="323"/>
      <c r="F161" s="322" t="s">
        <v>2678</v>
      </c>
      <c r="G161" s="322" t="s">
        <v>2637</v>
      </c>
      <c r="H161" s="322" t="s">
        <v>2638</v>
      </c>
      <c r="I161" s="324">
        <v>37.369999999999997</v>
      </c>
      <c r="J161" s="325">
        <v>2</v>
      </c>
      <c r="K161" s="92"/>
    </row>
    <row r="162" spans="1:11" ht="24" x14ac:dyDescent="0.15">
      <c r="A162" s="14" t="s">
        <v>2571</v>
      </c>
      <c r="B162" s="322" t="s">
        <v>2675</v>
      </c>
      <c r="C162" s="322" t="s">
        <v>2595</v>
      </c>
      <c r="D162" s="323">
        <v>46092</v>
      </c>
      <c r="E162" s="323"/>
      <c r="F162" s="322" t="s">
        <v>2679</v>
      </c>
      <c r="G162" s="322" t="s">
        <v>2637</v>
      </c>
      <c r="H162" s="322" t="s">
        <v>2638</v>
      </c>
      <c r="I162" s="324">
        <v>37.369999999999997</v>
      </c>
      <c r="J162" s="325">
        <v>2</v>
      </c>
      <c r="K162" s="92"/>
    </row>
    <row r="163" spans="1:11" ht="13" x14ac:dyDescent="0.15">
      <c r="A163" s="14" t="s">
        <v>2571</v>
      </c>
      <c r="B163" s="322" t="s">
        <v>2680</v>
      </c>
      <c r="C163" s="322" t="s">
        <v>2681</v>
      </c>
      <c r="D163" s="323">
        <v>46099</v>
      </c>
      <c r="E163" s="323"/>
      <c r="F163" s="322" t="s">
        <v>2682</v>
      </c>
      <c r="G163" s="322" t="s">
        <v>2006</v>
      </c>
      <c r="H163" s="322" t="s">
        <v>2683</v>
      </c>
      <c r="I163" s="324">
        <v>1187</v>
      </c>
      <c r="J163" s="325">
        <v>1</v>
      </c>
      <c r="K163" s="92"/>
    </row>
    <row r="164" spans="1:11" ht="72" x14ac:dyDescent="0.15">
      <c r="A164" s="14" t="s">
        <v>2571</v>
      </c>
      <c r="B164" s="322" t="s">
        <v>2958</v>
      </c>
      <c r="C164" s="322" t="s">
        <v>2958</v>
      </c>
      <c r="D164" s="331">
        <v>46103</v>
      </c>
      <c r="E164" s="323">
        <v>46124</v>
      </c>
      <c r="F164" s="322" t="s">
        <v>2959</v>
      </c>
      <c r="G164" s="322"/>
      <c r="H164" s="322" t="s">
        <v>2009</v>
      </c>
      <c r="I164" s="324">
        <v>396.6</v>
      </c>
      <c r="J164" s="325">
        <v>3</v>
      </c>
      <c r="K164" s="92"/>
    </row>
    <row r="165" spans="1:11" ht="72" x14ac:dyDescent="0.15">
      <c r="A165" s="14" t="s">
        <v>2571</v>
      </c>
      <c r="B165" s="322" t="s">
        <v>2958</v>
      </c>
      <c r="C165" s="322" t="s">
        <v>2958</v>
      </c>
      <c r="D165" s="331">
        <v>46114</v>
      </c>
      <c r="E165" s="323">
        <v>46124</v>
      </c>
      <c r="F165" s="322" t="s">
        <v>2959</v>
      </c>
      <c r="G165" s="322"/>
      <c r="H165" s="322" t="s">
        <v>2009</v>
      </c>
      <c r="I165" s="324">
        <f>405.46-I164</f>
        <v>8.8599999999999568</v>
      </c>
      <c r="J165" s="325">
        <v>3</v>
      </c>
      <c r="K165" s="92"/>
    </row>
    <row r="166" spans="1:11" ht="72" x14ac:dyDescent="0.15">
      <c r="A166" s="14" t="s">
        <v>2571</v>
      </c>
      <c r="B166" s="326" t="s">
        <v>2958</v>
      </c>
      <c r="C166" s="326" t="s">
        <v>2958</v>
      </c>
      <c r="D166" s="331">
        <v>46114</v>
      </c>
      <c r="E166" s="327">
        <v>46124</v>
      </c>
      <c r="F166" s="326" t="s">
        <v>2959</v>
      </c>
      <c r="G166" s="326"/>
      <c r="H166" s="326" t="s">
        <v>2009</v>
      </c>
      <c r="I166" s="328">
        <f>283.2-I165</f>
        <v>274.34000000000003</v>
      </c>
      <c r="J166" s="325">
        <v>1</v>
      </c>
      <c r="K166" s="92"/>
    </row>
    <row r="167" spans="1:11" ht="72" x14ac:dyDescent="0.15">
      <c r="A167" s="14" t="s">
        <v>2571</v>
      </c>
      <c r="B167" s="326" t="s">
        <v>2958</v>
      </c>
      <c r="C167" s="326" t="s">
        <v>2958</v>
      </c>
      <c r="D167" s="331">
        <v>46114</v>
      </c>
      <c r="E167" s="327">
        <v>46133</v>
      </c>
      <c r="F167" s="326" t="s">
        <v>2960</v>
      </c>
      <c r="G167" s="404"/>
      <c r="H167" s="404" t="s">
        <v>2009</v>
      </c>
      <c r="I167" s="405">
        <v>-68.58</v>
      </c>
      <c r="J167" s="325">
        <v>1</v>
      </c>
      <c r="K167" s="92"/>
    </row>
    <row r="168" spans="1:11" ht="13" x14ac:dyDescent="0.15">
      <c r="A168" s="14" t="s">
        <v>2571</v>
      </c>
      <c r="B168" s="326" t="s">
        <v>3003</v>
      </c>
      <c r="C168" s="326" t="s">
        <v>3004</v>
      </c>
      <c r="D168" s="331">
        <v>46078</v>
      </c>
      <c r="E168" s="327">
        <v>46124</v>
      </c>
      <c r="F168" s="403" t="s">
        <v>3005</v>
      </c>
      <c r="G168" s="406"/>
      <c r="H168" s="406" t="s">
        <v>2949</v>
      </c>
      <c r="I168" s="407">
        <v>43.11</v>
      </c>
      <c r="J168" s="325">
        <v>5</v>
      </c>
      <c r="K168" s="92"/>
    </row>
    <row r="169" spans="1:11" ht="13" x14ac:dyDescent="0.15">
      <c r="A169" s="14" t="s">
        <v>2571</v>
      </c>
      <c r="B169" s="326" t="s">
        <v>2962</v>
      </c>
      <c r="C169" s="326" t="s">
        <v>2962</v>
      </c>
      <c r="D169" s="331">
        <v>46104</v>
      </c>
      <c r="E169" s="327"/>
      <c r="F169" s="322" t="s">
        <v>2961</v>
      </c>
      <c r="G169" s="322"/>
      <c r="H169" s="322" t="s">
        <v>2946</v>
      </c>
      <c r="I169" s="324">
        <v>576.79999999999995</v>
      </c>
      <c r="J169" s="325">
        <v>5</v>
      </c>
      <c r="K169" s="92"/>
    </row>
    <row r="170" spans="1:11" ht="13" x14ac:dyDescent="0.15">
      <c r="A170" s="14" t="s">
        <v>2571</v>
      </c>
      <c r="B170" s="326" t="s">
        <v>2684</v>
      </c>
      <c r="C170" s="326" t="s">
        <v>2685</v>
      </c>
      <c r="D170" s="327">
        <v>46106</v>
      </c>
      <c r="E170" s="327">
        <v>46124</v>
      </c>
      <c r="F170" s="326" t="s">
        <v>2686</v>
      </c>
      <c r="G170" s="326" t="s">
        <v>2687</v>
      </c>
      <c r="H170" s="326" t="s">
        <v>2688</v>
      </c>
      <c r="I170" s="328">
        <v>450</v>
      </c>
      <c r="J170" s="329">
        <v>3</v>
      </c>
      <c r="K170" s="92"/>
    </row>
    <row r="171" spans="1:11" ht="13" x14ac:dyDescent="0.15">
      <c r="A171" s="14" t="s">
        <v>2571</v>
      </c>
      <c r="B171" s="326" t="s">
        <v>2684</v>
      </c>
      <c r="C171" s="326" t="s">
        <v>2685</v>
      </c>
      <c r="D171" s="327">
        <v>46106</v>
      </c>
      <c r="E171" s="327">
        <v>46124</v>
      </c>
      <c r="F171" s="326" t="s">
        <v>2686</v>
      </c>
      <c r="G171" s="326" t="s">
        <v>2687</v>
      </c>
      <c r="H171" s="326" t="s">
        <v>2688</v>
      </c>
      <c r="I171" s="328">
        <v>270</v>
      </c>
      <c r="J171" s="329">
        <v>2</v>
      </c>
      <c r="K171" s="92"/>
    </row>
    <row r="172" spans="1:11" ht="13" x14ac:dyDescent="0.15">
      <c r="A172" s="14" t="s">
        <v>2571</v>
      </c>
      <c r="B172" s="326" t="s">
        <v>2684</v>
      </c>
      <c r="C172" s="326" t="s">
        <v>2685</v>
      </c>
      <c r="D172" s="327">
        <v>46106</v>
      </c>
      <c r="E172" s="327">
        <v>46124</v>
      </c>
      <c r="F172" s="326" t="s">
        <v>2686</v>
      </c>
      <c r="G172" s="326" t="s">
        <v>2687</v>
      </c>
      <c r="H172" s="326" t="s">
        <v>2688</v>
      </c>
      <c r="I172" s="328">
        <v>180</v>
      </c>
      <c r="J172" s="329">
        <v>1</v>
      </c>
      <c r="K172" s="92"/>
    </row>
    <row r="173" spans="1:11" ht="24" x14ac:dyDescent="0.15">
      <c r="A173" s="14" t="s">
        <v>2571</v>
      </c>
      <c r="B173" s="322" t="s">
        <v>2689</v>
      </c>
      <c r="C173" s="322" t="s">
        <v>2690</v>
      </c>
      <c r="D173" s="323">
        <v>46106</v>
      </c>
      <c r="E173" s="323">
        <v>46180</v>
      </c>
      <c r="F173" s="322" t="s">
        <v>2691</v>
      </c>
      <c r="G173" s="322" t="s">
        <v>2692</v>
      </c>
      <c r="H173" s="322" t="s">
        <v>2693</v>
      </c>
      <c r="I173" s="324">
        <v>1337.08</v>
      </c>
      <c r="J173" s="325">
        <v>3</v>
      </c>
      <c r="K173" s="92"/>
    </row>
    <row r="174" spans="1:11" ht="24" x14ac:dyDescent="0.15">
      <c r="A174" s="14" t="s">
        <v>2571</v>
      </c>
      <c r="B174" s="322" t="s">
        <v>2694</v>
      </c>
      <c r="C174" s="322" t="s">
        <v>2695</v>
      </c>
      <c r="D174" s="323">
        <v>46106</v>
      </c>
      <c r="E174" s="323"/>
      <c r="F174" s="322" t="s">
        <v>2696</v>
      </c>
      <c r="G174" s="322" t="s">
        <v>2637</v>
      </c>
      <c r="H174" s="322" t="s">
        <v>2638</v>
      </c>
      <c r="I174" s="324">
        <v>540</v>
      </c>
      <c r="J174" s="325">
        <v>3</v>
      </c>
      <c r="K174" s="92"/>
    </row>
    <row r="175" spans="1:11" ht="36" x14ac:dyDescent="0.15">
      <c r="A175" s="14" t="s">
        <v>2571</v>
      </c>
      <c r="B175" s="322" t="s">
        <v>2697</v>
      </c>
      <c r="C175" s="322" t="s">
        <v>2698</v>
      </c>
      <c r="D175" s="323">
        <v>46106</v>
      </c>
      <c r="E175" s="323"/>
      <c r="F175" s="322" t="s">
        <v>2701</v>
      </c>
      <c r="G175" s="322" t="s">
        <v>2699</v>
      </c>
      <c r="H175" s="322" t="s">
        <v>2700</v>
      </c>
      <c r="I175" s="324">
        <v>2075.1999999999998</v>
      </c>
      <c r="J175" s="325">
        <v>2</v>
      </c>
      <c r="K175" s="92"/>
    </row>
    <row r="176" spans="1:11" s="338" customFormat="1" ht="24" x14ac:dyDescent="0.15">
      <c r="A176" s="333" t="s">
        <v>2571</v>
      </c>
      <c r="B176" s="330" t="s">
        <v>2709</v>
      </c>
      <c r="C176" s="330" t="s">
        <v>2710</v>
      </c>
      <c r="D176" s="334">
        <v>46112</v>
      </c>
      <c r="E176" s="334">
        <v>46180</v>
      </c>
      <c r="F176" s="330" t="s">
        <v>2711</v>
      </c>
      <c r="G176" s="330" t="s">
        <v>2712</v>
      </c>
      <c r="H176" s="330" t="s">
        <v>2713</v>
      </c>
      <c r="I176" s="335">
        <v>2024.38</v>
      </c>
      <c r="J176" s="336">
        <v>3</v>
      </c>
      <c r="K176" s="337"/>
    </row>
    <row r="177" spans="1:11" ht="24" x14ac:dyDescent="0.15">
      <c r="A177" s="14" t="s">
        <v>2571</v>
      </c>
      <c r="B177" s="322" t="s">
        <v>2702</v>
      </c>
      <c r="C177" s="322" t="s">
        <v>2703</v>
      </c>
      <c r="D177" s="323">
        <v>46113</v>
      </c>
      <c r="E177" s="323"/>
      <c r="F177" s="322" t="s">
        <v>2704</v>
      </c>
      <c r="G177" s="322" t="s">
        <v>2637</v>
      </c>
      <c r="H177" s="322" t="s">
        <v>2638</v>
      </c>
      <c r="I177" s="324">
        <v>49.52</v>
      </c>
      <c r="J177" s="325">
        <v>2</v>
      </c>
      <c r="K177" s="92"/>
    </row>
    <row r="178" spans="1:11" ht="36" x14ac:dyDescent="0.15">
      <c r="A178" s="14" t="s">
        <v>2571</v>
      </c>
      <c r="B178" s="322" t="s">
        <v>2702</v>
      </c>
      <c r="C178" s="322" t="s">
        <v>2703</v>
      </c>
      <c r="D178" s="323">
        <v>46113</v>
      </c>
      <c r="E178" s="323"/>
      <c r="F178" s="322" t="s">
        <v>2705</v>
      </c>
      <c r="G178" s="322" t="s">
        <v>2637</v>
      </c>
      <c r="H178" s="322" t="s">
        <v>2638</v>
      </c>
      <c r="I178" s="324">
        <v>139.52000000000001</v>
      </c>
      <c r="J178" s="325">
        <v>2</v>
      </c>
      <c r="K178" s="92"/>
    </row>
    <row r="179" spans="1:11" ht="24" x14ac:dyDescent="0.15">
      <c r="A179" s="14" t="s">
        <v>2571</v>
      </c>
      <c r="B179" s="322" t="s">
        <v>2702</v>
      </c>
      <c r="C179" s="322" t="s">
        <v>2703</v>
      </c>
      <c r="D179" s="323">
        <v>46113</v>
      </c>
      <c r="E179" s="323"/>
      <c r="F179" s="322" t="s">
        <v>2706</v>
      </c>
      <c r="G179" s="322" t="s">
        <v>2637</v>
      </c>
      <c r="H179" s="322" t="s">
        <v>2638</v>
      </c>
      <c r="I179" s="324">
        <v>139.52000000000001</v>
      </c>
      <c r="J179" s="325">
        <v>2</v>
      </c>
      <c r="K179" s="92"/>
    </row>
    <row r="180" spans="1:11" ht="24" x14ac:dyDescent="0.15">
      <c r="A180" s="14" t="s">
        <v>2571</v>
      </c>
      <c r="B180" s="322" t="s">
        <v>2702</v>
      </c>
      <c r="C180" s="322" t="s">
        <v>2703</v>
      </c>
      <c r="D180" s="323">
        <v>46113</v>
      </c>
      <c r="E180" s="323"/>
      <c r="F180" s="322" t="s">
        <v>2707</v>
      </c>
      <c r="G180" s="322" t="s">
        <v>2637</v>
      </c>
      <c r="H180" s="322" t="s">
        <v>2638</v>
      </c>
      <c r="I180" s="324">
        <v>139.52000000000001</v>
      </c>
      <c r="J180" s="325">
        <v>2</v>
      </c>
      <c r="K180" s="92"/>
    </row>
    <row r="181" spans="1:11" ht="24" x14ac:dyDescent="0.15">
      <c r="A181" s="14" t="s">
        <v>2571</v>
      </c>
      <c r="B181" s="322" t="s">
        <v>2702</v>
      </c>
      <c r="C181" s="322" t="s">
        <v>2703</v>
      </c>
      <c r="D181" s="323">
        <v>46113</v>
      </c>
      <c r="E181" s="323"/>
      <c r="F181" s="322" t="s">
        <v>2708</v>
      </c>
      <c r="G181" s="322" t="s">
        <v>2637</v>
      </c>
      <c r="H181" s="322" t="s">
        <v>2638</v>
      </c>
      <c r="I181" s="324">
        <v>10.96</v>
      </c>
      <c r="J181" s="325">
        <v>2</v>
      </c>
      <c r="K181" s="92"/>
    </row>
    <row r="182" spans="1:11" ht="13" x14ac:dyDescent="0.15">
      <c r="A182" s="14" t="s">
        <v>2571</v>
      </c>
      <c r="B182" s="322" t="s">
        <v>2714</v>
      </c>
      <c r="C182" s="322" t="s">
        <v>2715</v>
      </c>
      <c r="D182" s="323">
        <v>46113</v>
      </c>
      <c r="E182" s="323"/>
      <c r="F182" s="322" t="s">
        <v>2716</v>
      </c>
      <c r="G182" s="322" t="s">
        <v>2580</v>
      </c>
      <c r="H182" s="322" t="s">
        <v>2581</v>
      </c>
      <c r="I182" s="324">
        <v>400</v>
      </c>
      <c r="J182" s="325">
        <v>4</v>
      </c>
      <c r="K182" s="92"/>
    </row>
    <row r="183" spans="1:11" ht="24" x14ac:dyDescent="0.15">
      <c r="A183" s="14" t="s">
        <v>2571</v>
      </c>
      <c r="B183" s="322" t="s">
        <v>2717</v>
      </c>
      <c r="C183" s="322" t="s">
        <v>2718</v>
      </c>
      <c r="D183" s="323">
        <v>46113</v>
      </c>
      <c r="E183" s="323"/>
      <c r="F183" s="322" t="s">
        <v>2719</v>
      </c>
      <c r="G183" s="322" t="s">
        <v>2654</v>
      </c>
      <c r="H183" s="322" t="s">
        <v>2009</v>
      </c>
      <c r="I183" s="324">
        <v>400</v>
      </c>
      <c r="J183" s="325">
        <v>3</v>
      </c>
      <c r="K183" s="92"/>
    </row>
    <row r="184" spans="1:11" ht="24" x14ac:dyDescent="0.15">
      <c r="A184" s="14" t="s">
        <v>2571</v>
      </c>
      <c r="B184" s="330" t="s">
        <v>2720</v>
      </c>
      <c r="C184" s="322" t="s">
        <v>2721</v>
      </c>
      <c r="D184" s="323">
        <v>46113</v>
      </c>
      <c r="E184" s="323">
        <v>46124</v>
      </c>
      <c r="F184" s="322" t="s">
        <v>2722</v>
      </c>
      <c r="G184" s="322"/>
      <c r="H184" s="322" t="s">
        <v>2723</v>
      </c>
      <c r="I184" s="324">
        <v>120</v>
      </c>
      <c r="J184" s="325">
        <v>5</v>
      </c>
      <c r="K184" s="92"/>
    </row>
    <row r="185" spans="1:11" ht="24" x14ac:dyDescent="0.15">
      <c r="A185" s="14" t="s">
        <v>2565</v>
      </c>
      <c r="B185" s="322" t="s">
        <v>2724</v>
      </c>
      <c r="C185" s="322" t="s">
        <v>2725</v>
      </c>
      <c r="D185" s="323">
        <v>46116</v>
      </c>
      <c r="E185" s="323"/>
      <c r="F185" s="322" t="s">
        <v>2726</v>
      </c>
      <c r="G185" s="322" t="s">
        <v>2637</v>
      </c>
      <c r="H185" s="322" t="s">
        <v>2638</v>
      </c>
      <c r="I185" s="324">
        <f>444.53-240</f>
        <v>204.52999999999997</v>
      </c>
      <c r="J185" s="77"/>
      <c r="K185" s="92"/>
    </row>
    <row r="186" spans="1:11" ht="13" x14ac:dyDescent="0.15">
      <c r="A186" s="14" t="s">
        <v>2571</v>
      </c>
      <c r="B186" s="322" t="s">
        <v>2963</v>
      </c>
      <c r="C186" s="322" t="s">
        <v>2963</v>
      </c>
      <c r="D186" s="323">
        <v>46116</v>
      </c>
      <c r="E186" s="323"/>
      <c r="F186" s="322" t="s">
        <v>2964</v>
      </c>
      <c r="G186" s="322"/>
      <c r="H186" s="322" t="s">
        <v>2946</v>
      </c>
      <c r="I186" s="324">
        <v>206</v>
      </c>
      <c r="J186" s="325">
        <v>5</v>
      </c>
      <c r="K186" s="92"/>
    </row>
    <row r="187" spans="1:11" ht="72" x14ac:dyDescent="0.15">
      <c r="A187" s="14" t="s">
        <v>2571</v>
      </c>
      <c r="B187" s="322" t="s">
        <v>2965</v>
      </c>
      <c r="C187" s="322" t="s">
        <v>2965</v>
      </c>
      <c r="D187" s="323">
        <v>46121</v>
      </c>
      <c r="E187" s="323">
        <v>46180</v>
      </c>
      <c r="F187" s="322" t="s">
        <v>2966</v>
      </c>
      <c r="G187" s="322"/>
      <c r="H187" s="322" t="s">
        <v>2967</v>
      </c>
      <c r="I187" s="324">
        <v>274.89999999999998</v>
      </c>
      <c r="J187" s="325">
        <v>3</v>
      </c>
      <c r="K187" s="92"/>
    </row>
    <row r="188" spans="1:11" ht="72" x14ac:dyDescent="0.15">
      <c r="A188" s="14" t="s">
        <v>2571</v>
      </c>
      <c r="B188" s="322" t="s">
        <v>2965</v>
      </c>
      <c r="C188" s="322" t="s">
        <v>2965</v>
      </c>
      <c r="D188" s="323">
        <v>46146</v>
      </c>
      <c r="E188" s="323">
        <v>46180</v>
      </c>
      <c r="F188" s="322" t="s">
        <v>2966</v>
      </c>
      <c r="G188" s="322"/>
      <c r="H188" s="322" t="s">
        <v>2967</v>
      </c>
      <c r="I188" s="324">
        <v>114.64</v>
      </c>
      <c r="J188" s="325">
        <v>3</v>
      </c>
      <c r="K188" s="332"/>
    </row>
    <row r="189" spans="1:11" ht="13" x14ac:dyDescent="0.15">
      <c r="A189" s="14" t="s">
        <v>2571</v>
      </c>
      <c r="B189" s="322" t="s">
        <v>3006</v>
      </c>
      <c r="C189" s="322" t="s">
        <v>3006</v>
      </c>
      <c r="D189" s="323">
        <v>46121</v>
      </c>
      <c r="E189" s="323">
        <v>46124</v>
      </c>
      <c r="F189" s="322" t="s">
        <v>3007</v>
      </c>
      <c r="G189" s="322" t="s">
        <v>3008</v>
      </c>
      <c r="H189" s="322" t="s">
        <v>3009</v>
      </c>
      <c r="I189" s="324">
        <v>80.8</v>
      </c>
      <c r="J189" s="325">
        <v>5</v>
      </c>
      <c r="K189" s="332"/>
    </row>
    <row r="190" spans="1:11" ht="13" x14ac:dyDescent="0.15">
      <c r="A190" s="14" t="s">
        <v>2571</v>
      </c>
      <c r="B190" s="322" t="s">
        <v>3006</v>
      </c>
      <c r="C190" s="322" t="s">
        <v>3006</v>
      </c>
      <c r="D190" s="323">
        <v>46131</v>
      </c>
      <c r="E190" s="323">
        <v>46132</v>
      </c>
      <c r="F190" s="322" t="s">
        <v>3010</v>
      </c>
      <c r="G190" s="322"/>
      <c r="H190" s="322"/>
      <c r="I190" s="324">
        <f>-(17.2+17.2)</f>
        <v>-34.4</v>
      </c>
      <c r="J190" s="325">
        <v>5</v>
      </c>
      <c r="K190" s="332"/>
    </row>
    <row r="191" spans="1:11" ht="24" x14ac:dyDescent="0.15">
      <c r="A191" s="14" t="s">
        <v>2727</v>
      </c>
      <c r="B191" s="322" t="s">
        <v>2728</v>
      </c>
      <c r="C191" s="322" t="s">
        <v>2729</v>
      </c>
      <c r="D191" s="323">
        <v>46122</v>
      </c>
      <c r="E191" s="323"/>
      <c r="F191" s="322" t="s">
        <v>2730</v>
      </c>
      <c r="G191" s="322" t="s">
        <v>2637</v>
      </c>
      <c r="H191" s="322" t="s">
        <v>2638</v>
      </c>
      <c r="I191" s="324">
        <v>1760</v>
      </c>
      <c r="J191" s="77"/>
      <c r="K191" s="92"/>
    </row>
    <row r="192" spans="1:11" ht="24" x14ac:dyDescent="0.15">
      <c r="A192" s="14" t="s">
        <v>2727</v>
      </c>
      <c r="B192" s="322" t="s">
        <v>2731</v>
      </c>
      <c r="C192" s="322" t="s">
        <v>2732</v>
      </c>
      <c r="D192" s="323">
        <v>46122</v>
      </c>
      <c r="E192" s="323"/>
      <c r="F192" s="322" t="s">
        <v>2733</v>
      </c>
      <c r="G192" s="322" t="s">
        <v>2637</v>
      </c>
      <c r="H192" s="322" t="s">
        <v>2638</v>
      </c>
      <c r="I192" s="324">
        <f>25+64</f>
        <v>89</v>
      </c>
      <c r="J192" s="77"/>
      <c r="K192" s="92"/>
    </row>
    <row r="193" spans="1:11" ht="36" x14ac:dyDescent="0.15">
      <c r="A193" s="14" t="s">
        <v>2727</v>
      </c>
      <c r="B193" s="322" t="s">
        <v>2731</v>
      </c>
      <c r="C193" s="322" t="s">
        <v>2732</v>
      </c>
      <c r="D193" s="323">
        <v>46122</v>
      </c>
      <c r="E193" s="323"/>
      <c r="F193" s="322" t="s">
        <v>2734</v>
      </c>
      <c r="G193" s="322" t="s">
        <v>2637</v>
      </c>
      <c r="H193" s="322" t="s">
        <v>2638</v>
      </c>
      <c r="I193" s="15">
        <f>1216.22+2359.24+39.34+1770.11+240.64</f>
        <v>5625.55</v>
      </c>
      <c r="J193" s="77"/>
      <c r="K193" s="92"/>
    </row>
    <row r="194" spans="1:11" ht="36" x14ac:dyDescent="0.15">
      <c r="A194" s="14" t="s">
        <v>2727</v>
      </c>
      <c r="B194" s="322" t="s">
        <v>2731</v>
      </c>
      <c r="C194" s="322" t="s">
        <v>2732</v>
      </c>
      <c r="D194" s="323">
        <v>46122</v>
      </c>
      <c r="E194" s="323"/>
      <c r="F194" s="322" t="s">
        <v>2735</v>
      </c>
      <c r="G194" s="322" t="s">
        <v>2637</v>
      </c>
      <c r="H194" s="322" t="s">
        <v>2638</v>
      </c>
      <c r="I194" s="15">
        <f>472+368.39+120+142.83</f>
        <v>1103.22</v>
      </c>
      <c r="J194" s="77"/>
      <c r="K194" s="92"/>
    </row>
    <row r="195" spans="1:11" ht="24" x14ac:dyDescent="0.15">
      <c r="A195" s="14" t="s">
        <v>2571</v>
      </c>
      <c r="B195" s="322" t="s">
        <v>2736</v>
      </c>
      <c r="C195" s="322" t="s">
        <v>2599</v>
      </c>
      <c r="D195" s="323">
        <v>46122</v>
      </c>
      <c r="E195" s="323"/>
      <c r="F195" s="322" t="s">
        <v>2737</v>
      </c>
      <c r="G195" s="322" t="s">
        <v>2676</v>
      </c>
      <c r="H195" s="322" t="s">
        <v>2677</v>
      </c>
      <c r="I195" s="324">
        <v>75</v>
      </c>
      <c r="J195" s="325">
        <v>1</v>
      </c>
      <c r="K195" s="92"/>
    </row>
    <row r="196" spans="1:11" ht="24" x14ac:dyDescent="0.15">
      <c r="A196" s="14" t="s">
        <v>2571</v>
      </c>
      <c r="B196" s="322" t="s">
        <v>2736</v>
      </c>
      <c r="C196" s="322" t="s">
        <v>2599</v>
      </c>
      <c r="D196" s="323">
        <v>46122</v>
      </c>
      <c r="E196" s="323"/>
      <c r="F196" s="322" t="s">
        <v>2738</v>
      </c>
      <c r="G196" s="322" t="s">
        <v>2676</v>
      </c>
      <c r="H196" s="322" t="s">
        <v>2677</v>
      </c>
      <c r="I196" s="324">
        <f>135+240</f>
        <v>375</v>
      </c>
      <c r="J196" s="325">
        <v>1</v>
      </c>
      <c r="K196" s="92"/>
    </row>
    <row r="197" spans="1:11" ht="24" x14ac:dyDescent="0.15">
      <c r="A197" s="14" t="s">
        <v>2571</v>
      </c>
      <c r="B197" s="322" t="s">
        <v>2736</v>
      </c>
      <c r="C197" s="322" t="s">
        <v>2599</v>
      </c>
      <c r="D197" s="323">
        <v>46122</v>
      </c>
      <c r="E197" s="323"/>
      <c r="F197" s="322" t="s">
        <v>2739</v>
      </c>
      <c r="G197" s="322" t="s">
        <v>2676</v>
      </c>
      <c r="H197" s="322" t="s">
        <v>2677</v>
      </c>
      <c r="I197" s="324">
        <v>244</v>
      </c>
      <c r="J197" s="325">
        <v>1</v>
      </c>
      <c r="K197" s="92"/>
    </row>
    <row r="198" spans="1:11" ht="13" x14ac:dyDescent="0.15">
      <c r="A198" s="14" t="s">
        <v>2571</v>
      </c>
      <c r="B198" s="322" t="s">
        <v>2740</v>
      </c>
      <c r="C198" s="322" t="s">
        <v>2718</v>
      </c>
      <c r="D198" s="323">
        <v>46122</v>
      </c>
      <c r="E198" s="323"/>
      <c r="F198" s="322" t="s">
        <v>2741</v>
      </c>
      <c r="G198" s="322" t="s">
        <v>2592</v>
      </c>
      <c r="H198" s="322" t="s">
        <v>2593</v>
      </c>
      <c r="I198" s="324">
        <v>730</v>
      </c>
      <c r="J198" s="325">
        <v>4</v>
      </c>
      <c r="K198" s="92"/>
    </row>
    <row r="199" spans="1:11" ht="24" x14ac:dyDescent="0.15">
      <c r="A199" s="14" t="s">
        <v>2727</v>
      </c>
      <c r="B199" s="322" t="s">
        <v>2742</v>
      </c>
      <c r="C199" s="322" t="s">
        <v>2743</v>
      </c>
      <c r="D199" s="323">
        <v>46128</v>
      </c>
      <c r="E199" s="323"/>
      <c r="F199" s="322" t="s">
        <v>2744</v>
      </c>
      <c r="G199" s="322" t="s">
        <v>2745</v>
      </c>
      <c r="H199" s="322" t="s">
        <v>2746</v>
      </c>
      <c r="I199" s="324">
        <v>900</v>
      </c>
      <c r="J199" s="325"/>
      <c r="K199" s="92"/>
    </row>
    <row r="200" spans="1:11" ht="13" x14ac:dyDescent="0.15">
      <c r="A200" s="14" t="s">
        <v>2571</v>
      </c>
      <c r="B200" s="322" t="s">
        <v>2747</v>
      </c>
      <c r="C200" s="322" t="s">
        <v>2599</v>
      </c>
      <c r="D200" s="323">
        <v>46132</v>
      </c>
      <c r="E200" s="323"/>
      <c r="F200" s="322" t="s">
        <v>2751</v>
      </c>
      <c r="G200" s="322" t="s">
        <v>2748</v>
      </c>
      <c r="H200" s="322" t="s">
        <v>2749</v>
      </c>
      <c r="I200" s="324">
        <v>500</v>
      </c>
      <c r="J200" s="325">
        <v>1</v>
      </c>
      <c r="K200" s="92"/>
    </row>
    <row r="201" spans="1:11" ht="13" x14ac:dyDescent="0.15">
      <c r="A201" s="14" t="s">
        <v>2571</v>
      </c>
      <c r="B201" s="322" t="s">
        <v>2747</v>
      </c>
      <c r="C201" s="322" t="s">
        <v>2599</v>
      </c>
      <c r="D201" s="323">
        <v>46132</v>
      </c>
      <c r="E201" s="323"/>
      <c r="F201" s="322" t="s">
        <v>2750</v>
      </c>
      <c r="G201" s="322" t="s">
        <v>2748</v>
      </c>
      <c r="H201" s="322" t="s">
        <v>2749</v>
      </c>
      <c r="I201" s="324">
        <v>65.7</v>
      </c>
      <c r="J201" s="325">
        <v>1</v>
      </c>
      <c r="K201" s="92"/>
    </row>
    <row r="202" spans="1:11" ht="13" x14ac:dyDescent="0.15">
      <c r="A202" s="14" t="s">
        <v>2571</v>
      </c>
      <c r="B202" s="322" t="s">
        <v>2747</v>
      </c>
      <c r="C202" s="322" t="s">
        <v>2599</v>
      </c>
      <c r="D202" s="323">
        <v>46132</v>
      </c>
      <c r="E202" s="323"/>
      <c r="F202" s="322" t="s">
        <v>2752</v>
      </c>
      <c r="G202" s="322" t="s">
        <v>2748</v>
      </c>
      <c r="H202" s="322" t="s">
        <v>2749</v>
      </c>
      <c r="I202" s="324">
        <v>438.47</v>
      </c>
      <c r="J202" s="325">
        <v>1</v>
      </c>
      <c r="K202" s="92"/>
    </row>
    <row r="203" spans="1:11" ht="13" x14ac:dyDescent="0.15">
      <c r="A203" s="14" t="s">
        <v>2571</v>
      </c>
      <c r="B203" s="322" t="s">
        <v>2747</v>
      </c>
      <c r="C203" s="322" t="s">
        <v>2599</v>
      </c>
      <c r="D203" s="323">
        <v>46132</v>
      </c>
      <c r="E203" s="323"/>
      <c r="F203" s="322" t="s">
        <v>2753</v>
      </c>
      <c r="G203" s="322" t="s">
        <v>2748</v>
      </c>
      <c r="H203" s="322" t="s">
        <v>2749</v>
      </c>
      <c r="I203" s="324">
        <v>120</v>
      </c>
      <c r="J203" s="325">
        <v>1</v>
      </c>
      <c r="K203" s="92"/>
    </row>
    <row r="204" spans="1:11" ht="24" x14ac:dyDescent="0.15">
      <c r="A204" s="14" t="s">
        <v>2571</v>
      </c>
      <c r="B204" s="322" t="s">
        <v>2968</v>
      </c>
      <c r="C204" s="322" t="s">
        <v>2968</v>
      </c>
      <c r="D204" s="323">
        <v>46132</v>
      </c>
      <c r="E204" s="323"/>
      <c r="F204" s="322" t="s">
        <v>2970</v>
      </c>
      <c r="G204" s="322"/>
      <c r="H204" s="322" t="s">
        <v>2969</v>
      </c>
      <c r="I204" s="324">
        <v>23.6</v>
      </c>
      <c r="J204" s="325">
        <v>5</v>
      </c>
      <c r="K204" s="92"/>
    </row>
    <row r="205" spans="1:11" ht="60" x14ac:dyDescent="0.15">
      <c r="A205" s="14" t="s">
        <v>2571</v>
      </c>
      <c r="B205" s="322" t="s">
        <v>2971</v>
      </c>
      <c r="C205" s="322" t="s">
        <v>2971</v>
      </c>
      <c r="D205" s="323">
        <v>46133</v>
      </c>
      <c r="E205" s="323"/>
      <c r="F205" s="322" t="s">
        <v>2972</v>
      </c>
      <c r="G205" s="322"/>
      <c r="H205" s="322" t="s">
        <v>2973</v>
      </c>
      <c r="I205" s="324">
        <v>50</v>
      </c>
      <c r="J205" s="325">
        <v>5</v>
      </c>
      <c r="K205" s="92"/>
    </row>
    <row r="206" spans="1:11" ht="36" x14ac:dyDescent="0.15">
      <c r="A206" s="14" t="s">
        <v>2571</v>
      </c>
      <c r="B206" s="322" t="s">
        <v>2754</v>
      </c>
      <c r="C206" s="322" t="s">
        <v>2755</v>
      </c>
      <c r="D206" s="323">
        <v>46136</v>
      </c>
      <c r="E206" s="323"/>
      <c r="F206" s="322" t="s">
        <v>2756</v>
      </c>
      <c r="G206" s="322" t="s">
        <v>2637</v>
      </c>
      <c r="H206" s="322" t="s">
        <v>2638</v>
      </c>
      <c r="I206" s="324">
        <v>59.1</v>
      </c>
      <c r="J206" s="325">
        <v>2</v>
      </c>
      <c r="K206" s="92"/>
    </row>
    <row r="207" spans="1:11" ht="36" x14ac:dyDescent="0.15">
      <c r="A207" s="14" t="s">
        <v>2571</v>
      </c>
      <c r="B207" s="322" t="s">
        <v>2754</v>
      </c>
      <c r="C207" s="322" t="s">
        <v>2755</v>
      </c>
      <c r="D207" s="323">
        <v>46136</v>
      </c>
      <c r="E207" s="323"/>
      <c r="F207" s="322" t="s">
        <v>2757</v>
      </c>
      <c r="G207" s="322" t="s">
        <v>2637</v>
      </c>
      <c r="H207" s="322" t="s">
        <v>2638</v>
      </c>
      <c r="I207" s="324">
        <v>315.08</v>
      </c>
      <c r="J207" s="325">
        <v>2</v>
      </c>
      <c r="K207" s="92"/>
    </row>
    <row r="208" spans="1:11" ht="24" x14ac:dyDescent="0.15">
      <c r="A208" s="14" t="s">
        <v>2565</v>
      </c>
      <c r="B208" s="322" t="s">
        <v>2758</v>
      </c>
      <c r="C208" s="322" t="s">
        <v>2759</v>
      </c>
      <c r="D208" s="323">
        <v>46140</v>
      </c>
      <c r="E208" s="323"/>
      <c r="F208" s="322" t="s">
        <v>2764</v>
      </c>
      <c r="G208" s="322" t="s">
        <v>2760</v>
      </c>
      <c r="H208" s="322" t="s">
        <v>2761</v>
      </c>
      <c r="I208" s="324">
        <v>25</v>
      </c>
      <c r="J208" s="77"/>
      <c r="K208" s="92"/>
    </row>
    <row r="209" spans="1:11" ht="24" x14ac:dyDescent="0.15">
      <c r="A209" s="14" t="s">
        <v>2565</v>
      </c>
      <c r="B209" s="322" t="s">
        <v>2762</v>
      </c>
      <c r="C209" s="322" t="s">
        <v>2763</v>
      </c>
      <c r="D209" s="323">
        <v>46140</v>
      </c>
      <c r="E209" s="323"/>
      <c r="F209" s="322" t="s">
        <v>2764</v>
      </c>
      <c r="G209" s="322" t="s">
        <v>2626</v>
      </c>
      <c r="H209" s="322" t="s">
        <v>2627</v>
      </c>
      <c r="I209" s="324">
        <v>25</v>
      </c>
      <c r="J209" s="77"/>
      <c r="K209" s="92"/>
    </row>
    <row r="210" spans="1:11" ht="13" x14ac:dyDescent="0.15">
      <c r="A210" s="14" t="s">
        <v>2571</v>
      </c>
      <c r="B210" s="322" t="s">
        <v>2765</v>
      </c>
      <c r="C210" s="322" t="s">
        <v>2633</v>
      </c>
      <c r="D210" s="323">
        <v>46140</v>
      </c>
      <c r="E210" s="323"/>
      <c r="F210" s="322" t="s">
        <v>2770</v>
      </c>
      <c r="G210" s="322" t="s">
        <v>2766</v>
      </c>
      <c r="H210" s="322" t="s">
        <v>2767</v>
      </c>
      <c r="I210" s="324">
        <v>51.1</v>
      </c>
      <c r="J210" s="325">
        <v>1</v>
      </c>
      <c r="K210" s="92"/>
    </row>
    <row r="211" spans="1:11" ht="24" x14ac:dyDescent="0.15">
      <c r="A211" s="14" t="s">
        <v>2565</v>
      </c>
      <c r="B211" s="322" t="s">
        <v>2768</v>
      </c>
      <c r="C211" s="322" t="s">
        <v>2769</v>
      </c>
      <c r="D211" s="323">
        <v>46141</v>
      </c>
      <c r="E211" s="323"/>
      <c r="F211" s="322" t="s">
        <v>2771</v>
      </c>
      <c r="G211" s="322" t="s">
        <v>2607</v>
      </c>
      <c r="H211" s="322" t="s">
        <v>2608</v>
      </c>
      <c r="I211" s="324">
        <v>75</v>
      </c>
      <c r="J211" s="325"/>
      <c r="K211" s="92"/>
    </row>
    <row r="212" spans="1:11" ht="24" x14ac:dyDescent="0.15">
      <c r="A212" s="14" t="s">
        <v>2571</v>
      </c>
      <c r="B212" s="322" t="s">
        <v>2772</v>
      </c>
      <c r="C212" s="322" t="s">
        <v>2773</v>
      </c>
      <c r="D212" s="323">
        <v>46141</v>
      </c>
      <c r="E212" s="323"/>
      <c r="F212" s="322" t="s">
        <v>2774</v>
      </c>
      <c r="G212" s="322" t="s">
        <v>1274</v>
      </c>
      <c r="H212" s="322" t="s">
        <v>2775</v>
      </c>
      <c r="I212" s="324">
        <v>100</v>
      </c>
      <c r="J212" s="325">
        <v>5</v>
      </c>
      <c r="K212" s="92"/>
    </row>
    <row r="213" spans="1:11" ht="13" x14ac:dyDescent="0.15">
      <c r="A213" s="14" t="s">
        <v>2571</v>
      </c>
      <c r="B213" s="322" t="s">
        <v>2776</v>
      </c>
      <c r="C213" s="322" t="s">
        <v>2777</v>
      </c>
      <c r="D213" s="323">
        <v>46141</v>
      </c>
      <c r="E213" s="323"/>
      <c r="F213" s="322" t="s">
        <v>2778</v>
      </c>
      <c r="G213" s="322" t="s">
        <v>2779</v>
      </c>
      <c r="H213" s="322" t="s">
        <v>2780</v>
      </c>
      <c r="I213" s="324">
        <v>180.89</v>
      </c>
      <c r="J213" s="325">
        <v>5</v>
      </c>
      <c r="K213" s="92"/>
    </row>
    <row r="214" spans="1:11" ht="36" x14ac:dyDescent="0.15">
      <c r="A214" s="14" t="s">
        <v>2571</v>
      </c>
      <c r="B214" s="322" t="s">
        <v>2781</v>
      </c>
      <c r="C214" s="322" t="s">
        <v>2782</v>
      </c>
      <c r="D214" s="323">
        <v>46142</v>
      </c>
      <c r="E214" s="323"/>
      <c r="F214" s="322" t="s">
        <v>2785</v>
      </c>
      <c r="G214" s="322" t="s">
        <v>2783</v>
      </c>
      <c r="H214" s="322" t="s">
        <v>2784</v>
      </c>
      <c r="I214" s="324">
        <v>115.62</v>
      </c>
      <c r="J214" s="325">
        <v>5</v>
      </c>
      <c r="K214" s="92"/>
    </row>
    <row r="215" spans="1:11" ht="13" x14ac:dyDescent="0.15">
      <c r="A215" s="14" t="s">
        <v>2571</v>
      </c>
      <c r="B215" s="322" t="s">
        <v>2786</v>
      </c>
      <c r="C215" s="322" t="s">
        <v>2787</v>
      </c>
      <c r="D215" s="323">
        <v>46147</v>
      </c>
      <c r="E215" s="323"/>
      <c r="F215" s="322" t="s">
        <v>2788</v>
      </c>
      <c r="G215" s="322" t="s">
        <v>2580</v>
      </c>
      <c r="H215" s="322" t="s">
        <v>2581</v>
      </c>
      <c r="I215" s="324">
        <v>400</v>
      </c>
      <c r="J215" s="325">
        <v>4</v>
      </c>
      <c r="K215" s="92"/>
    </row>
    <row r="216" spans="1:11" ht="24" x14ac:dyDescent="0.15">
      <c r="A216" s="14" t="s">
        <v>2727</v>
      </c>
      <c r="B216" s="322" t="s">
        <v>2789</v>
      </c>
      <c r="C216" s="322" t="s">
        <v>2790</v>
      </c>
      <c r="D216" s="323">
        <v>46148</v>
      </c>
      <c r="E216" s="323"/>
      <c r="F216" s="322" t="s">
        <v>2796</v>
      </c>
      <c r="G216" s="322" t="s">
        <v>2637</v>
      </c>
      <c r="H216" s="322" t="s">
        <v>2638</v>
      </c>
      <c r="I216" s="324">
        <v>600</v>
      </c>
      <c r="J216" s="325"/>
      <c r="K216" s="92"/>
    </row>
    <row r="217" spans="1:11" ht="24" x14ac:dyDescent="0.15">
      <c r="A217" s="14" t="s">
        <v>2727</v>
      </c>
      <c r="B217" s="322" t="s">
        <v>2791</v>
      </c>
      <c r="C217" s="322" t="s">
        <v>2792</v>
      </c>
      <c r="D217" s="323">
        <v>46148</v>
      </c>
      <c r="E217" s="323"/>
      <c r="F217" s="322" t="s">
        <v>2793</v>
      </c>
      <c r="G217" s="322" t="s">
        <v>2745</v>
      </c>
      <c r="H217" s="322" t="s">
        <v>2746</v>
      </c>
      <c r="I217" s="324">
        <v>300</v>
      </c>
      <c r="J217" s="325"/>
      <c r="K217" s="92"/>
    </row>
    <row r="218" spans="1:11" ht="24" x14ac:dyDescent="0.15">
      <c r="A218" s="14" t="s">
        <v>2727</v>
      </c>
      <c r="B218" s="322" t="s">
        <v>2794</v>
      </c>
      <c r="C218" s="322" t="s">
        <v>2795</v>
      </c>
      <c r="D218" s="323">
        <v>46149</v>
      </c>
      <c r="E218" s="323"/>
      <c r="F218" s="322" t="s">
        <v>2797</v>
      </c>
      <c r="G218" s="322" t="s">
        <v>2637</v>
      </c>
      <c r="H218" s="322" t="s">
        <v>2638</v>
      </c>
      <c r="I218" s="324">
        <v>25</v>
      </c>
      <c r="J218" s="325"/>
      <c r="K218" s="92"/>
    </row>
    <row r="219" spans="1:11" ht="36" x14ac:dyDescent="0.15">
      <c r="A219" s="14" t="s">
        <v>2727</v>
      </c>
      <c r="B219" s="322" t="s">
        <v>2794</v>
      </c>
      <c r="C219" s="322" t="s">
        <v>2795</v>
      </c>
      <c r="D219" s="323">
        <v>46149</v>
      </c>
      <c r="E219" s="323"/>
      <c r="F219" s="322" t="s">
        <v>2798</v>
      </c>
      <c r="G219" s="322" t="s">
        <v>2637</v>
      </c>
      <c r="H219" s="322" t="s">
        <v>2638</v>
      </c>
      <c r="I219" s="324">
        <f>1481-I218</f>
        <v>1456</v>
      </c>
      <c r="J219" s="77"/>
      <c r="K219" s="92"/>
    </row>
    <row r="220" spans="1:11" ht="24" x14ac:dyDescent="0.15">
      <c r="A220" s="14" t="s">
        <v>2565</v>
      </c>
      <c r="B220" s="322" t="s">
        <v>2799</v>
      </c>
      <c r="C220" s="322" t="s">
        <v>2800</v>
      </c>
      <c r="D220" s="323">
        <v>46149</v>
      </c>
      <c r="E220" s="323"/>
      <c r="F220" s="322" t="s">
        <v>2807</v>
      </c>
      <c r="G220" s="322" t="s">
        <v>2637</v>
      </c>
      <c r="H220" s="322" t="s">
        <v>2638</v>
      </c>
      <c r="I220" s="324">
        <v>125</v>
      </c>
      <c r="J220" s="325"/>
      <c r="K220" s="92"/>
    </row>
    <row r="221" spans="1:11" ht="13" x14ac:dyDescent="0.15">
      <c r="A221" s="14" t="s">
        <v>2571</v>
      </c>
      <c r="B221" s="322" t="s">
        <v>2974</v>
      </c>
      <c r="C221" s="322" t="s">
        <v>2974</v>
      </c>
      <c r="D221" s="323">
        <v>46150</v>
      </c>
      <c r="E221" s="323"/>
      <c r="F221" s="322" t="s">
        <v>2975</v>
      </c>
      <c r="G221" s="322"/>
      <c r="H221" s="322" t="s">
        <v>2946</v>
      </c>
      <c r="I221" s="324">
        <v>618</v>
      </c>
      <c r="J221" s="325">
        <v>5</v>
      </c>
      <c r="K221" s="92"/>
    </row>
    <row r="222" spans="1:11" ht="60" x14ac:dyDescent="0.15">
      <c r="A222" s="14" t="s">
        <v>2571</v>
      </c>
      <c r="B222" s="322" t="s">
        <v>2976</v>
      </c>
      <c r="C222" s="322" t="s">
        <v>2976</v>
      </c>
      <c r="D222" s="323">
        <v>46153</v>
      </c>
      <c r="E222" s="323"/>
      <c r="F222" s="322" t="s">
        <v>2977</v>
      </c>
      <c r="G222" s="322"/>
      <c r="H222" s="322" t="s">
        <v>2973</v>
      </c>
      <c r="I222" s="324">
        <v>130.07</v>
      </c>
      <c r="J222" s="325">
        <v>5</v>
      </c>
      <c r="K222" s="92"/>
    </row>
    <row r="223" spans="1:11" ht="13" x14ac:dyDescent="0.15">
      <c r="A223" s="14" t="s">
        <v>2571</v>
      </c>
      <c r="B223" s="322"/>
      <c r="C223" s="322"/>
      <c r="D223" s="323"/>
      <c r="E223" s="323"/>
      <c r="F223" s="322"/>
      <c r="G223" s="322"/>
      <c r="H223" s="322"/>
      <c r="I223" s="324"/>
      <c r="J223" s="325"/>
      <c r="K223" s="92"/>
    </row>
    <row r="224" spans="1:11" ht="24" x14ac:dyDescent="0.15">
      <c r="A224" s="14" t="s">
        <v>2571</v>
      </c>
      <c r="B224" s="322" t="s">
        <v>2801</v>
      </c>
      <c r="C224" s="322" t="s">
        <v>2616</v>
      </c>
      <c r="D224" s="323">
        <v>46153</v>
      </c>
      <c r="E224" s="323"/>
      <c r="F224" s="322" t="s">
        <v>2808</v>
      </c>
      <c r="G224" s="322" t="s">
        <v>2802</v>
      </c>
      <c r="H224" s="322" t="s">
        <v>2803</v>
      </c>
      <c r="I224" s="324">
        <v>204.39</v>
      </c>
      <c r="J224" s="325">
        <v>1</v>
      </c>
      <c r="K224" s="92"/>
    </row>
    <row r="225" spans="1:11" ht="24" x14ac:dyDescent="0.15">
      <c r="A225" s="14" t="s">
        <v>2571</v>
      </c>
      <c r="B225" s="322" t="s">
        <v>2804</v>
      </c>
      <c r="C225" s="322" t="s">
        <v>2805</v>
      </c>
      <c r="D225" s="323">
        <v>46153</v>
      </c>
      <c r="E225" s="323"/>
      <c r="F225" s="322" t="s">
        <v>2809</v>
      </c>
      <c r="G225" s="322" t="s">
        <v>2806</v>
      </c>
      <c r="H225" s="322" t="s">
        <v>2597</v>
      </c>
      <c r="I225" s="324">
        <v>664.28</v>
      </c>
      <c r="J225" s="325">
        <v>1</v>
      </c>
      <c r="K225" s="92"/>
    </row>
    <row r="226" spans="1:11" ht="13" x14ac:dyDescent="0.15">
      <c r="A226" s="14" t="s">
        <v>2571</v>
      </c>
      <c r="B226" s="322" t="s">
        <v>2810</v>
      </c>
      <c r="C226" s="322" t="s">
        <v>2811</v>
      </c>
      <c r="D226" s="323">
        <v>46153</v>
      </c>
      <c r="E226" s="323"/>
      <c r="F226" s="322" t="s">
        <v>2812</v>
      </c>
      <c r="G226" s="322" t="s">
        <v>2587</v>
      </c>
      <c r="H226" s="322" t="s">
        <v>2588</v>
      </c>
      <c r="I226" s="324">
        <v>429.38</v>
      </c>
      <c r="J226" s="325">
        <v>5</v>
      </c>
      <c r="K226" s="92"/>
    </row>
    <row r="227" spans="1:11" ht="13" x14ac:dyDescent="0.15">
      <c r="A227" s="14" t="s">
        <v>2571</v>
      </c>
      <c r="B227" s="322" t="s">
        <v>2813</v>
      </c>
      <c r="C227" s="322" t="s">
        <v>2743</v>
      </c>
      <c r="D227" s="323">
        <v>46156</v>
      </c>
      <c r="E227" s="323"/>
      <c r="F227" s="322" t="s">
        <v>2814</v>
      </c>
      <c r="G227" s="322" t="s">
        <v>2592</v>
      </c>
      <c r="H227" s="322" t="s">
        <v>2593</v>
      </c>
      <c r="I227" s="324">
        <v>730</v>
      </c>
      <c r="J227" s="325">
        <v>4</v>
      </c>
      <c r="K227" s="92"/>
    </row>
    <row r="228" spans="1:11" ht="36" x14ac:dyDescent="0.15">
      <c r="A228" s="14" t="s">
        <v>2571</v>
      </c>
      <c r="B228" s="322" t="s">
        <v>2815</v>
      </c>
      <c r="C228" s="322" t="s">
        <v>2743</v>
      </c>
      <c r="D228" s="323">
        <v>46162</v>
      </c>
      <c r="E228" s="323"/>
      <c r="F228" s="322" t="s">
        <v>2816</v>
      </c>
      <c r="G228" s="322" t="s">
        <v>2654</v>
      </c>
      <c r="H228" s="322" t="s">
        <v>2009</v>
      </c>
      <c r="I228" s="324">
        <v>400</v>
      </c>
      <c r="J228" s="325">
        <v>3</v>
      </c>
      <c r="K228" s="92"/>
    </row>
    <row r="229" spans="1:11" ht="24" x14ac:dyDescent="0.15">
      <c r="A229" s="14" t="s">
        <v>2565</v>
      </c>
      <c r="B229" s="322" t="s">
        <v>2820</v>
      </c>
      <c r="C229" s="322" t="s">
        <v>2821</v>
      </c>
      <c r="D229" s="323">
        <v>46163</v>
      </c>
      <c r="E229" s="323"/>
      <c r="F229" s="322" t="s">
        <v>2822</v>
      </c>
      <c r="G229" s="322" t="s">
        <v>2626</v>
      </c>
      <c r="H229" s="322" t="s">
        <v>2627</v>
      </c>
      <c r="I229" s="324">
        <v>25</v>
      </c>
      <c r="J229" s="325"/>
      <c r="K229" s="92"/>
    </row>
    <row r="230" spans="1:11" ht="72" x14ac:dyDescent="0.15">
      <c r="A230" s="14" t="s">
        <v>2727</v>
      </c>
      <c r="B230" s="322" t="s">
        <v>2978</v>
      </c>
      <c r="C230" s="322" t="s">
        <v>2978</v>
      </c>
      <c r="D230" s="323">
        <v>46163</v>
      </c>
      <c r="E230" s="323"/>
      <c r="F230" s="322" t="s">
        <v>2980</v>
      </c>
      <c r="G230" s="322"/>
      <c r="H230" s="322" t="s">
        <v>2979</v>
      </c>
      <c r="I230" s="324">
        <v>455.46</v>
      </c>
      <c r="J230" s="325"/>
      <c r="K230" s="92"/>
    </row>
    <row r="231" spans="1:11" ht="24" x14ac:dyDescent="0.15">
      <c r="A231" s="14" t="s">
        <v>2727</v>
      </c>
      <c r="B231" s="322" t="s">
        <v>2823</v>
      </c>
      <c r="C231" s="322" t="s">
        <v>2826</v>
      </c>
      <c r="D231" s="323">
        <v>46174</v>
      </c>
      <c r="E231" s="323"/>
      <c r="F231" s="322" t="s">
        <v>2827</v>
      </c>
      <c r="G231" s="322" t="s">
        <v>2637</v>
      </c>
      <c r="H231" s="322" t="s">
        <v>2638</v>
      </c>
      <c r="I231" s="324">
        <v>25</v>
      </c>
      <c r="J231" s="325"/>
      <c r="K231" s="92"/>
    </row>
    <row r="232" spans="1:11" ht="24" x14ac:dyDescent="0.15">
      <c r="A232" s="14" t="s">
        <v>2727</v>
      </c>
      <c r="B232" s="322" t="s">
        <v>2823</v>
      </c>
      <c r="C232" s="322" t="s">
        <v>2826</v>
      </c>
      <c r="D232" s="323">
        <v>46174</v>
      </c>
      <c r="E232" s="323"/>
      <c r="F232" s="322" t="s">
        <v>2828</v>
      </c>
      <c r="G232" s="322" t="s">
        <v>2637</v>
      </c>
      <c r="H232" s="322" t="s">
        <v>2638</v>
      </c>
      <c r="I232" s="324">
        <f>1050.03-25</f>
        <v>1025.03</v>
      </c>
      <c r="J232" s="325"/>
      <c r="K232" s="92"/>
    </row>
    <row r="233" spans="1:11" ht="24" x14ac:dyDescent="0.15">
      <c r="A233" s="14" t="s">
        <v>2565</v>
      </c>
      <c r="B233" s="322" t="s">
        <v>2824</v>
      </c>
      <c r="C233" s="322" t="s">
        <v>2825</v>
      </c>
      <c r="D233" s="323">
        <v>46174</v>
      </c>
      <c r="E233" s="323"/>
      <c r="F233" s="322" t="s">
        <v>2829</v>
      </c>
      <c r="G233" s="322" t="s">
        <v>2637</v>
      </c>
      <c r="H233" s="322" t="s">
        <v>2638</v>
      </c>
      <c r="I233" s="324">
        <v>100</v>
      </c>
      <c r="J233" s="325"/>
      <c r="K233" s="92"/>
    </row>
    <row r="234" spans="1:11" ht="24" x14ac:dyDescent="0.15">
      <c r="A234" s="14" t="s">
        <v>2565</v>
      </c>
      <c r="B234" s="322" t="s">
        <v>2824</v>
      </c>
      <c r="C234" s="322" t="s">
        <v>2825</v>
      </c>
      <c r="D234" s="323">
        <v>46174</v>
      </c>
      <c r="E234" s="323"/>
      <c r="F234" s="322" t="s">
        <v>2830</v>
      </c>
      <c r="G234" s="322" t="s">
        <v>2637</v>
      </c>
      <c r="H234" s="322" t="s">
        <v>2638</v>
      </c>
      <c r="I234" s="324">
        <v>50</v>
      </c>
      <c r="J234" s="77"/>
      <c r="K234" s="92"/>
    </row>
    <row r="235" spans="1:11" ht="13" x14ac:dyDescent="0.15">
      <c r="A235" s="14" t="s">
        <v>2571</v>
      </c>
      <c r="B235" s="14" t="s">
        <v>2832</v>
      </c>
      <c r="C235" s="322" t="s">
        <v>2831</v>
      </c>
      <c r="D235" s="323">
        <v>46176</v>
      </c>
      <c r="E235" s="323"/>
      <c r="F235" s="322" t="s">
        <v>2788</v>
      </c>
      <c r="G235" s="322" t="s">
        <v>2580</v>
      </c>
      <c r="H235" s="322" t="s">
        <v>2581</v>
      </c>
      <c r="I235" s="324">
        <v>400</v>
      </c>
      <c r="J235" s="325">
        <v>4</v>
      </c>
      <c r="K235" s="92"/>
    </row>
    <row r="236" spans="1:11" ht="24" x14ac:dyDescent="0.15">
      <c r="A236" s="14" t="s">
        <v>2727</v>
      </c>
      <c r="B236" s="322" t="s">
        <v>2833</v>
      </c>
      <c r="C236" s="322" t="s">
        <v>2834</v>
      </c>
      <c r="D236" s="323">
        <v>46177</v>
      </c>
      <c r="E236" s="323"/>
      <c r="F236" s="322" t="s">
        <v>2836</v>
      </c>
      <c r="G236" s="322" t="s">
        <v>2637</v>
      </c>
      <c r="H236" s="322" t="s">
        <v>2638</v>
      </c>
      <c r="I236" s="324">
        <v>580</v>
      </c>
      <c r="J236" s="77"/>
      <c r="K236" s="92"/>
    </row>
    <row r="237" spans="1:11" ht="24" x14ac:dyDescent="0.15">
      <c r="A237" s="14" t="s">
        <v>2727</v>
      </c>
      <c r="B237" s="322" t="s">
        <v>2835</v>
      </c>
      <c r="C237" s="322" t="s">
        <v>2656</v>
      </c>
      <c r="D237" s="323">
        <v>46177</v>
      </c>
      <c r="E237" s="323"/>
      <c r="F237" s="322" t="s">
        <v>2862</v>
      </c>
      <c r="G237" s="322" t="s">
        <v>2745</v>
      </c>
      <c r="H237" s="322" t="s">
        <v>2746</v>
      </c>
      <c r="I237" s="324">
        <v>300</v>
      </c>
      <c r="J237" s="77"/>
      <c r="K237" s="92"/>
    </row>
    <row r="238" spans="1:11" ht="13" x14ac:dyDescent="0.15">
      <c r="A238" s="14" t="s">
        <v>2571</v>
      </c>
      <c r="B238" s="322" t="s">
        <v>2837</v>
      </c>
      <c r="C238" s="322" t="s">
        <v>2792</v>
      </c>
      <c r="D238" s="323">
        <v>46177</v>
      </c>
      <c r="E238" s="323"/>
      <c r="F238" s="322" t="s">
        <v>2814</v>
      </c>
      <c r="G238" s="322" t="s">
        <v>2592</v>
      </c>
      <c r="H238" s="322" t="s">
        <v>2593</v>
      </c>
      <c r="I238" s="324">
        <v>730</v>
      </c>
      <c r="J238" s="325">
        <v>4</v>
      </c>
      <c r="K238" s="92"/>
    </row>
    <row r="239" spans="1:11" ht="13" x14ac:dyDescent="0.15">
      <c r="A239" s="14" t="s">
        <v>2571</v>
      </c>
      <c r="B239" s="322" t="s">
        <v>2981</v>
      </c>
      <c r="C239" s="322" t="s">
        <v>2981</v>
      </c>
      <c r="D239" s="323">
        <v>46177</v>
      </c>
      <c r="E239" s="323"/>
      <c r="F239" s="322" t="s">
        <v>2986</v>
      </c>
      <c r="G239" s="322"/>
      <c r="H239" s="322" t="s">
        <v>2946</v>
      </c>
      <c r="I239" s="324">
        <v>515</v>
      </c>
      <c r="J239" s="325">
        <v>5</v>
      </c>
      <c r="K239" s="92"/>
    </row>
    <row r="240" spans="1:11" ht="13" x14ac:dyDescent="0.15">
      <c r="A240" s="14" t="s">
        <v>2571</v>
      </c>
      <c r="B240" s="322" t="s">
        <v>2838</v>
      </c>
      <c r="C240" s="322" t="s">
        <v>2839</v>
      </c>
      <c r="D240" s="323">
        <v>46181</v>
      </c>
      <c r="E240" s="323"/>
      <c r="F240" s="322" t="s">
        <v>2840</v>
      </c>
      <c r="G240" s="322" t="s">
        <v>2006</v>
      </c>
      <c r="H240" s="322" t="s">
        <v>2683</v>
      </c>
      <c r="I240" s="324">
        <v>294.86</v>
      </c>
      <c r="J240" s="325">
        <v>1</v>
      </c>
      <c r="K240" s="92"/>
    </row>
    <row r="241" spans="1:11" ht="24" x14ac:dyDescent="0.15">
      <c r="A241" s="14" t="s">
        <v>2571</v>
      </c>
      <c r="B241" s="322" t="s">
        <v>2841</v>
      </c>
      <c r="C241" s="322" t="s">
        <v>2842</v>
      </c>
      <c r="D241" s="323">
        <v>46190</v>
      </c>
      <c r="E241" s="323"/>
      <c r="F241" s="322" t="s">
        <v>2843</v>
      </c>
      <c r="G241" s="322" t="s">
        <v>2637</v>
      </c>
      <c r="H241" s="322" t="s">
        <v>2638</v>
      </c>
      <c r="I241" s="324">
        <v>50</v>
      </c>
      <c r="J241" s="325">
        <v>2</v>
      </c>
      <c r="K241" s="92"/>
    </row>
    <row r="242" spans="1:11" ht="24" x14ac:dyDescent="0.15">
      <c r="A242" s="14" t="s">
        <v>2571</v>
      </c>
      <c r="B242" s="322" t="s">
        <v>2841</v>
      </c>
      <c r="C242" s="322" t="s">
        <v>2842</v>
      </c>
      <c r="D242" s="323">
        <v>46190</v>
      </c>
      <c r="E242" s="323"/>
      <c r="F242" s="322" t="s">
        <v>2844</v>
      </c>
      <c r="G242" s="322" t="s">
        <v>2637</v>
      </c>
      <c r="H242" s="322" t="s">
        <v>2638</v>
      </c>
      <c r="I242" s="324">
        <f>25+16.1</f>
        <v>41.1</v>
      </c>
      <c r="J242" s="325">
        <v>2</v>
      </c>
      <c r="K242" s="92"/>
    </row>
    <row r="243" spans="1:11" ht="24" x14ac:dyDescent="0.15">
      <c r="A243" s="14" t="s">
        <v>2565</v>
      </c>
      <c r="B243" s="322" t="s">
        <v>2845</v>
      </c>
      <c r="C243" s="322" t="s">
        <v>2846</v>
      </c>
      <c r="D243" s="323">
        <v>46190</v>
      </c>
      <c r="E243" s="323"/>
      <c r="F243" s="322" t="s">
        <v>2847</v>
      </c>
      <c r="G243" s="322" t="s">
        <v>2637</v>
      </c>
      <c r="H243" s="322" t="s">
        <v>2638</v>
      </c>
      <c r="I243" s="324">
        <v>50</v>
      </c>
      <c r="J243" s="77"/>
      <c r="K243" s="92"/>
    </row>
    <row r="244" spans="1:11" ht="24" x14ac:dyDescent="0.15">
      <c r="A244" s="14" t="s">
        <v>2727</v>
      </c>
      <c r="B244" s="322" t="s">
        <v>2845</v>
      </c>
      <c r="C244" s="322" t="s">
        <v>2846</v>
      </c>
      <c r="D244" s="323">
        <v>46190</v>
      </c>
      <c r="E244" s="323"/>
      <c r="F244" s="322" t="s">
        <v>2848</v>
      </c>
      <c r="G244" s="322" t="s">
        <v>2637</v>
      </c>
      <c r="H244" s="322" t="s">
        <v>2638</v>
      </c>
      <c r="I244" s="324">
        <v>25</v>
      </c>
      <c r="J244" s="77"/>
      <c r="K244" s="92"/>
    </row>
    <row r="245" spans="1:11" ht="13" x14ac:dyDescent="0.15">
      <c r="A245" s="14" t="s">
        <v>2571</v>
      </c>
      <c r="B245" s="322" t="s">
        <v>2849</v>
      </c>
      <c r="C245" s="322" t="s">
        <v>2850</v>
      </c>
      <c r="D245" s="323">
        <v>46190</v>
      </c>
      <c r="E245" s="323"/>
      <c r="F245" s="322" t="s">
        <v>2851</v>
      </c>
      <c r="G245" s="322" t="s">
        <v>2626</v>
      </c>
      <c r="H245" s="322" t="s">
        <v>2627</v>
      </c>
      <c r="I245" s="324">
        <v>159.25</v>
      </c>
      <c r="J245" s="325">
        <v>1</v>
      </c>
      <c r="K245" s="92"/>
    </row>
    <row r="246" spans="1:11" ht="24" x14ac:dyDescent="0.15">
      <c r="A246" s="14" t="s">
        <v>2565</v>
      </c>
      <c r="B246" s="322" t="s">
        <v>2852</v>
      </c>
      <c r="C246" s="322" t="s">
        <v>2853</v>
      </c>
      <c r="D246" s="323">
        <v>46190</v>
      </c>
      <c r="E246" s="323"/>
      <c r="F246" s="322" t="s">
        <v>2854</v>
      </c>
      <c r="G246" s="322" t="s">
        <v>2626</v>
      </c>
      <c r="H246" s="322" t="s">
        <v>2627</v>
      </c>
      <c r="I246" s="324">
        <v>25</v>
      </c>
      <c r="J246" s="77"/>
      <c r="K246" s="92"/>
    </row>
    <row r="247" spans="1:11" ht="72" x14ac:dyDescent="0.15">
      <c r="A247" s="14" t="s">
        <v>2571</v>
      </c>
      <c r="B247" s="322" t="s">
        <v>2982</v>
      </c>
      <c r="C247" s="322" t="s">
        <v>2982</v>
      </c>
      <c r="D247" s="323">
        <v>46196</v>
      </c>
      <c r="E247" s="323"/>
      <c r="F247" s="322" t="s">
        <v>2983</v>
      </c>
      <c r="G247" s="322"/>
      <c r="H247" s="322" t="s">
        <v>2973</v>
      </c>
      <c r="I247" s="324">
        <v>70</v>
      </c>
      <c r="J247" s="325">
        <v>5</v>
      </c>
      <c r="K247" s="92"/>
    </row>
    <row r="248" spans="1:11" ht="13" x14ac:dyDescent="0.15">
      <c r="A248" s="14" t="s">
        <v>2855</v>
      </c>
      <c r="B248" s="14" t="s">
        <v>2856</v>
      </c>
      <c r="C248" s="14" t="s">
        <v>2857</v>
      </c>
      <c r="D248" s="16">
        <v>46203</v>
      </c>
      <c r="E248" s="16"/>
      <c r="F248" s="14" t="s">
        <v>2858</v>
      </c>
      <c r="G248" s="14" t="s">
        <v>2806</v>
      </c>
      <c r="H248" s="14" t="s">
        <v>2597</v>
      </c>
      <c r="I248" s="15">
        <v>240</v>
      </c>
      <c r="J248" s="77"/>
      <c r="K248" s="92"/>
    </row>
    <row r="249" spans="1:11" ht="24" x14ac:dyDescent="0.15">
      <c r="A249" s="14" t="s">
        <v>2727</v>
      </c>
      <c r="B249" s="14" t="s">
        <v>2859</v>
      </c>
      <c r="C249" s="14" t="s">
        <v>2861</v>
      </c>
      <c r="D249" s="16">
        <v>46203</v>
      </c>
      <c r="E249" s="16"/>
      <c r="F249" s="322" t="s">
        <v>2863</v>
      </c>
      <c r="G249" s="322" t="s">
        <v>2745</v>
      </c>
      <c r="H249" s="322" t="s">
        <v>2746</v>
      </c>
      <c r="I249" s="324">
        <v>300</v>
      </c>
      <c r="J249" s="77"/>
      <c r="K249" s="92"/>
    </row>
    <row r="250" spans="1:11" ht="24" x14ac:dyDescent="0.15">
      <c r="A250" s="14" t="s">
        <v>2855</v>
      </c>
      <c r="B250" s="14" t="s">
        <v>2860</v>
      </c>
      <c r="C250" s="14" t="s">
        <v>2864</v>
      </c>
      <c r="D250" s="16">
        <v>46204</v>
      </c>
      <c r="E250" s="16"/>
      <c r="F250" s="322" t="s">
        <v>2867</v>
      </c>
      <c r="G250" s="14" t="s">
        <v>2865</v>
      </c>
      <c r="H250" s="14" t="s">
        <v>2866</v>
      </c>
      <c r="I250" s="15">
        <v>750</v>
      </c>
      <c r="J250" s="77"/>
      <c r="K250" s="92"/>
    </row>
    <row r="251" spans="1:11" ht="13" x14ac:dyDescent="0.15">
      <c r="A251" s="14" t="s">
        <v>2571</v>
      </c>
      <c r="B251" s="14" t="s">
        <v>2868</v>
      </c>
      <c r="C251" s="14" t="s">
        <v>2663</v>
      </c>
      <c r="D251" s="16">
        <v>46204</v>
      </c>
      <c r="E251" s="16"/>
      <c r="F251" s="14" t="s">
        <v>2871</v>
      </c>
      <c r="G251" s="14" t="s">
        <v>2600</v>
      </c>
      <c r="H251" s="14" t="s">
        <v>2601</v>
      </c>
      <c r="I251" s="15">
        <v>16.760000000000002</v>
      </c>
      <c r="J251" s="77">
        <v>1</v>
      </c>
      <c r="K251" s="92"/>
    </row>
    <row r="252" spans="1:11" ht="24" x14ac:dyDescent="0.15">
      <c r="A252" s="14" t="s">
        <v>2727</v>
      </c>
      <c r="B252" s="14" t="s">
        <v>2869</v>
      </c>
      <c r="C252" s="14" t="s">
        <v>2870</v>
      </c>
      <c r="D252" s="16">
        <v>46204</v>
      </c>
      <c r="E252" s="16"/>
      <c r="F252" s="322" t="s">
        <v>2872</v>
      </c>
      <c r="G252" s="322" t="s">
        <v>2637</v>
      </c>
      <c r="H252" s="322" t="s">
        <v>2638</v>
      </c>
      <c r="I252" s="15">
        <v>560</v>
      </c>
      <c r="J252" s="77"/>
      <c r="K252" s="92"/>
    </row>
    <row r="253" spans="1:11" ht="24" x14ac:dyDescent="0.15">
      <c r="A253" s="14" t="s">
        <v>2855</v>
      </c>
      <c r="B253" s="14" t="s">
        <v>2873</v>
      </c>
      <c r="C253" s="14" t="s">
        <v>2874</v>
      </c>
      <c r="D253" s="16">
        <v>46204</v>
      </c>
      <c r="E253" s="16"/>
      <c r="F253" s="322" t="s">
        <v>2875</v>
      </c>
      <c r="G253" s="322" t="s">
        <v>2637</v>
      </c>
      <c r="H253" s="322" t="s">
        <v>2638</v>
      </c>
      <c r="I253" s="15">
        <v>1200</v>
      </c>
      <c r="J253" s="77"/>
      <c r="K253" s="92"/>
    </row>
    <row r="254" spans="1:11" ht="24" x14ac:dyDescent="0.15">
      <c r="A254" s="14" t="s">
        <v>2855</v>
      </c>
      <c r="B254" s="14" t="s">
        <v>2876</v>
      </c>
      <c r="C254" s="14" t="s">
        <v>2877</v>
      </c>
      <c r="D254" s="16">
        <v>46204</v>
      </c>
      <c r="E254" s="16"/>
      <c r="F254" s="322" t="s">
        <v>2878</v>
      </c>
      <c r="G254" s="322" t="s">
        <v>2637</v>
      </c>
      <c r="H254" s="322" t="s">
        <v>2638</v>
      </c>
      <c r="I254" s="15">
        <v>810.06</v>
      </c>
      <c r="J254" s="77"/>
      <c r="K254" s="92"/>
    </row>
    <row r="255" spans="1:11" ht="13" x14ac:dyDescent="0.15">
      <c r="A255" s="14" t="s">
        <v>2571</v>
      </c>
      <c r="B255" s="14" t="s">
        <v>2879</v>
      </c>
      <c r="C255" s="14" t="s">
        <v>2880</v>
      </c>
      <c r="D255" s="16">
        <v>46206</v>
      </c>
      <c r="E255" s="16"/>
      <c r="F255" s="14" t="s">
        <v>2881</v>
      </c>
      <c r="G255" s="14" t="s">
        <v>2766</v>
      </c>
      <c r="H255" s="14" t="s">
        <v>2767</v>
      </c>
      <c r="I255" s="15">
        <v>8.3800000000000008</v>
      </c>
      <c r="J255" s="77">
        <v>1</v>
      </c>
      <c r="K255" s="92"/>
    </row>
    <row r="256" spans="1:11" ht="24" x14ac:dyDescent="0.15">
      <c r="A256" s="14" t="s">
        <v>2565</v>
      </c>
      <c r="B256" s="14" t="s">
        <v>2882</v>
      </c>
      <c r="C256" s="14" t="s">
        <v>2663</v>
      </c>
      <c r="D256" s="16">
        <v>46206</v>
      </c>
      <c r="E256" s="16"/>
      <c r="F256" s="14" t="s">
        <v>2883</v>
      </c>
      <c r="G256" s="14" t="s">
        <v>2607</v>
      </c>
      <c r="H256" s="14" t="s">
        <v>2608</v>
      </c>
      <c r="I256" s="15">
        <v>75</v>
      </c>
      <c r="J256" s="77"/>
      <c r="K256" s="92"/>
    </row>
    <row r="257" spans="1:11" ht="24" x14ac:dyDescent="0.15">
      <c r="A257" s="14" t="s">
        <v>2565</v>
      </c>
      <c r="B257" s="14" t="s">
        <v>2882</v>
      </c>
      <c r="C257" s="14" t="s">
        <v>2663</v>
      </c>
      <c r="D257" s="16">
        <v>46206</v>
      </c>
      <c r="E257" s="16"/>
      <c r="F257" s="14" t="s">
        <v>2884</v>
      </c>
      <c r="G257" s="14" t="s">
        <v>2607</v>
      </c>
      <c r="H257" s="14" t="s">
        <v>2608</v>
      </c>
      <c r="I257" s="15">
        <v>25</v>
      </c>
      <c r="J257" s="77"/>
      <c r="K257" s="92"/>
    </row>
    <row r="258" spans="1:11" ht="24" x14ac:dyDescent="0.15">
      <c r="A258" s="14" t="s">
        <v>2565</v>
      </c>
      <c r="B258" s="14" t="s">
        <v>2882</v>
      </c>
      <c r="C258" s="14" t="s">
        <v>2663</v>
      </c>
      <c r="D258" s="16">
        <v>46206</v>
      </c>
      <c r="E258" s="16"/>
      <c r="F258" s="14" t="s">
        <v>2885</v>
      </c>
      <c r="G258" s="14" t="s">
        <v>2607</v>
      </c>
      <c r="H258" s="14" t="s">
        <v>2608</v>
      </c>
      <c r="I258" s="15">
        <v>50</v>
      </c>
      <c r="J258" s="77"/>
      <c r="K258" s="92"/>
    </row>
    <row r="259" spans="1:11" ht="13" x14ac:dyDescent="0.15">
      <c r="A259" s="14" t="s">
        <v>2571</v>
      </c>
      <c r="B259" s="14" t="s">
        <v>2887</v>
      </c>
      <c r="C259" s="14" t="s">
        <v>2670</v>
      </c>
      <c r="D259" s="16">
        <v>46206</v>
      </c>
      <c r="E259" s="16"/>
      <c r="F259" s="14" t="s">
        <v>2886</v>
      </c>
      <c r="G259" s="14" t="s">
        <v>2607</v>
      </c>
      <c r="H259" s="14" t="s">
        <v>2608</v>
      </c>
      <c r="I259" s="15">
        <v>58.67</v>
      </c>
      <c r="J259" s="77">
        <v>1</v>
      </c>
      <c r="K259" s="92"/>
    </row>
    <row r="260" spans="1:11" ht="24" x14ac:dyDescent="0.15">
      <c r="A260" s="14" t="s">
        <v>2565</v>
      </c>
      <c r="B260" s="14" t="s">
        <v>2888</v>
      </c>
      <c r="C260" s="14" t="s">
        <v>2889</v>
      </c>
      <c r="D260" s="16">
        <v>46206</v>
      </c>
      <c r="E260" s="16"/>
      <c r="F260" s="14" t="s">
        <v>2890</v>
      </c>
      <c r="G260" s="14" t="s">
        <v>2760</v>
      </c>
      <c r="H260" s="14" t="s">
        <v>2761</v>
      </c>
      <c r="I260" s="15">
        <v>25</v>
      </c>
      <c r="J260" s="77"/>
      <c r="K260" s="92"/>
    </row>
    <row r="261" spans="1:11" ht="24" x14ac:dyDescent="0.15">
      <c r="A261" s="14" t="s">
        <v>2565</v>
      </c>
      <c r="B261" s="14" t="s">
        <v>2888</v>
      </c>
      <c r="C261" s="14" t="s">
        <v>2889</v>
      </c>
      <c r="D261" s="16">
        <v>46206</v>
      </c>
      <c r="E261" s="16"/>
      <c r="F261" s="14" t="s">
        <v>2891</v>
      </c>
      <c r="G261" s="14" t="s">
        <v>2760</v>
      </c>
      <c r="H261" s="14" t="s">
        <v>2761</v>
      </c>
      <c r="I261" s="15">
        <v>25</v>
      </c>
      <c r="J261" s="77"/>
      <c r="K261" s="92"/>
    </row>
    <row r="262" spans="1:11" ht="24" x14ac:dyDescent="0.15">
      <c r="A262" s="14" t="s">
        <v>2855</v>
      </c>
      <c r="B262" s="14" t="s">
        <v>2892</v>
      </c>
      <c r="C262" s="14" t="s">
        <v>2893</v>
      </c>
      <c r="D262" s="16">
        <v>46206</v>
      </c>
      <c r="E262" s="16"/>
      <c r="F262" s="14" t="s">
        <v>2896</v>
      </c>
      <c r="G262" s="322" t="s">
        <v>2637</v>
      </c>
      <c r="H262" s="322" t="s">
        <v>2638</v>
      </c>
      <c r="I262" s="15">
        <v>64.12</v>
      </c>
      <c r="J262" s="77"/>
      <c r="K262" s="92"/>
    </row>
    <row r="263" spans="1:11" ht="13" x14ac:dyDescent="0.15">
      <c r="A263" s="14" t="s">
        <v>2571</v>
      </c>
      <c r="B263" s="14" t="s">
        <v>2894</v>
      </c>
      <c r="C263" s="14" t="s">
        <v>2895</v>
      </c>
      <c r="D263" s="16">
        <v>46206</v>
      </c>
      <c r="E263" s="16"/>
      <c r="F263" s="14" t="s">
        <v>2897</v>
      </c>
      <c r="G263" s="14" t="s">
        <v>2760</v>
      </c>
      <c r="H263" s="14" t="s">
        <v>2761</v>
      </c>
      <c r="I263" s="15">
        <v>143.29</v>
      </c>
      <c r="J263" s="77">
        <v>1</v>
      </c>
      <c r="K263" s="92"/>
    </row>
    <row r="264" spans="1:11" ht="13" x14ac:dyDescent="0.15">
      <c r="A264" s="14" t="s">
        <v>2571</v>
      </c>
      <c r="B264" s="14" t="s">
        <v>2898</v>
      </c>
      <c r="C264" s="14" t="s">
        <v>2899</v>
      </c>
      <c r="D264" s="16">
        <v>46207</v>
      </c>
      <c r="E264" s="16"/>
      <c r="F264" s="14" t="s">
        <v>2900</v>
      </c>
      <c r="G264" s="14" t="s">
        <v>2617</v>
      </c>
      <c r="H264" s="14" t="s">
        <v>2901</v>
      </c>
      <c r="I264" s="15">
        <v>184.39</v>
      </c>
      <c r="J264" s="77">
        <v>1</v>
      </c>
      <c r="K264" s="92"/>
    </row>
    <row r="265" spans="1:11" ht="24" x14ac:dyDescent="0.15">
      <c r="A265" s="14" t="s">
        <v>2565</v>
      </c>
      <c r="B265" s="14" t="s">
        <v>2902</v>
      </c>
      <c r="C265" s="14" t="s">
        <v>2703</v>
      </c>
      <c r="D265" s="16">
        <v>46208</v>
      </c>
      <c r="E265" s="16"/>
      <c r="F265" s="14" t="s">
        <v>2903</v>
      </c>
      <c r="G265" s="14" t="s">
        <v>2865</v>
      </c>
      <c r="H265" s="14" t="s">
        <v>2866</v>
      </c>
      <c r="I265" s="15">
        <v>95</v>
      </c>
      <c r="J265" s="77"/>
      <c r="K265" s="92"/>
    </row>
    <row r="266" spans="1:11" ht="13" x14ac:dyDescent="0.15">
      <c r="A266" s="14" t="s">
        <v>2571</v>
      </c>
      <c r="B266" s="14" t="s">
        <v>2904</v>
      </c>
      <c r="C266" s="14" t="s">
        <v>2905</v>
      </c>
      <c r="D266" s="16">
        <v>46226</v>
      </c>
      <c r="E266" s="16"/>
      <c r="F266" s="322" t="s">
        <v>2906</v>
      </c>
      <c r="G266" s="322" t="s">
        <v>2580</v>
      </c>
      <c r="H266" s="322" t="s">
        <v>2581</v>
      </c>
      <c r="I266" s="324">
        <v>400</v>
      </c>
      <c r="J266" s="325">
        <v>4</v>
      </c>
      <c r="K266" s="92"/>
    </row>
    <row r="267" spans="1:11" ht="13" x14ac:dyDescent="0.15">
      <c r="A267" s="14" t="s">
        <v>2571</v>
      </c>
      <c r="B267" s="14" t="s">
        <v>2984</v>
      </c>
      <c r="C267" s="14" t="s">
        <v>2984</v>
      </c>
      <c r="D267" s="16">
        <v>46212</v>
      </c>
      <c r="E267" s="16"/>
      <c r="F267" s="322" t="s">
        <v>2985</v>
      </c>
      <c r="G267" s="322"/>
      <c r="H267" s="322" t="s">
        <v>2946</v>
      </c>
      <c r="I267" s="324">
        <v>515</v>
      </c>
      <c r="J267" s="325">
        <v>5</v>
      </c>
      <c r="K267" s="92"/>
    </row>
    <row r="268" spans="1:11" ht="24" x14ac:dyDescent="0.15">
      <c r="A268" s="14" t="s">
        <v>2855</v>
      </c>
      <c r="B268" s="14" t="s">
        <v>2907</v>
      </c>
      <c r="C268" s="14" t="s">
        <v>2909</v>
      </c>
      <c r="D268" s="16">
        <v>46212</v>
      </c>
      <c r="E268" s="16"/>
      <c r="F268" s="14" t="s">
        <v>2910</v>
      </c>
      <c r="G268" s="14" t="s">
        <v>2583</v>
      </c>
      <c r="H268" s="14" t="s">
        <v>2584</v>
      </c>
      <c r="I268" s="15">
        <v>4206.6400000000003</v>
      </c>
      <c r="J268" s="77"/>
      <c r="K268" s="92"/>
    </row>
    <row r="269" spans="1:11" ht="24" x14ac:dyDescent="0.15">
      <c r="A269" s="14" t="s">
        <v>2855</v>
      </c>
      <c r="B269" s="14" t="s">
        <v>2908</v>
      </c>
      <c r="C269" s="14" t="s">
        <v>2912</v>
      </c>
      <c r="D269" s="16">
        <v>46212</v>
      </c>
      <c r="E269" s="16"/>
      <c r="F269" s="14" t="s">
        <v>2911</v>
      </c>
      <c r="G269" s="14" t="s">
        <v>2583</v>
      </c>
      <c r="H269" s="14" t="s">
        <v>2584</v>
      </c>
      <c r="I269" s="15">
        <v>0</v>
      </c>
      <c r="J269" s="77"/>
      <c r="K269" s="92"/>
    </row>
    <row r="270" spans="1:11" ht="24" x14ac:dyDescent="0.15">
      <c r="A270" s="14" t="s">
        <v>2565</v>
      </c>
      <c r="B270" s="14" t="s">
        <v>2987</v>
      </c>
      <c r="C270" s="14" t="s">
        <v>2987</v>
      </c>
      <c r="D270" s="16">
        <v>46217</v>
      </c>
      <c r="E270" s="16"/>
      <c r="F270" s="14" t="s">
        <v>2988</v>
      </c>
      <c r="G270" s="14"/>
      <c r="H270" s="14" t="s">
        <v>2746</v>
      </c>
      <c r="I270" s="15">
        <v>287.60000000000002</v>
      </c>
      <c r="J270" s="77"/>
      <c r="K270" s="92"/>
    </row>
    <row r="271" spans="1:11" ht="24" x14ac:dyDescent="0.15">
      <c r="A271" s="14" t="s">
        <v>2565</v>
      </c>
      <c r="B271" s="14" t="s">
        <v>2989</v>
      </c>
      <c r="C271" s="14" t="s">
        <v>2989</v>
      </c>
      <c r="D271" s="16">
        <v>46217</v>
      </c>
      <c r="E271" s="16"/>
      <c r="F271" s="14" t="s">
        <v>2988</v>
      </c>
      <c r="G271" s="14"/>
      <c r="H271" s="14" t="s">
        <v>2866</v>
      </c>
      <c r="I271" s="15">
        <v>287.60000000000002</v>
      </c>
      <c r="J271" s="77"/>
      <c r="K271" s="92"/>
    </row>
    <row r="272" spans="1:11" ht="13" x14ac:dyDescent="0.15">
      <c r="A272" s="14" t="s">
        <v>2571</v>
      </c>
      <c r="B272" s="14" t="s">
        <v>2913</v>
      </c>
      <c r="C272" s="14" t="s">
        <v>2915</v>
      </c>
      <c r="D272" s="16">
        <v>46219</v>
      </c>
      <c r="E272" s="16"/>
      <c r="F272" s="14" t="s">
        <v>2916</v>
      </c>
      <c r="G272" s="14" t="s">
        <v>2917</v>
      </c>
      <c r="H272" s="14" t="s">
        <v>2918</v>
      </c>
      <c r="I272" s="15">
        <v>190</v>
      </c>
      <c r="J272" s="77">
        <v>1</v>
      </c>
      <c r="K272" s="92"/>
    </row>
    <row r="273" spans="1:11" ht="13" x14ac:dyDescent="0.15">
      <c r="A273" s="14" t="s">
        <v>2571</v>
      </c>
      <c r="B273" s="14" t="s">
        <v>2913</v>
      </c>
      <c r="C273" s="14" t="s">
        <v>2915</v>
      </c>
      <c r="D273" s="16">
        <v>46219</v>
      </c>
      <c r="E273" s="16"/>
      <c r="F273" s="14" t="s">
        <v>2919</v>
      </c>
      <c r="G273" s="14" t="s">
        <v>2917</v>
      </c>
      <c r="H273" s="14" t="s">
        <v>2918</v>
      </c>
      <c r="I273" s="15">
        <f>297.4-I272</f>
        <v>107.39999999999998</v>
      </c>
      <c r="J273" s="77">
        <v>1</v>
      </c>
      <c r="K273" s="92"/>
    </row>
    <row r="274" spans="1:11" ht="24" x14ac:dyDescent="0.15">
      <c r="A274" s="14" t="s">
        <v>2571</v>
      </c>
      <c r="B274" s="14" t="s">
        <v>2914</v>
      </c>
      <c r="C274" s="14" t="s">
        <v>2874</v>
      </c>
      <c r="D274" s="16">
        <v>46221</v>
      </c>
      <c r="E274" s="16"/>
      <c r="F274" s="14" t="s">
        <v>2920</v>
      </c>
      <c r="G274" s="14" t="s">
        <v>2676</v>
      </c>
      <c r="H274" s="14" t="s">
        <v>2677</v>
      </c>
      <c r="I274" s="15">
        <v>279</v>
      </c>
      <c r="J274" s="77">
        <v>2</v>
      </c>
      <c r="K274" s="92"/>
    </row>
    <row r="275" spans="1:11" ht="24" x14ac:dyDescent="0.15">
      <c r="A275" s="14" t="s">
        <v>2571</v>
      </c>
      <c r="B275" s="14" t="s">
        <v>2914</v>
      </c>
      <c r="C275" s="14" t="s">
        <v>2874</v>
      </c>
      <c r="D275" s="16">
        <v>46221</v>
      </c>
      <c r="E275" s="16"/>
      <c r="F275" s="14" t="s">
        <v>2921</v>
      </c>
      <c r="G275" s="14" t="s">
        <v>2676</v>
      </c>
      <c r="H275" s="14" t="s">
        <v>2677</v>
      </c>
      <c r="I275" s="15">
        <v>69.760000000000005</v>
      </c>
      <c r="J275" s="77">
        <v>2</v>
      </c>
      <c r="K275" s="92"/>
    </row>
    <row r="276" spans="1:11" ht="13" x14ac:dyDescent="0.15">
      <c r="A276" s="14" t="s">
        <v>2571</v>
      </c>
      <c r="B276" s="14"/>
      <c r="C276" s="14"/>
      <c r="D276" s="16">
        <v>46223</v>
      </c>
      <c r="E276" s="16"/>
      <c r="F276" s="14" t="s">
        <v>2991</v>
      </c>
      <c r="G276" s="14"/>
      <c r="H276" s="14" t="s">
        <v>2992</v>
      </c>
      <c r="I276" s="15">
        <v>3.99</v>
      </c>
      <c r="J276" s="77">
        <v>4</v>
      </c>
      <c r="K276" s="92"/>
    </row>
    <row r="277" spans="1:11" ht="13" x14ac:dyDescent="0.15">
      <c r="A277" s="14" t="s">
        <v>2855</v>
      </c>
      <c r="B277" s="14" t="s">
        <v>2990</v>
      </c>
      <c r="C277" s="14" t="s">
        <v>2990</v>
      </c>
      <c r="D277" s="16">
        <v>46226</v>
      </c>
      <c r="E277" s="16"/>
      <c r="F277" s="14" t="s">
        <v>2993</v>
      </c>
      <c r="G277" s="14"/>
      <c r="H277" s="14" t="s">
        <v>2994</v>
      </c>
      <c r="I277" s="15">
        <v>525</v>
      </c>
      <c r="J277" s="77"/>
      <c r="K277" s="92"/>
    </row>
    <row r="278" spans="1:11" ht="13" x14ac:dyDescent="0.15">
      <c r="A278" s="14" t="s">
        <v>2855</v>
      </c>
      <c r="B278" s="14" t="s">
        <v>2990</v>
      </c>
      <c r="C278" s="14" t="s">
        <v>2990</v>
      </c>
      <c r="D278" s="16">
        <v>46226</v>
      </c>
      <c r="E278" s="16"/>
      <c r="F278" s="14" t="s">
        <v>2993</v>
      </c>
      <c r="G278" s="14"/>
      <c r="H278" s="14" t="s">
        <v>2946</v>
      </c>
      <c r="I278" s="15">
        <v>525</v>
      </c>
      <c r="J278" s="77"/>
      <c r="K278" s="92"/>
    </row>
    <row r="279" spans="1:11" ht="13" x14ac:dyDescent="0.15">
      <c r="A279" s="14" t="s">
        <v>2571</v>
      </c>
      <c r="B279" s="14" t="s">
        <v>2995</v>
      </c>
      <c r="C279" s="14" t="s">
        <v>2995</v>
      </c>
      <c r="D279" s="16">
        <v>46226</v>
      </c>
      <c r="E279" s="16"/>
      <c r="F279" s="14" t="s">
        <v>2996</v>
      </c>
      <c r="G279" s="14"/>
      <c r="H279" s="14" t="s">
        <v>2946</v>
      </c>
      <c r="I279" s="15">
        <v>93.27</v>
      </c>
      <c r="J279" s="77">
        <v>3</v>
      </c>
      <c r="K279" s="92"/>
    </row>
    <row r="280" spans="1:11" ht="13" x14ac:dyDescent="0.15">
      <c r="A280" s="14" t="s">
        <v>2855</v>
      </c>
      <c r="B280" s="14" t="s">
        <v>2997</v>
      </c>
      <c r="C280" s="14" t="s">
        <v>2997</v>
      </c>
      <c r="D280" s="16">
        <v>46226</v>
      </c>
      <c r="E280" s="16"/>
      <c r="F280" s="14" t="s">
        <v>2998</v>
      </c>
      <c r="G280" s="14"/>
      <c r="H280" s="14" t="s">
        <v>2946</v>
      </c>
      <c r="I280" s="15">
        <v>415.86</v>
      </c>
      <c r="J280" s="77"/>
      <c r="K280" s="92"/>
    </row>
    <row r="281" spans="1:11" ht="24" x14ac:dyDescent="0.15">
      <c r="A281" s="14" t="s">
        <v>2571</v>
      </c>
      <c r="B281" s="14" t="s">
        <v>2922</v>
      </c>
      <c r="C281" s="14"/>
      <c r="D281" s="16">
        <v>46227</v>
      </c>
      <c r="E281" s="16"/>
      <c r="F281" s="14" t="s">
        <v>2924</v>
      </c>
      <c r="G281" s="14"/>
      <c r="H281" s="14" t="s">
        <v>2923</v>
      </c>
      <c r="I281" s="15">
        <v>516</v>
      </c>
      <c r="J281" s="77">
        <v>5</v>
      </c>
      <c r="K281" s="92"/>
    </row>
    <row r="282" spans="1:11" ht="13" x14ac:dyDescent="0.15">
      <c r="A282" s="14" t="s">
        <v>2855</v>
      </c>
      <c r="B282" s="14" t="s">
        <v>2925</v>
      </c>
      <c r="C282" s="14" t="s">
        <v>2926</v>
      </c>
      <c r="D282" s="16">
        <v>46230</v>
      </c>
      <c r="E282" s="16"/>
      <c r="F282" s="14" t="s">
        <v>2927</v>
      </c>
      <c r="G282" s="14" t="s">
        <v>2928</v>
      </c>
      <c r="H282" s="14" t="s">
        <v>2929</v>
      </c>
      <c r="I282" s="15">
        <v>560</v>
      </c>
      <c r="J282" s="77"/>
      <c r="K282" s="92"/>
    </row>
    <row r="283" spans="1:11" ht="24" x14ac:dyDescent="0.15">
      <c r="A283" s="14" t="s">
        <v>2727</v>
      </c>
      <c r="B283" s="14" t="s">
        <v>2930</v>
      </c>
      <c r="C283" s="14" t="s">
        <v>2933</v>
      </c>
      <c r="D283" s="16">
        <v>46232</v>
      </c>
      <c r="E283" s="16"/>
      <c r="F283" s="14" t="s">
        <v>2937</v>
      </c>
      <c r="G283" s="14" t="s">
        <v>2934</v>
      </c>
      <c r="H283" s="14" t="s">
        <v>2935</v>
      </c>
      <c r="I283" s="15">
        <v>3811.38</v>
      </c>
      <c r="J283" s="77"/>
      <c r="K283" s="92"/>
    </row>
    <row r="284" spans="1:11" ht="24" x14ac:dyDescent="0.15">
      <c r="A284" s="14" t="s">
        <v>2727</v>
      </c>
      <c r="B284" s="14" t="s">
        <v>2931</v>
      </c>
      <c r="C284" s="14" t="s">
        <v>2936</v>
      </c>
      <c r="D284" s="16">
        <v>46232</v>
      </c>
      <c r="E284" s="16"/>
      <c r="F284" s="14" t="s">
        <v>2938</v>
      </c>
      <c r="G284" s="14" t="s">
        <v>2806</v>
      </c>
      <c r="H284" s="14" t="s">
        <v>2584</v>
      </c>
      <c r="I284" s="15">
        <v>780.6</v>
      </c>
      <c r="J284" s="77"/>
      <c r="K284" s="92"/>
    </row>
    <row r="285" spans="1:11" ht="24" x14ac:dyDescent="0.15">
      <c r="A285" s="14" t="s">
        <v>2727</v>
      </c>
      <c r="B285" s="14" t="s">
        <v>2932</v>
      </c>
      <c r="C285" s="14" t="s">
        <v>2940</v>
      </c>
      <c r="D285" s="16">
        <v>46232</v>
      </c>
      <c r="E285" s="16"/>
      <c r="F285" s="14" t="s">
        <v>2939</v>
      </c>
      <c r="G285" s="14" t="s">
        <v>2806</v>
      </c>
      <c r="H285" s="14" t="s">
        <v>2584</v>
      </c>
      <c r="I285" s="15">
        <v>0</v>
      </c>
      <c r="J285" s="77"/>
      <c r="K285" s="92"/>
    </row>
    <row r="286" spans="1:11" ht="13" x14ac:dyDescent="0.15">
      <c r="A286" s="14" t="s">
        <v>2727</v>
      </c>
      <c r="B286" s="14" t="s">
        <v>2999</v>
      </c>
      <c r="C286" s="14" t="s">
        <v>2999</v>
      </c>
      <c r="D286" s="16">
        <v>46232</v>
      </c>
      <c r="E286" s="16"/>
      <c r="F286" s="14" t="s">
        <v>3000</v>
      </c>
      <c r="G286" s="14" t="s">
        <v>3002</v>
      </c>
      <c r="H286" s="14" t="s">
        <v>3001</v>
      </c>
      <c r="I286" s="15">
        <v>129.34</v>
      </c>
      <c r="J286" s="77"/>
      <c r="K286" s="92"/>
    </row>
    <row r="287" spans="1:11" ht="13" x14ac:dyDescent="0.15">
      <c r="A287" s="14"/>
      <c r="B287" s="14"/>
      <c r="C287" s="14"/>
      <c r="D287" s="16"/>
      <c r="E287" s="16"/>
      <c r="F287" s="14"/>
      <c r="G287" s="14"/>
      <c r="H287" s="14"/>
      <c r="I287" s="15"/>
      <c r="J287" s="77"/>
      <c r="K287" s="92"/>
    </row>
    <row r="288" spans="1:11" ht="13" x14ac:dyDescent="0.15">
      <c r="A288" s="14"/>
      <c r="B288" s="14"/>
      <c r="C288" s="14"/>
      <c r="D288" s="16"/>
      <c r="E288" s="16"/>
      <c r="F288" s="14"/>
      <c r="G288" s="14"/>
      <c r="H288" s="14"/>
      <c r="I288" s="15"/>
      <c r="J288" s="77"/>
      <c r="K288" s="92"/>
    </row>
    <row r="289" spans="1:11" ht="13" x14ac:dyDescent="0.15">
      <c r="A289" s="14"/>
      <c r="B289" s="14"/>
      <c r="C289" s="14"/>
      <c r="D289" s="16"/>
      <c r="E289" s="16"/>
      <c r="F289" s="14"/>
      <c r="G289" s="14"/>
      <c r="H289" s="14"/>
      <c r="I289" s="15"/>
      <c r="J289" s="77"/>
      <c r="K289" s="92"/>
    </row>
    <row r="290" spans="1:11" ht="13" x14ac:dyDescent="0.15">
      <c r="A290" s="14"/>
      <c r="B290" s="14"/>
      <c r="C290" s="14"/>
      <c r="D290" s="16"/>
      <c r="E290" s="16"/>
      <c r="F290" s="14"/>
      <c r="G290" s="14"/>
      <c r="H290" s="14"/>
      <c r="I290" s="15"/>
      <c r="J290" s="77"/>
      <c r="K290" s="92"/>
    </row>
    <row r="291" spans="1:11" ht="13" x14ac:dyDescent="0.15">
      <c r="A291" s="14"/>
      <c r="B291" s="14"/>
      <c r="C291" s="14"/>
      <c r="D291" s="16"/>
      <c r="E291" s="16"/>
      <c r="F291" s="14"/>
      <c r="G291" s="14"/>
      <c r="H291" s="14"/>
      <c r="I291" s="15"/>
      <c r="J291" s="77"/>
      <c r="K291" s="92"/>
    </row>
    <row r="292" spans="1:11" ht="13" x14ac:dyDescent="0.15">
      <c r="A292" s="14"/>
      <c r="B292" s="14"/>
      <c r="C292" s="14"/>
      <c r="D292" s="16"/>
      <c r="E292" s="16"/>
      <c r="F292" s="14"/>
      <c r="G292" s="14"/>
      <c r="H292" s="14"/>
      <c r="I292" s="15"/>
      <c r="J292" s="77"/>
      <c r="K292" s="92"/>
    </row>
    <row r="293" spans="1:11" ht="13" x14ac:dyDescent="0.15">
      <c r="A293" s="14"/>
      <c r="B293" s="14"/>
      <c r="C293" s="14"/>
      <c r="D293" s="16"/>
      <c r="E293" s="16"/>
      <c r="F293" s="14"/>
      <c r="G293" s="14"/>
      <c r="H293" s="14"/>
      <c r="I293" s="15"/>
      <c r="J293" s="77"/>
      <c r="K293" s="92"/>
    </row>
    <row r="294" spans="1:11" ht="13" x14ac:dyDescent="0.15">
      <c r="A294" s="14"/>
      <c r="B294" s="14"/>
      <c r="C294" s="14"/>
      <c r="D294" s="16"/>
      <c r="E294" s="16"/>
      <c r="F294" s="14"/>
      <c r="G294" s="14"/>
      <c r="H294" s="14"/>
      <c r="I294" s="15"/>
      <c r="J294" s="77"/>
      <c r="K294" s="92"/>
    </row>
    <row r="295" spans="1:11" ht="13" x14ac:dyDescent="0.15">
      <c r="A295" s="14"/>
      <c r="B295" s="14"/>
      <c r="C295" s="14"/>
      <c r="D295" s="16"/>
      <c r="E295" s="16"/>
      <c r="F295" s="14"/>
      <c r="G295" s="14"/>
      <c r="H295" s="14"/>
      <c r="I295" s="15"/>
      <c r="J295" s="77"/>
      <c r="K295" s="92"/>
    </row>
    <row r="296" spans="1:11" ht="13" x14ac:dyDescent="0.15">
      <c r="A296" s="14"/>
      <c r="B296" s="14"/>
      <c r="C296" s="14"/>
      <c r="D296" s="16"/>
      <c r="E296" s="16"/>
      <c r="F296" s="14"/>
      <c r="G296" s="14"/>
      <c r="H296" s="14"/>
      <c r="I296" s="15"/>
      <c r="J296" s="77"/>
      <c r="K296" s="92"/>
    </row>
    <row r="297" spans="1:11" ht="13" x14ac:dyDescent="0.15">
      <c r="A297" s="14"/>
      <c r="B297" s="14"/>
      <c r="C297" s="14"/>
      <c r="D297" s="16"/>
      <c r="E297" s="16"/>
      <c r="F297" s="14"/>
      <c r="G297" s="14"/>
      <c r="H297" s="14"/>
      <c r="I297" s="15"/>
      <c r="J297" s="77"/>
      <c r="K297" s="92"/>
    </row>
    <row r="298" spans="1:11" ht="13" x14ac:dyDescent="0.15">
      <c r="A298" s="14"/>
      <c r="B298" s="14"/>
      <c r="C298" s="14"/>
      <c r="D298" s="16"/>
      <c r="E298" s="16"/>
      <c r="F298" s="14"/>
      <c r="G298" s="14"/>
      <c r="H298" s="14"/>
      <c r="I298" s="15"/>
      <c r="J298" s="77"/>
      <c r="K298" s="92"/>
    </row>
    <row r="299" spans="1:11" ht="13" x14ac:dyDescent="0.15">
      <c r="A299" s="14"/>
      <c r="B299" s="14"/>
      <c r="C299" s="14"/>
      <c r="D299" s="16"/>
      <c r="E299" s="16"/>
      <c r="F299" s="14"/>
      <c r="G299" s="14"/>
      <c r="H299" s="14"/>
      <c r="I299" s="15"/>
      <c r="J299" s="77"/>
      <c r="K299" s="92"/>
    </row>
    <row r="300" spans="1:11" ht="13" x14ac:dyDescent="0.15">
      <c r="A300" s="14"/>
      <c r="B300" s="14"/>
      <c r="C300" s="14"/>
      <c r="D300" s="16"/>
      <c r="E300" s="16"/>
      <c r="F300" s="14"/>
      <c r="G300" s="14"/>
      <c r="H300" s="14"/>
      <c r="I300" s="15"/>
      <c r="J300" s="77"/>
      <c r="K300" s="92"/>
    </row>
    <row r="301" spans="1:11" ht="13" x14ac:dyDescent="0.15">
      <c r="A301" s="14"/>
      <c r="B301" s="14"/>
      <c r="C301" s="14"/>
      <c r="D301" s="16"/>
      <c r="E301" s="16"/>
      <c r="F301" s="14"/>
      <c r="G301" s="14"/>
      <c r="H301" s="14"/>
      <c r="I301" s="15"/>
      <c r="J301" s="77"/>
      <c r="K301" s="92"/>
    </row>
    <row r="302" spans="1:11" ht="13" x14ac:dyDescent="0.15">
      <c r="A302" s="14"/>
      <c r="B302" s="14"/>
      <c r="C302" s="14"/>
      <c r="D302" s="16"/>
      <c r="E302" s="16"/>
      <c r="F302" s="14"/>
      <c r="G302" s="14"/>
      <c r="H302" s="14"/>
      <c r="I302" s="15"/>
      <c r="J302" s="77"/>
      <c r="K302" s="92"/>
    </row>
    <row r="303" spans="1:11" ht="13" x14ac:dyDescent="0.15">
      <c r="A303" s="14"/>
      <c r="B303" s="14"/>
      <c r="C303" s="14"/>
      <c r="D303" s="16"/>
      <c r="E303" s="16"/>
      <c r="F303" s="14"/>
      <c r="G303" s="14"/>
      <c r="H303" s="14"/>
      <c r="I303" s="15"/>
      <c r="J303" s="77"/>
      <c r="K303" s="92"/>
    </row>
    <row r="304" spans="1:11" ht="13" x14ac:dyDescent="0.15">
      <c r="A304" s="14"/>
      <c r="B304" s="14"/>
      <c r="C304" s="14"/>
      <c r="D304" s="16"/>
      <c r="E304" s="16"/>
      <c r="F304" s="14"/>
      <c r="G304" s="14"/>
      <c r="H304" s="14"/>
      <c r="I304" s="15"/>
      <c r="J304" s="77"/>
      <c r="K304" s="92"/>
    </row>
    <row r="305" spans="1:11" ht="13" x14ac:dyDescent="0.15">
      <c r="A305" s="14"/>
      <c r="B305" s="14"/>
      <c r="C305" s="14"/>
      <c r="D305" s="16"/>
      <c r="E305" s="16"/>
      <c r="F305" s="14"/>
      <c r="G305" s="14"/>
      <c r="H305" s="14"/>
      <c r="I305" s="15"/>
      <c r="J305" s="77"/>
      <c r="K305" s="92"/>
    </row>
    <row r="306" spans="1:11" ht="13" x14ac:dyDescent="0.15">
      <c r="A306" s="14"/>
      <c r="B306" s="14"/>
      <c r="C306" s="14"/>
      <c r="D306" s="16"/>
      <c r="E306" s="16"/>
      <c r="F306" s="14"/>
      <c r="G306" s="14"/>
      <c r="H306" s="14"/>
      <c r="I306" s="15"/>
      <c r="J306" s="77"/>
      <c r="K306" s="92"/>
    </row>
    <row r="307" spans="1:11" ht="13" x14ac:dyDescent="0.15">
      <c r="A307" s="14"/>
      <c r="B307" s="14"/>
      <c r="C307" s="14"/>
      <c r="D307" s="16"/>
      <c r="E307" s="16"/>
      <c r="F307" s="14"/>
      <c r="G307" s="14"/>
      <c r="H307" s="14"/>
      <c r="I307" s="15"/>
      <c r="J307" s="77"/>
      <c r="K307" s="92"/>
    </row>
    <row r="308" spans="1:11" ht="13" x14ac:dyDescent="0.15">
      <c r="A308" s="14"/>
      <c r="B308" s="14"/>
      <c r="C308" s="14"/>
      <c r="D308" s="16"/>
      <c r="E308" s="16"/>
      <c r="F308" s="14"/>
      <c r="G308" s="14"/>
      <c r="H308" s="14"/>
      <c r="I308" s="15"/>
      <c r="J308" s="77"/>
      <c r="K308" s="92"/>
    </row>
    <row r="309" spans="1:11" ht="13" x14ac:dyDescent="0.15">
      <c r="A309" s="14"/>
      <c r="B309" s="14"/>
      <c r="C309" s="14"/>
      <c r="D309" s="16"/>
      <c r="E309" s="16"/>
      <c r="F309" s="14"/>
      <c r="G309" s="14"/>
      <c r="H309" s="14"/>
      <c r="I309" s="15"/>
      <c r="J309" s="77"/>
      <c r="K309" s="92"/>
    </row>
    <row r="310" spans="1:11" ht="13" x14ac:dyDescent="0.15">
      <c r="A310" s="14"/>
      <c r="B310" s="14"/>
      <c r="C310" s="14"/>
      <c r="D310" s="16"/>
      <c r="E310" s="16"/>
      <c r="F310" s="14"/>
      <c r="G310" s="14"/>
      <c r="H310" s="14"/>
      <c r="I310" s="15"/>
      <c r="J310" s="77"/>
      <c r="K310" s="92"/>
    </row>
    <row r="311" spans="1:11" ht="13" x14ac:dyDescent="0.15">
      <c r="A311" s="14"/>
      <c r="B311" s="14"/>
      <c r="C311" s="14"/>
      <c r="D311" s="16"/>
      <c r="E311" s="16"/>
      <c r="F311" s="14"/>
      <c r="G311" s="14"/>
      <c r="H311" s="14"/>
      <c r="I311" s="15"/>
      <c r="J311" s="77"/>
      <c r="K311" s="92"/>
    </row>
    <row r="312" spans="1:11" ht="13" x14ac:dyDescent="0.15">
      <c r="A312" s="14"/>
      <c r="B312" s="14"/>
      <c r="C312" s="14"/>
      <c r="D312" s="16"/>
      <c r="E312" s="16"/>
      <c r="F312" s="14"/>
      <c r="G312" s="14"/>
      <c r="H312" s="14"/>
      <c r="I312" s="15"/>
      <c r="J312" s="77"/>
      <c r="K312" s="92"/>
    </row>
    <row r="313" spans="1:11" ht="13" x14ac:dyDescent="0.15">
      <c r="A313" s="14"/>
      <c r="B313" s="14"/>
      <c r="C313" s="14"/>
      <c r="D313" s="16"/>
      <c r="E313" s="16"/>
      <c r="F313" s="14"/>
      <c r="G313" s="14"/>
      <c r="H313" s="14"/>
      <c r="I313" s="15"/>
      <c r="J313" s="77"/>
      <c r="K313" s="92"/>
    </row>
    <row r="314" spans="1:11" ht="13" x14ac:dyDescent="0.15">
      <c r="A314" s="14"/>
      <c r="B314" s="14"/>
      <c r="C314" s="14"/>
      <c r="D314" s="16"/>
      <c r="E314" s="16"/>
      <c r="F314" s="14"/>
      <c r="G314" s="14"/>
      <c r="H314" s="14"/>
      <c r="I314" s="15"/>
      <c r="J314" s="77"/>
      <c r="K314" s="92"/>
    </row>
    <row r="315" spans="1:11" ht="13" x14ac:dyDescent="0.15">
      <c r="A315" s="14"/>
      <c r="B315" s="14"/>
      <c r="C315" s="14"/>
      <c r="D315" s="16"/>
      <c r="E315" s="16"/>
      <c r="F315" s="14"/>
      <c r="G315" s="14"/>
      <c r="H315" s="14"/>
      <c r="I315" s="15"/>
      <c r="J315" s="77"/>
      <c r="K315" s="92"/>
    </row>
    <row r="316" spans="1:11" ht="13" x14ac:dyDescent="0.15">
      <c r="A316" s="14"/>
      <c r="B316" s="14"/>
      <c r="C316" s="14"/>
      <c r="D316" s="16"/>
      <c r="E316" s="16"/>
      <c r="F316" s="14"/>
      <c r="G316" s="14"/>
      <c r="H316" s="14"/>
      <c r="I316" s="15"/>
      <c r="J316" s="77"/>
      <c r="K316" s="92"/>
    </row>
    <row r="317" spans="1:11" ht="13" x14ac:dyDescent="0.15">
      <c r="A317" s="14"/>
      <c r="B317" s="14"/>
      <c r="C317" s="14"/>
      <c r="D317" s="16"/>
      <c r="E317" s="16"/>
      <c r="F317" s="14"/>
      <c r="G317" s="14"/>
      <c r="H317" s="14"/>
      <c r="I317" s="15"/>
      <c r="J317" s="77"/>
      <c r="K317" s="92"/>
    </row>
    <row r="318" spans="1:11" ht="13" x14ac:dyDescent="0.15">
      <c r="A318" s="14"/>
      <c r="B318" s="14"/>
      <c r="C318" s="14"/>
      <c r="D318" s="16"/>
      <c r="E318" s="16"/>
      <c r="F318" s="14"/>
      <c r="G318" s="14"/>
      <c r="H318" s="14"/>
      <c r="I318" s="15"/>
      <c r="J318" s="77"/>
      <c r="K318" s="92"/>
    </row>
    <row r="319" spans="1:11" ht="13" x14ac:dyDescent="0.15">
      <c r="A319" s="14"/>
      <c r="B319" s="14"/>
      <c r="C319" s="14"/>
      <c r="D319" s="16"/>
      <c r="E319" s="16"/>
      <c r="F319" s="14"/>
      <c r="G319" s="14"/>
      <c r="H319" s="14"/>
      <c r="I319" s="15"/>
      <c r="J319" s="77"/>
      <c r="K319" s="92"/>
    </row>
    <row r="320" spans="1:11" ht="13" x14ac:dyDescent="0.15">
      <c r="A320" s="14"/>
      <c r="B320" s="14"/>
      <c r="C320" s="14"/>
      <c r="D320" s="16"/>
      <c r="E320" s="16"/>
      <c r="F320" s="14"/>
      <c r="G320" s="14"/>
      <c r="H320" s="14"/>
      <c r="I320" s="15"/>
      <c r="J320" s="77"/>
      <c r="K320" s="92"/>
    </row>
    <row r="321" spans="1:11" ht="13" x14ac:dyDescent="0.15">
      <c r="A321" s="14"/>
      <c r="B321" s="14"/>
      <c r="C321" s="14"/>
      <c r="D321" s="16"/>
      <c r="E321" s="16"/>
      <c r="F321" s="14"/>
      <c r="G321" s="14"/>
      <c r="H321" s="14"/>
      <c r="I321" s="15"/>
      <c r="J321" s="77"/>
      <c r="K321" s="92"/>
    </row>
    <row r="322" spans="1:11" ht="13" x14ac:dyDescent="0.15">
      <c r="A322" s="14"/>
      <c r="B322" s="14"/>
      <c r="C322" s="14"/>
      <c r="D322" s="16"/>
      <c r="E322" s="16"/>
      <c r="F322" s="14"/>
      <c r="G322" s="14"/>
      <c r="H322" s="14"/>
      <c r="I322" s="15"/>
      <c r="J322" s="77"/>
      <c r="K322" s="92"/>
    </row>
    <row r="323" spans="1:11" ht="13" x14ac:dyDescent="0.15">
      <c r="A323" s="14"/>
      <c r="B323" s="14"/>
      <c r="C323" s="14"/>
      <c r="D323" s="16"/>
      <c r="E323" s="16"/>
      <c r="F323" s="14"/>
      <c r="G323" s="14"/>
      <c r="H323" s="14"/>
      <c r="I323" s="15"/>
      <c r="J323" s="77"/>
      <c r="K323" s="92"/>
    </row>
    <row r="324" spans="1:11" ht="13" x14ac:dyDescent="0.15">
      <c r="A324" s="14"/>
      <c r="B324" s="14"/>
      <c r="C324" s="14"/>
      <c r="D324" s="16"/>
      <c r="E324" s="16"/>
      <c r="F324" s="14"/>
      <c r="G324" s="14"/>
      <c r="H324" s="14"/>
      <c r="I324" s="15"/>
      <c r="J324" s="77"/>
      <c r="K324" s="92"/>
    </row>
    <row r="325" spans="1:11" ht="13" x14ac:dyDescent="0.15">
      <c r="A325" s="14"/>
      <c r="B325" s="14"/>
      <c r="C325" s="14"/>
      <c r="D325" s="16"/>
      <c r="E325" s="16"/>
      <c r="F325" s="14"/>
      <c r="G325" s="14"/>
      <c r="H325" s="14"/>
      <c r="I325" s="15"/>
      <c r="J325" s="77"/>
      <c r="K325" s="92"/>
    </row>
    <row r="326" spans="1:11" ht="13" x14ac:dyDescent="0.15">
      <c r="A326" s="14"/>
      <c r="B326" s="14"/>
      <c r="C326" s="14"/>
      <c r="D326" s="16"/>
      <c r="E326" s="16"/>
      <c r="F326" s="14"/>
      <c r="G326" s="14"/>
      <c r="H326" s="14"/>
      <c r="I326" s="15"/>
      <c r="J326" s="77"/>
      <c r="K326" s="92"/>
    </row>
    <row r="327" spans="1:11" ht="13" x14ac:dyDescent="0.15">
      <c r="A327" s="14"/>
      <c r="B327" s="14"/>
      <c r="C327" s="14"/>
      <c r="D327" s="16"/>
      <c r="E327" s="16"/>
      <c r="F327" s="14"/>
      <c r="G327" s="14"/>
      <c r="H327" s="14"/>
      <c r="I327" s="15"/>
      <c r="J327" s="77"/>
      <c r="K327" s="92"/>
    </row>
    <row r="328" spans="1:11" ht="13" x14ac:dyDescent="0.15">
      <c r="A328" s="14"/>
      <c r="B328" s="14"/>
      <c r="C328" s="14"/>
      <c r="D328" s="16"/>
      <c r="E328" s="16"/>
      <c r="F328" s="14"/>
      <c r="G328" s="14"/>
      <c r="H328" s="14"/>
      <c r="I328" s="15"/>
      <c r="J328" s="77"/>
      <c r="K328" s="92"/>
    </row>
    <row r="329" spans="1:11" ht="13" x14ac:dyDescent="0.15">
      <c r="A329" s="14"/>
      <c r="B329" s="14"/>
      <c r="C329" s="14"/>
      <c r="D329" s="16"/>
      <c r="E329" s="16"/>
      <c r="F329" s="14"/>
      <c r="G329" s="14"/>
      <c r="H329" s="14"/>
      <c r="I329" s="15"/>
      <c r="J329" s="77"/>
      <c r="K329" s="92"/>
    </row>
    <row r="330" spans="1:11" ht="13" x14ac:dyDescent="0.15">
      <c r="A330" s="14"/>
      <c r="B330" s="14"/>
      <c r="C330" s="14"/>
      <c r="D330" s="16"/>
      <c r="E330" s="16"/>
      <c r="F330" s="14"/>
      <c r="G330" s="14"/>
      <c r="H330" s="14"/>
      <c r="I330" s="15"/>
      <c r="J330" s="77"/>
      <c r="K330" s="92"/>
    </row>
    <row r="331" spans="1:11" ht="13" x14ac:dyDescent="0.15">
      <c r="A331" s="14"/>
      <c r="B331" s="14"/>
      <c r="C331" s="14"/>
      <c r="D331" s="16"/>
      <c r="E331" s="16"/>
      <c r="F331" s="14"/>
      <c r="G331" s="14"/>
      <c r="H331" s="14"/>
      <c r="I331" s="15"/>
      <c r="J331" s="77"/>
      <c r="K331" s="92"/>
    </row>
    <row r="332" spans="1:11" ht="13" x14ac:dyDescent="0.15">
      <c r="A332" s="14"/>
      <c r="B332" s="14"/>
      <c r="C332" s="14"/>
      <c r="D332" s="16"/>
      <c r="E332" s="16"/>
      <c r="F332" s="14"/>
      <c r="G332" s="14"/>
      <c r="H332" s="14"/>
      <c r="I332" s="15"/>
      <c r="J332" s="77"/>
      <c r="K332" s="92"/>
    </row>
    <row r="333" spans="1:11" ht="13" x14ac:dyDescent="0.15">
      <c r="A333" s="14"/>
      <c r="B333" s="14"/>
      <c r="C333" s="14"/>
      <c r="D333" s="16"/>
      <c r="E333" s="16"/>
      <c r="F333" s="14"/>
      <c r="G333" s="14"/>
      <c r="H333" s="14"/>
      <c r="I333" s="15"/>
      <c r="J333" s="77"/>
      <c r="K333" s="92"/>
    </row>
    <row r="334" spans="1:11" ht="13" x14ac:dyDescent="0.15">
      <c r="A334" s="14"/>
      <c r="B334" s="14"/>
      <c r="C334" s="14"/>
      <c r="D334" s="16"/>
      <c r="E334" s="16"/>
      <c r="F334" s="14"/>
      <c r="G334" s="14"/>
      <c r="H334" s="14"/>
      <c r="I334" s="15"/>
      <c r="J334" s="77"/>
      <c r="K334" s="92"/>
    </row>
    <row r="335" spans="1:11" ht="13" x14ac:dyDescent="0.15">
      <c r="A335" s="14"/>
      <c r="B335" s="14"/>
      <c r="C335" s="14"/>
      <c r="D335" s="16"/>
      <c r="E335" s="16"/>
      <c r="F335" s="14"/>
      <c r="G335" s="14"/>
      <c r="H335" s="14"/>
      <c r="I335" s="15"/>
      <c r="J335" s="77"/>
      <c r="K335" s="92"/>
    </row>
    <row r="336" spans="1:11" ht="13" x14ac:dyDescent="0.15">
      <c r="A336" s="14"/>
      <c r="B336" s="14"/>
      <c r="C336" s="14"/>
      <c r="D336" s="16"/>
      <c r="E336" s="16"/>
      <c r="F336" s="14"/>
      <c r="G336" s="14"/>
      <c r="H336" s="14"/>
      <c r="I336" s="15"/>
      <c r="J336" s="77"/>
      <c r="K336" s="92"/>
    </row>
    <row r="337" spans="1:11" ht="13" x14ac:dyDescent="0.15">
      <c r="A337" s="14"/>
      <c r="B337" s="14"/>
      <c r="C337" s="14"/>
      <c r="D337" s="16"/>
      <c r="E337" s="16"/>
      <c r="F337" s="14"/>
      <c r="G337" s="14"/>
      <c r="H337" s="14"/>
      <c r="I337" s="15"/>
      <c r="J337" s="77"/>
      <c r="K337" s="92"/>
    </row>
    <row r="338" spans="1:11" ht="13" x14ac:dyDescent="0.15">
      <c r="A338" s="14"/>
      <c r="B338" s="14"/>
      <c r="C338" s="14"/>
      <c r="D338" s="16"/>
      <c r="E338" s="16"/>
      <c r="F338" s="14"/>
      <c r="G338" s="14"/>
      <c r="H338" s="14"/>
      <c r="I338" s="15"/>
      <c r="J338" s="77"/>
      <c r="K338" s="92"/>
    </row>
    <row r="339" spans="1:11" ht="13" x14ac:dyDescent="0.15">
      <c r="A339" s="14"/>
      <c r="B339" s="14"/>
      <c r="C339" s="14"/>
      <c r="D339" s="16"/>
      <c r="E339" s="16"/>
      <c r="F339" s="14"/>
      <c r="G339" s="14"/>
      <c r="H339" s="14"/>
      <c r="I339" s="15"/>
      <c r="J339" s="77"/>
      <c r="K339" s="92"/>
    </row>
    <row r="340" spans="1:11" ht="13" x14ac:dyDescent="0.15">
      <c r="A340" s="14"/>
      <c r="B340" s="14"/>
      <c r="C340" s="14"/>
      <c r="D340" s="16"/>
      <c r="E340" s="16"/>
      <c r="F340" s="14"/>
      <c r="G340" s="14"/>
      <c r="H340" s="14"/>
      <c r="I340" s="15"/>
      <c r="J340" s="77"/>
      <c r="K340" s="92"/>
    </row>
    <row r="341" spans="1:11" ht="13" x14ac:dyDescent="0.15">
      <c r="A341" s="14"/>
      <c r="B341" s="14"/>
      <c r="C341" s="14"/>
      <c r="D341" s="16"/>
      <c r="E341" s="16"/>
      <c r="F341" s="14"/>
      <c r="G341" s="14"/>
      <c r="H341" s="14"/>
      <c r="I341" s="15"/>
      <c r="J341" s="77"/>
      <c r="K341" s="92"/>
    </row>
    <row r="342" spans="1:11" ht="13" x14ac:dyDescent="0.15">
      <c r="A342" s="14"/>
      <c r="B342" s="14"/>
      <c r="C342" s="14"/>
      <c r="D342" s="16"/>
      <c r="E342" s="16"/>
      <c r="F342" s="14"/>
      <c r="G342" s="14"/>
      <c r="H342" s="14"/>
      <c r="I342" s="15"/>
      <c r="J342" s="77"/>
      <c r="K342" s="92"/>
    </row>
    <row r="343" spans="1:11" ht="13" x14ac:dyDescent="0.15">
      <c r="A343" s="14"/>
      <c r="B343" s="14"/>
      <c r="C343" s="14"/>
      <c r="D343" s="16"/>
      <c r="E343" s="16"/>
      <c r="F343" s="14"/>
      <c r="G343" s="14"/>
      <c r="H343" s="14"/>
      <c r="I343" s="15"/>
      <c r="J343" s="77"/>
      <c r="K343" s="92"/>
    </row>
    <row r="344" spans="1:11" ht="13" x14ac:dyDescent="0.15">
      <c r="A344" s="14"/>
      <c r="B344" s="14"/>
      <c r="C344" s="14"/>
      <c r="D344" s="16"/>
      <c r="E344" s="16"/>
      <c r="F344" s="14"/>
      <c r="G344" s="14"/>
      <c r="H344" s="14"/>
      <c r="I344" s="15"/>
      <c r="J344" s="77"/>
      <c r="K344" s="92"/>
    </row>
    <row r="345" spans="1:11" ht="13" x14ac:dyDescent="0.15">
      <c r="A345" s="14"/>
      <c r="B345" s="14"/>
      <c r="C345" s="14"/>
      <c r="D345" s="16"/>
      <c r="E345" s="16"/>
      <c r="F345" s="14"/>
      <c r="G345" s="14"/>
      <c r="H345" s="14"/>
      <c r="I345" s="15"/>
      <c r="J345" s="77"/>
      <c r="K345" s="92"/>
    </row>
    <row r="346" spans="1:11" ht="13" x14ac:dyDescent="0.15">
      <c r="A346" s="14"/>
      <c r="B346" s="14"/>
      <c r="C346" s="14"/>
      <c r="D346" s="16"/>
      <c r="E346" s="16"/>
      <c r="F346" s="14"/>
      <c r="G346" s="14"/>
      <c r="H346" s="14"/>
      <c r="I346" s="15"/>
      <c r="J346" s="77"/>
      <c r="K346" s="92"/>
    </row>
    <row r="347" spans="1:11" ht="13" x14ac:dyDescent="0.15">
      <c r="A347" s="14"/>
      <c r="B347" s="14"/>
      <c r="C347" s="14"/>
      <c r="D347" s="16"/>
      <c r="E347" s="16"/>
      <c r="F347" s="14"/>
      <c r="G347" s="14"/>
      <c r="H347" s="14"/>
      <c r="I347" s="15"/>
      <c r="J347" s="77"/>
      <c r="K347" s="92"/>
    </row>
    <row r="348" spans="1:11" ht="13" x14ac:dyDescent="0.15">
      <c r="A348" s="14"/>
      <c r="B348" s="14"/>
      <c r="C348" s="14"/>
      <c r="D348" s="16"/>
      <c r="E348" s="16"/>
      <c r="F348" s="14"/>
      <c r="G348" s="14"/>
      <c r="H348" s="14"/>
      <c r="I348" s="15"/>
      <c r="J348" s="77"/>
      <c r="K348" s="92"/>
    </row>
    <row r="349" spans="1:11" ht="13" x14ac:dyDescent="0.15">
      <c r="A349" s="14"/>
      <c r="B349" s="14"/>
      <c r="C349" s="14"/>
      <c r="D349" s="16"/>
      <c r="E349" s="16"/>
      <c r="F349" s="14"/>
      <c r="G349" s="14"/>
      <c r="H349" s="14"/>
      <c r="I349" s="15"/>
      <c r="J349" s="77"/>
      <c r="K349" s="92"/>
    </row>
    <row r="350" spans="1:11" ht="13" x14ac:dyDescent="0.15">
      <c r="A350" s="14"/>
      <c r="B350" s="14"/>
      <c r="C350" s="14"/>
      <c r="D350" s="16"/>
      <c r="E350" s="16"/>
      <c r="F350" s="14"/>
      <c r="G350" s="14"/>
      <c r="H350" s="14"/>
      <c r="I350" s="15"/>
      <c r="J350" s="77"/>
      <c r="K350" s="92"/>
    </row>
    <row r="351" spans="1:11" ht="13" x14ac:dyDescent="0.15">
      <c r="A351" s="14"/>
      <c r="B351" s="14"/>
      <c r="C351" s="14"/>
      <c r="D351" s="16"/>
      <c r="E351" s="16"/>
      <c r="F351" s="14"/>
      <c r="G351" s="14"/>
      <c r="H351" s="14"/>
      <c r="I351" s="15"/>
      <c r="J351" s="77"/>
      <c r="K351" s="92"/>
    </row>
    <row r="352" spans="1:11" ht="13" x14ac:dyDescent="0.15">
      <c r="A352" s="14"/>
      <c r="B352" s="14"/>
      <c r="C352" s="14"/>
      <c r="D352" s="16"/>
      <c r="E352" s="16"/>
      <c r="F352" s="14"/>
      <c r="G352" s="14"/>
      <c r="H352" s="14"/>
      <c r="I352" s="15"/>
      <c r="J352" s="77"/>
      <c r="K352" s="92"/>
    </row>
    <row r="353" spans="1:11" ht="13" x14ac:dyDescent="0.15">
      <c r="A353" s="14"/>
      <c r="B353" s="14"/>
      <c r="C353" s="14"/>
      <c r="D353" s="16"/>
      <c r="E353" s="16"/>
      <c r="F353" s="14"/>
      <c r="G353" s="14"/>
      <c r="H353" s="14"/>
      <c r="I353" s="15"/>
      <c r="J353" s="77"/>
      <c r="K353" s="92"/>
    </row>
    <row r="354" spans="1:11" ht="13" x14ac:dyDescent="0.15">
      <c r="A354" s="14"/>
      <c r="B354" s="14"/>
      <c r="C354" s="14"/>
      <c r="D354" s="16"/>
      <c r="E354" s="16"/>
      <c r="F354" s="14"/>
      <c r="G354" s="14"/>
      <c r="H354" s="14"/>
      <c r="I354" s="15"/>
      <c r="J354" s="77"/>
      <c r="K354" s="92"/>
    </row>
    <row r="355" spans="1:11" ht="13" x14ac:dyDescent="0.15">
      <c r="A355" s="14"/>
      <c r="B355" s="14"/>
      <c r="C355" s="14"/>
      <c r="D355" s="16"/>
      <c r="E355" s="16"/>
      <c r="F355" s="14"/>
      <c r="G355" s="14"/>
      <c r="H355" s="14"/>
      <c r="I355" s="15"/>
      <c r="J355" s="77"/>
      <c r="K355" s="92"/>
    </row>
    <row r="356" spans="1:11" ht="13" x14ac:dyDescent="0.15">
      <c r="A356" s="14"/>
      <c r="B356" s="14"/>
      <c r="C356" s="14"/>
      <c r="D356" s="16"/>
      <c r="E356" s="16"/>
      <c r="F356" s="14"/>
      <c r="G356" s="14"/>
      <c r="H356" s="14"/>
      <c r="I356" s="15"/>
      <c r="J356" s="77"/>
      <c r="K356" s="92"/>
    </row>
    <row r="357" spans="1:11" ht="13" x14ac:dyDescent="0.15">
      <c r="A357" s="14"/>
      <c r="B357" s="14"/>
      <c r="C357" s="14"/>
      <c r="D357" s="16"/>
      <c r="E357" s="16"/>
      <c r="F357" s="14"/>
      <c r="G357" s="14"/>
      <c r="H357" s="14"/>
      <c r="I357" s="15"/>
      <c r="J357" s="77"/>
      <c r="K357" s="92"/>
    </row>
    <row r="358" spans="1:11" ht="13" x14ac:dyDescent="0.15">
      <c r="A358" s="14"/>
      <c r="B358" s="14"/>
      <c r="C358" s="14"/>
      <c r="D358" s="16"/>
      <c r="E358" s="16"/>
      <c r="F358" s="14"/>
      <c r="G358" s="14"/>
      <c r="H358" s="14"/>
      <c r="I358" s="15"/>
      <c r="J358" s="77"/>
      <c r="K358" s="92"/>
    </row>
    <row r="359" spans="1:11" ht="13" x14ac:dyDescent="0.15">
      <c r="A359" s="14"/>
      <c r="B359" s="14"/>
      <c r="C359" s="14"/>
      <c r="D359" s="16"/>
      <c r="E359" s="16"/>
      <c r="F359" s="14"/>
      <c r="G359" s="14"/>
      <c r="H359" s="14"/>
      <c r="I359" s="15"/>
      <c r="J359" s="77"/>
      <c r="K359" s="92"/>
    </row>
    <row r="360" spans="1:11" ht="13" x14ac:dyDescent="0.15">
      <c r="A360" s="14"/>
      <c r="B360" s="14"/>
      <c r="C360" s="14"/>
      <c r="D360" s="16"/>
      <c r="E360" s="16"/>
      <c r="F360" s="14"/>
      <c r="G360" s="14"/>
      <c r="H360" s="14"/>
      <c r="I360" s="15"/>
      <c r="J360" s="77"/>
      <c r="K360" s="92"/>
    </row>
    <row r="361" spans="1:11" ht="13" x14ac:dyDescent="0.15">
      <c r="A361" s="14"/>
      <c r="B361" s="14"/>
      <c r="C361" s="14"/>
      <c r="D361" s="16"/>
      <c r="E361" s="16"/>
      <c r="F361" s="14"/>
      <c r="G361" s="14"/>
      <c r="H361" s="14"/>
      <c r="I361" s="15"/>
      <c r="J361" s="77"/>
      <c r="K361" s="92"/>
    </row>
    <row r="362" spans="1:11" ht="13" x14ac:dyDescent="0.15">
      <c r="A362" s="14"/>
      <c r="B362" s="14"/>
      <c r="C362" s="14"/>
      <c r="D362" s="16"/>
      <c r="E362" s="16"/>
      <c r="F362" s="14"/>
      <c r="G362" s="14"/>
      <c r="H362" s="14"/>
      <c r="I362" s="15"/>
      <c r="J362" s="77"/>
      <c r="K362" s="92"/>
    </row>
    <row r="363" spans="1:11" ht="13" x14ac:dyDescent="0.15">
      <c r="A363" s="14"/>
      <c r="B363" s="14"/>
      <c r="C363" s="14"/>
      <c r="D363" s="16"/>
      <c r="E363" s="16"/>
      <c r="F363" s="14"/>
      <c r="G363" s="14"/>
      <c r="H363" s="14"/>
      <c r="I363" s="15"/>
      <c r="J363" s="77"/>
      <c r="K363" s="92"/>
    </row>
    <row r="364" spans="1:11" ht="13" x14ac:dyDescent="0.15">
      <c r="A364" s="14"/>
      <c r="B364" s="14"/>
      <c r="C364" s="14"/>
      <c r="D364" s="16"/>
      <c r="E364" s="16"/>
      <c r="F364" s="14"/>
      <c r="G364" s="14"/>
      <c r="H364" s="14"/>
      <c r="I364" s="15"/>
      <c r="J364" s="77"/>
      <c r="K364" s="92"/>
    </row>
    <row r="365" spans="1:11" ht="13" x14ac:dyDescent="0.15">
      <c r="A365" s="14"/>
      <c r="B365" s="14"/>
      <c r="C365" s="14"/>
      <c r="D365" s="16"/>
      <c r="E365" s="16"/>
      <c r="F365" s="14"/>
      <c r="G365" s="14"/>
      <c r="H365" s="14"/>
      <c r="I365" s="15"/>
      <c r="J365" s="77"/>
      <c r="K365" s="92"/>
    </row>
    <row r="366" spans="1:11" ht="13" x14ac:dyDescent="0.15">
      <c r="A366" s="14"/>
      <c r="B366" s="14"/>
      <c r="C366" s="14"/>
      <c r="D366" s="16"/>
      <c r="E366" s="16"/>
      <c r="F366" s="14"/>
      <c r="G366" s="14"/>
      <c r="H366" s="14"/>
      <c r="I366" s="15"/>
      <c r="J366" s="77"/>
      <c r="K366" s="92"/>
    </row>
    <row r="367" spans="1:11" ht="13" x14ac:dyDescent="0.15">
      <c r="A367" s="14"/>
      <c r="B367" s="14"/>
      <c r="C367" s="14"/>
      <c r="D367" s="16"/>
      <c r="E367" s="16"/>
      <c r="F367" s="14"/>
      <c r="G367" s="14"/>
      <c r="H367" s="14"/>
      <c r="I367" s="15"/>
      <c r="J367" s="77"/>
      <c r="K367" s="92"/>
    </row>
    <row r="368" spans="1:11" ht="13" x14ac:dyDescent="0.15">
      <c r="A368" s="14"/>
      <c r="B368" s="14"/>
      <c r="C368" s="14"/>
      <c r="D368" s="16"/>
      <c r="E368" s="16"/>
      <c r="F368" s="14"/>
      <c r="G368" s="14"/>
      <c r="H368" s="14"/>
      <c r="I368" s="15"/>
      <c r="J368" s="77"/>
      <c r="K368" s="92"/>
    </row>
    <row r="369" spans="1:11" ht="13" x14ac:dyDescent="0.15">
      <c r="A369" s="14"/>
      <c r="B369" s="14"/>
      <c r="C369" s="14"/>
      <c r="D369" s="16"/>
      <c r="E369" s="16"/>
      <c r="F369" s="14"/>
      <c r="G369" s="14"/>
      <c r="H369" s="14"/>
      <c r="I369" s="15"/>
      <c r="J369" s="77"/>
      <c r="K369" s="92"/>
    </row>
    <row r="370" spans="1:11" ht="13" x14ac:dyDescent="0.15">
      <c r="A370" s="14"/>
      <c r="B370" s="14"/>
      <c r="C370" s="14"/>
      <c r="D370" s="16"/>
      <c r="E370" s="16"/>
      <c r="F370" s="14"/>
      <c r="G370" s="14"/>
      <c r="H370" s="14"/>
      <c r="I370" s="15"/>
      <c r="J370" s="77"/>
      <c r="K370" s="92"/>
    </row>
    <row r="371" spans="1:11" ht="13" x14ac:dyDescent="0.15">
      <c r="A371" s="14"/>
      <c r="B371" s="14"/>
      <c r="C371" s="14"/>
      <c r="D371" s="16"/>
      <c r="E371" s="16"/>
      <c r="F371" s="14"/>
      <c r="G371" s="14"/>
      <c r="H371" s="14"/>
      <c r="I371" s="15"/>
      <c r="J371" s="77"/>
      <c r="K371" s="92"/>
    </row>
    <row r="372" spans="1:11" ht="13" x14ac:dyDescent="0.15">
      <c r="A372" s="14"/>
      <c r="B372" s="14"/>
      <c r="C372" s="14"/>
      <c r="D372" s="16"/>
      <c r="E372" s="16"/>
      <c r="F372" s="14"/>
      <c r="G372" s="14"/>
      <c r="H372" s="14"/>
      <c r="I372" s="15"/>
      <c r="J372" s="77"/>
      <c r="K372" s="92"/>
    </row>
    <row r="373" spans="1:11" ht="13" x14ac:dyDescent="0.15">
      <c r="A373" s="14"/>
      <c r="B373" s="14"/>
      <c r="C373" s="14"/>
      <c r="D373" s="16"/>
      <c r="E373" s="16"/>
      <c r="F373" s="14"/>
      <c r="G373" s="14"/>
      <c r="H373" s="14"/>
      <c r="I373" s="15"/>
      <c r="J373" s="77"/>
      <c r="K373" s="92"/>
    </row>
    <row r="374" spans="1:11" ht="13" x14ac:dyDescent="0.15">
      <c r="A374" s="14"/>
      <c r="B374" s="14"/>
      <c r="C374" s="14"/>
      <c r="D374" s="16"/>
      <c r="E374" s="16"/>
      <c r="F374" s="14"/>
      <c r="G374" s="14"/>
      <c r="H374" s="14"/>
      <c r="I374" s="15"/>
      <c r="J374" s="77"/>
      <c r="K374" s="92"/>
    </row>
    <row r="375" spans="1:11" ht="13" x14ac:dyDescent="0.15">
      <c r="A375" s="14"/>
      <c r="B375" s="14"/>
      <c r="C375" s="14"/>
      <c r="D375" s="16"/>
      <c r="E375" s="16"/>
      <c r="F375" s="14"/>
      <c r="G375" s="14"/>
      <c r="H375" s="14"/>
      <c r="I375" s="15"/>
      <c r="J375" s="77"/>
      <c r="K375" s="92"/>
    </row>
    <row r="376" spans="1:11" ht="13" x14ac:dyDescent="0.15">
      <c r="A376" s="14"/>
      <c r="B376" s="14"/>
      <c r="C376" s="14"/>
      <c r="D376" s="16"/>
      <c r="E376" s="16"/>
      <c r="F376" s="14"/>
      <c r="G376" s="14"/>
      <c r="H376" s="14"/>
      <c r="I376" s="15"/>
      <c r="J376" s="77"/>
      <c r="K376" s="92"/>
    </row>
    <row r="377" spans="1:11" ht="13" x14ac:dyDescent="0.15">
      <c r="A377" s="14"/>
      <c r="B377" s="14"/>
      <c r="C377" s="14"/>
      <c r="D377" s="16"/>
      <c r="E377" s="16"/>
      <c r="F377" s="14"/>
      <c r="G377" s="14"/>
      <c r="H377" s="14"/>
      <c r="I377" s="15"/>
      <c r="J377" s="77"/>
      <c r="K377" s="92"/>
    </row>
    <row r="378" spans="1:11" ht="13" x14ac:dyDescent="0.15">
      <c r="A378" s="14"/>
      <c r="B378" s="14"/>
      <c r="C378" s="14"/>
      <c r="D378" s="16"/>
      <c r="E378" s="16"/>
      <c r="F378" s="14"/>
      <c r="G378" s="14"/>
      <c r="H378" s="14"/>
      <c r="I378" s="15"/>
      <c r="J378" s="77"/>
      <c r="K378" s="92"/>
    </row>
    <row r="379" spans="1:11" ht="13" x14ac:dyDescent="0.15">
      <c r="A379" s="14"/>
      <c r="B379" s="14"/>
      <c r="C379" s="14"/>
      <c r="D379" s="16"/>
      <c r="E379" s="16"/>
      <c r="F379" s="14"/>
      <c r="G379" s="14"/>
      <c r="H379" s="14"/>
      <c r="I379" s="15"/>
      <c r="J379" s="77"/>
      <c r="K379" s="92"/>
    </row>
    <row r="380" spans="1:11" ht="13" x14ac:dyDescent="0.15">
      <c r="A380" s="14"/>
      <c r="B380" s="14"/>
      <c r="C380" s="14"/>
      <c r="D380" s="16"/>
      <c r="E380" s="16"/>
      <c r="F380" s="14"/>
      <c r="G380" s="14"/>
      <c r="H380" s="14"/>
      <c r="I380" s="15"/>
      <c r="J380" s="77"/>
      <c r="K380" s="92"/>
    </row>
    <row r="381" spans="1:11" ht="13" x14ac:dyDescent="0.15">
      <c r="A381" s="14"/>
      <c r="B381" s="14"/>
      <c r="C381" s="14"/>
      <c r="D381" s="16"/>
      <c r="E381" s="16"/>
      <c r="F381" s="14"/>
      <c r="G381" s="14"/>
      <c r="H381" s="14"/>
      <c r="I381" s="15"/>
      <c r="J381" s="77"/>
      <c r="K381" s="92"/>
    </row>
    <row r="382" spans="1:11" ht="13" x14ac:dyDescent="0.15">
      <c r="A382" s="14"/>
      <c r="B382" s="14"/>
      <c r="C382" s="14"/>
      <c r="D382" s="16"/>
      <c r="E382" s="16"/>
      <c r="F382" s="14"/>
      <c r="G382" s="14"/>
      <c r="H382" s="14"/>
      <c r="I382" s="15"/>
      <c r="J382" s="77"/>
      <c r="K382" s="92"/>
    </row>
    <row r="383" spans="1:11" ht="13" x14ac:dyDescent="0.15">
      <c r="A383" s="14"/>
      <c r="B383" s="14"/>
      <c r="C383" s="14"/>
      <c r="D383" s="16"/>
      <c r="E383" s="16"/>
      <c r="F383" s="14"/>
      <c r="G383" s="14"/>
      <c r="H383" s="14"/>
      <c r="I383" s="15"/>
      <c r="J383" s="77"/>
      <c r="K383" s="92"/>
    </row>
    <row r="384" spans="1:11" ht="13" x14ac:dyDescent="0.15">
      <c r="A384" s="14"/>
      <c r="B384" s="14"/>
      <c r="C384" s="14"/>
      <c r="D384" s="16"/>
      <c r="E384" s="16"/>
      <c r="F384" s="14"/>
      <c r="G384" s="14"/>
      <c r="H384" s="14"/>
      <c r="I384" s="15"/>
      <c r="J384" s="77"/>
      <c r="K384" s="92"/>
    </row>
    <row r="385" spans="1:11" ht="13" x14ac:dyDescent="0.15">
      <c r="A385" s="14"/>
      <c r="B385" s="14"/>
      <c r="C385" s="14"/>
      <c r="D385" s="16"/>
      <c r="E385" s="16"/>
      <c r="F385" s="14"/>
      <c r="G385" s="14"/>
      <c r="H385" s="14"/>
      <c r="I385" s="15"/>
      <c r="J385" s="77"/>
      <c r="K385" s="92"/>
    </row>
    <row r="386" spans="1:11" ht="13" x14ac:dyDescent="0.15">
      <c r="A386" s="14"/>
      <c r="B386" s="14"/>
      <c r="C386" s="14"/>
      <c r="D386" s="16"/>
      <c r="E386" s="16"/>
      <c r="F386" s="14"/>
      <c r="G386" s="14"/>
      <c r="H386" s="14"/>
      <c r="I386" s="15"/>
      <c r="J386" s="77"/>
      <c r="K386" s="92"/>
    </row>
    <row r="387" spans="1:11" ht="13" x14ac:dyDescent="0.15">
      <c r="A387" s="14"/>
      <c r="B387" s="14"/>
      <c r="C387" s="14"/>
      <c r="D387" s="16"/>
      <c r="E387" s="16"/>
      <c r="F387" s="14"/>
      <c r="G387" s="14"/>
      <c r="H387" s="14"/>
      <c r="I387" s="15"/>
      <c r="J387" s="77"/>
      <c r="K387" s="92"/>
    </row>
    <row r="388" spans="1:11" ht="13" x14ac:dyDescent="0.15">
      <c r="A388" s="14"/>
      <c r="B388" s="14"/>
      <c r="C388" s="14"/>
      <c r="D388" s="16"/>
      <c r="E388" s="16"/>
      <c r="F388" s="14"/>
      <c r="G388" s="14"/>
      <c r="H388" s="14"/>
      <c r="I388" s="15"/>
      <c r="J388" s="77"/>
      <c r="K388" s="92"/>
    </row>
    <row r="389" spans="1:11" ht="13" x14ac:dyDescent="0.15">
      <c r="A389" s="14"/>
      <c r="B389" s="14"/>
      <c r="C389" s="14"/>
      <c r="D389" s="16"/>
      <c r="E389" s="16"/>
      <c r="F389" s="14"/>
      <c r="G389" s="14"/>
      <c r="H389" s="14"/>
      <c r="I389" s="15"/>
      <c r="J389" s="77"/>
      <c r="K389" s="92"/>
    </row>
    <row r="390" spans="1:11" ht="13" x14ac:dyDescent="0.15">
      <c r="A390" s="14"/>
      <c r="B390" s="14"/>
      <c r="C390" s="14"/>
      <c r="D390" s="16"/>
      <c r="E390" s="16"/>
      <c r="F390" s="14"/>
      <c r="G390" s="14"/>
      <c r="H390" s="14"/>
      <c r="I390" s="15"/>
      <c r="J390" s="77"/>
      <c r="K390" s="92"/>
    </row>
    <row r="391" spans="1:11" ht="13" x14ac:dyDescent="0.15">
      <c r="A391" s="14"/>
      <c r="B391" s="14"/>
      <c r="C391" s="14"/>
      <c r="D391" s="16"/>
      <c r="E391" s="16"/>
      <c r="F391" s="14"/>
      <c r="G391" s="14"/>
      <c r="H391" s="14"/>
      <c r="I391" s="15"/>
      <c r="J391" s="77"/>
      <c r="K391" s="92"/>
    </row>
    <row r="392" spans="1:11" ht="13" x14ac:dyDescent="0.15">
      <c r="A392" s="14"/>
      <c r="B392" s="14"/>
      <c r="C392" s="14"/>
      <c r="D392" s="16"/>
      <c r="E392" s="16"/>
      <c r="F392" s="14"/>
      <c r="G392" s="14"/>
      <c r="H392" s="14"/>
      <c r="I392" s="15"/>
      <c r="J392" s="77"/>
      <c r="K392" s="92"/>
    </row>
    <row r="393" spans="1:11" ht="13" x14ac:dyDescent="0.15">
      <c r="A393" s="14"/>
      <c r="B393" s="14"/>
      <c r="C393" s="14"/>
      <c r="D393" s="16"/>
      <c r="E393" s="16"/>
      <c r="F393" s="14"/>
      <c r="G393" s="14"/>
      <c r="H393" s="14"/>
      <c r="I393" s="15"/>
      <c r="J393" s="77"/>
      <c r="K393" s="92"/>
    </row>
    <row r="394" spans="1:11" ht="13" x14ac:dyDescent="0.15">
      <c r="A394" s="14"/>
      <c r="B394" s="14"/>
      <c r="C394" s="14"/>
      <c r="D394" s="16"/>
      <c r="E394" s="16"/>
      <c r="F394" s="14"/>
      <c r="G394" s="14"/>
      <c r="H394" s="14"/>
      <c r="I394" s="15"/>
      <c r="J394" s="77"/>
      <c r="K394" s="92"/>
    </row>
    <row r="395" spans="1:11" ht="13" x14ac:dyDescent="0.15">
      <c r="A395" s="14"/>
      <c r="B395" s="14"/>
      <c r="C395" s="14"/>
      <c r="D395" s="16"/>
      <c r="E395" s="16"/>
      <c r="F395" s="14"/>
      <c r="G395" s="14"/>
      <c r="H395" s="14"/>
      <c r="I395" s="15"/>
      <c r="J395" s="77"/>
      <c r="K395" s="92"/>
    </row>
    <row r="396" spans="1:11" ht="13" x14ac:dyDescent="0.15">
      <c r="A396" s="14"/>
      <c r="B396" s="14"/>
      <c r="C396" s="14"/>
      <c r="D396" s="16"/>
      <c r="E396" s="16"/>
      <c r="F396" s="14"/>
      <c r="G396" s="14"/>
      <c r="H396" s="14"/>
      <c r="I396" s="15"/>
      <c r="J396" s="77"/>
      <c r="K396" s="92"/>
    </row>
    <row r="397" spans="1:11" ht="13" x14ac:dyDescent="0.15">
      <c r="A397" s="14"/>
      <c r="B397" s="14"/>
      <c r="C397" s="14"/>
      <c r="D397" s="16"/>
      <c r="E397" s="16"/>
      <c r="F397" s="14"/>
      <c r="G397" s="14"/>
      <c r="H397" s="14"/>
      <c r="I397" s="15"/>
      <c r="J397" s="77"/>
      <c r="K397" s="92"/>
    </row>
    <row r="398" spans="1:11" ht="13" x14ac:dyDescent="0.15">
      <c r="A398" s="14"/>
      <c r="B398" s="14"/>
      <c r="C398" s="14"/>
      <c r="D398" s="16"/>
      <c r="E398" s="16"/>
      <c r="F398" s="14"/>
      <c r="G398" s="14"/>
      <c r="H398" s="14"/>
      <c r="I398" s="15"/>
      <c r="J398" s="77"/>
      <c r="K398" s="92"/>
    </row>
    <row r="399" spans="1:11" ht="13" x14ac:dyDescent="0.15">
      <c r="A399" s="14"/>
      <c r="B399" s="14"/>
      <c r="C399" s="14"/>
      <c r="D399" s="16"/>
      <c r="E399" s="16"/>
      <c r="F399" s="14"/>
      <c r="G399" s="14"/>
      <c r="H399" s="14"/>
      <c r="I399" s="15"/>
      <c r="J399" s="77"/>
      <c r="K399" s="92"/>
    </row>
    <row r="400" spans="1:11" ht="13" x14ac:dyDescent="0.15">
      <c r="A400" s="14"/>
      <c r="B400" s="14"/>
      <c r="C400" s="14"/>
      <c r="D400" s="16"/>
      <c r="E400" s="16"/>
      <c r="F400" s="14"/>
      <c r="G400" s="14"/>
      <c r="H400" s="14"/>
      <c r="I400" s="15"/>
      <c r="J400" s="77"/>
      <c r="K400" s="92"/>
    </row>
    <row r="401" spans="1:11" ht="13" x14ac:dyDescent="0.15">
      <c r="A401" s="14"/>
      <c r="B401" s="14"/>
      <c r="C401" s="14"/>
      <c r="D401" s="16"/>
      <c r="E401" s="16"/>
      <c r="F401" s="14"/>
      <c r="G401" s="14"/>
      <c r="H401" s="14"/>
      <c r="I401" s="15"/>
      <c r="J401" s="77"/>
      <c r="K401" s="92"/>
    </row>
    <row r="402" spans="1:11" ht="13" x14ac:dyDescent="0.15">
      <c r="A402" s="14"/>
      <c r="B402" s="14"/>
      <c r="C402" s="14"/>
      <c r="D402" s="16"/>
      <c r="E402" s="16"/>
      <c r="F402" s="14"/>
      <c r="G402" s="14"/>
      <c r="H402" s="14"/>
      <c r="I402" s="15"/>
      <c r="J402" s="77"/>
      <c r="K402" s="92"/>
    </row>
    <row r="403" spans="1:11" ht="13" x14ac:dyDescent="0.15">
      <c r="A403" s="14"/>
      <c r="B403" s="14"/>
      <c r="C403" s="14"/>
      <c r="D403" s="16"/>
      <c r="E403" s="16"/>
      <c r="F403" s="14"/>
      <c r="G403" s="14"/>
      <c r="H403" s="14"/>
      <c r="I403" s="15"/>
      <c r="J403" s="77"/>
      <c r="K403" s="92"/>
    </row>
    <row r="404" spans="1:11" ht="13" x14ac:dyDescent="0.15">
      <c r="A404" s="14"/>
      <c r="B404" s="14"/>
      <c r="C404" s="14"/>
      <c r="D404" s="16"/>
      <c r="E404" s="16"/>
      <c r="F404" s="14"/>
      <c r="G404" s="14"/>
      <c r="H404" s="14"/>
      <c r="I404" s="15"/>
      <c r="J404" s="77"/>
      <c r="K404" s="92"/>
    </row>
    <row r="405" spans="1:11" ht="13" x14ac:dyDescent="0.15">
      <c r="A405" s="14"/>
      <c r="B405" s="14"/>
      <c r="C405" s="14"/>
      <c r="D405" s="16"/>
      <c r="E405" s="16"/>
      <c r="F405" s="14"/>
      <c r="G405" s="14"/>
      <c r="H405" s="14"/>
      <c r="I405" s="15"/>
      <c r="J405" s="77"/>
      <c r="K405" s="92"/>
    </row>
    <row r="406" spans="1:11" ht="13" x14ac:dyDescent="0.15">
      <c r="A406" s="14"/>
      <c r="B406" s="14"/>
      <c r="C406" s="14"/>
      <c r="D406" s="16"/>
      <c r="E406" s="16"/>
      <c r="F406" s="14"/>
      <c r="G406" s="14"/>
      <c r="H406" s="14"/>
      <c r="I406" s="15"/>
      <c r="J406" s="77"/>
      <c r="K406" s="92"/>
    </row>
    <row r="407" spans="1:11" ht="13" x14ac:dyDescent="0.15">
      <c r="A407" s="14"/>
      <c r="B407" s="14"/>
      <c r="C407" s="14"/>
      <c r="D407" s="16"/>
      <c r="E407" s="16"/>
      <c r="F407" s="14"/>
      <c r="G407" s="14"/>
      <c r="H407" s="14"/>
      <c r="I407" s="15"/>
      <c r="J407" s="77"/>
      <c r="K407" s="92"/>
    </row>
    <row r="408" spans="1:11" ht="13" x14ac:dyDescent="0.15">
      <c r="A408" s="14"/>
      <c r="B408" s="14"/>
      <c r="C408" s="14"/>
      <c r="D408" s="16"/>
      <c r="E408" s="16"/>
      <c r="F408" s="14"/>
      <c r="G408" s="14"/>
      <c r="H408" s="14"/>
      <c r="I408" s="15"/>
      <c r="J408" s="77"/>
      <c r="K408" s="92"/>
    </row>
    <row r="409" spans="1:11" ht="13" x14ac:dyDescent="0.15">
      <c r="A409" s="14"/>
      <c r="B409" s="14"/>
      <c r="C409" s="14"/>
      <c r="D409" s="16"/>
      <c r="E409" s="16"/>
      <c r="F409" s="14"/>
      <c r="G409" s="14"/>
      <c r="H409" s="14"/>
      <c r="I409" s="15"/>
      <c r="J409" s="77"/>
      <c r="K409" s="92"/>
    </row>
    <row r="410" spans="1:11" ht="13" x14ac:dyDescent="0.15">
      <c r="A410" s="14"/>
      <c r="B410" s="14"/>
      <c r="C410" s="14"/>
      <c r="D410" s="16"/>
      <c r="E410" s="16"/>
      <c r="F410" s="14"/>
      <c r="G410" s="14"/>
      <c r="H410" s="14"/>
      <c r="I410" s="15"/>
      <c r="J410" s="77"/>
      <c r="K410" s="92"/>
    </row>
    <row r="411" spans="1:11" ht="13" x14ac:dyDescent="0.15">
      <c r="A411" s="14"/>
      <c r="B411" s="14"/>
      <c r="C411" s="14"/>
      <c r="D411" s="16"/>
      <c r="E411" s="16"/>
      <c r="F411" s="14"/>
      <c r="G411" s="14"/>
      <c r="H411" s="14"/>
      <c r="I411" s="15"/>
      <c r="J411" s="77"/>
      <c r="K411" s="92"/>
    </row>
    <row r="412" spans="1:11" ht="13" x14ac:dyDescent="0.15">
      <c r="A412" s="14"/>
      <c r="B412" s="14"/>
      <c r="C412" s="14"/>
      <c r="D412" s="16"/>
      <c r="E412" s="16"/>
      <c r="F412" s="14"/>
      <c r="G412" s="14"/>
      <c r="H412" s="14"/>
      <c r="I412" s="15"/>
      <c r="J412" s="77"/>
      <c r="K412" s="92"/>
    </row>
    <row r="413" spans="1:11" ht="13" x14ac:dyDescent="0.15">
      <c r="A413" s="14"/>
      <c r="B413" s="14"/>
      <c r="C413" s="14"/>
      <c r="D413" s="16"/>
      <c r="E413" s="16"/>
      <c r="F413" s="14"/>
      <c r="G413" s="14"/>
      <c r="H413" s="14"/>
      <c r="I413" s="15"/>
      <c r="J413" s="77"/>
      <c r="K413" s="92"/>
    </row>
    <row r="414" spans="1:11" ht="13" x14ac:dyDescent="0.15">
      <c r="A414" s="14"/>
      <c r="B414" s="14"/>
      <c r="C414" s="14"/>
      <c r="D414" s="16"/>
      <c r="E414" s="16"/>
      <c r="F414" s="14"/>
      <c r="G414" s="14"/>
      <c r="H414" s="14"/>
      <c r="I414" s="15"/>
      <c r="J414" s="77"/>
      <c r="K414" s="92"/>
    </row>
    <row r="415" spans="1:11" ht="13" x14ac:dyDescent="0.15">
      <c r="A415" s="14"/>
      <c r="B415" s="14"/>
      <c r="C415" s="14"/>
      <c r="D415" s="16"/>
      <c r="E415" s="16"/>
      <c r="F415" s="14"/>
      <c r="G415" s="14"/>
      <c r="H415" s="14"/>
      <c r="I415" s="15"/>
      <c r="J415" s="77"/>
      <c r="K415" s="92"/>
    </row>
    <row r="416" spans="1:11" ht="13" x14ac:dyDescent="0.15">
      <c r="A416" s="14"/>
      <c r="B416" s="14"/>
      <c r="C416" s="14"/>
      <c r="D416" s="16"/>
      <c r="E416" s="16"/>
      <c r="F416" s="14"/>
      <c r="G416" s="14"/>
      <c r="H416" s="14"/>
      <c r="I416" s="15"/>
      <c r="J416" s="77"/>
      <c r="K416" s="92"/>
    </row>
    <row r="417" spans="1:11" ht="13" x14ac:dyDescent="0.15">
      <c r="A417" s="14"/>
      <c r="B417" s="14"/>
      <c r="C417" s="14"/>
      <c r="D417" s="16"/>
      <c r="E417" s="16"/>
      <c r="F417" s="14"/>
      <c r="G417" s="14"/>
      <c r="H417" s="14"/>
      <c r="I417" s="15"/>
      <c r="J417" s="77"/>
      <c r="K417" s="92"/>
    </row>
    <row r="418" spans="1:11" ht="13" x14ac:dyDescent="0.15">
      <c r="A418" s="14"/>
      <c r="B418" s="14"/>
      <c r="C418" s="14"/>
      <c r="D418" s="16"/>
      <c r="E418" s="16"/>
      <c r="F418" s="14"/>
      <c r="G418" s="14"/>
      <c r="H418" s="14"/>
      <c r="I418" s="15"/>
      <c r="J418" s="77"/>
      <c r="K418" s="92"/>
    </row>
    <row r="419" spans="1:11" ht="13" x14ac:dyDescent="0.15">
      <c r="A419" s="14"/>
      <c r="B419" s="14"/>
      <c r="C419" s="14"/>
      <c r="D419" s="16"/>
      <c r="E419" s="16"/>
      <c r="F419" s="14"/>
      <c r="G419" s="14"/>
      <c r="H419" s="14"/>
      <c r="I419" s="15"/>
      <c r="J419" s="77"/>
      <c r="K419" s="92"/>
    </row>
    <row r="420" spans="1:11" ht="13" x14ac:dyDescent="0.15">
      <c r="A420" s="14"/>
      <c r="B420" s="14"/>
      <c r="C420" s="14"/>
      <c r="D420" s="16"/>
      <c r="E420" s="16"/>
      <c r="F420" s="14"/>
      <c r="G420" s="14"/>
      <c r="H420" s="14"/>
      <c r="I420" s="15"/>
      <c r="J420" s="77"/>
      <c r="K420" s="92"/>
    </row>
    <row r="421" spans="1:11" ht="13" x14ac:dyDescent="0.15">
      <c r="A421" s="14"/>
      <c r="B421" s="14"/>
      <c r="C421" s="14"/>
      <c r="D421" s="16"/>
      <c r="E421" s="16"/>
      <c r="F421" s="14"/>
      <c r="G421" s="14"/>
      <c r="H421" s="14"/>
      <c r="I421" s="15"/>
      <c r="J421" s="77"/>
      <c r="K421" s="92"/>
    </row>
    <row r="422" spans="1:11" ht="13" x14ac:dyDescent="0.15">
      <c r="A422" s="14"/>
      <c r="B422" s="14"/>
      <c r="C422" s="14"/>
      <c r="D422" s="16"/>
      <c r="E422" s="16"/>
      <c r="F422" s="14"/>
      <c r="G422" s="14"/>
      <c r="H422" s="14"/>
      <c r="I422" s="15"/>
      <c r="J422" s="77"/>
      <c r="K422" s="92"/>
    </row>
    <row r="423" spans="1:11" ht="13" x14ac:dyDescent="0.15">
      <c r="A423" s="14"/>
      <c r="B423" s="14"/>
      <c r="C423" s="14"/>
      <c r="D423" s="16"/>
      <c r="E423" s="16"/>
      <c r="F423" s="14"/>
      <c r="G423" s="14"/>
      <c r="H423" s="14"/>
      <c r="I423" s="15"/>
      <c r="J423" s="77"/>
      <c r="K423" s="92"/>
    </row>
    <row r="424" spans="1:11" ht="13" x14ac:dyDescent="0.15">
      <c r="A424" s="14"/>
      <c r="B424" s="14"/>
      <c r="C424" s="14"/>
      <c r="D424" s="16"/>
      <c r="E424" s="16"/>
      <c r="F424" s="14"/>
      <c r="G424" s="14"/>
      <c r="H424" s="14"/>
      <c r="I424" s="15"/>
      <c r="J424" s="77"/>
      <c r="K424" s="92"/>
    </row>
    <row r="425" spans="1:11" ht="13" x14ac:dyDescent="0.15">
      <c r="A425" s="14"/>
      <c r="B425" s="14"/>
      <c r="C425" s="14"/>
      <c r="D425" s="16"/>
      <c r="E425" s="16"/>
      <c r="F425" s="14"/>
      <c r="G425" s="14"/>
      <c r="H425" s="14"/>
      <c r="I425" s="15"/>
      <c r="J425" s="77"/>
      <c r="K425" s="92"/>
    </row>
    <row r="426" spans="1:11" ht="13" x14ac:dyDescent="0.15">
      <c r="A426" s="14"/>
      <c r="B426" s="14"/>
      <c r="C426" s="14"/>
      <c r="D426" s="16"/>
      <c r="E426" s="16"/>
      <c r="F426" s="14"/>
      <c r="G426" s="14"/>
      <c r="H426" s="14"/>
      <c r="I426" s="15"/>
      <c r="J426" s="77"/>
      <c r="K426" s="92"/>
    </row>
    <row r="427" spans="1:11" ht="13" x14ac:dyDescent="0.15">
      <c r="A427" s="14"/>
      <c r="B427" s="14"/>
      <c r="C427" s="14"/>
      <c r="D427" s="16"/>
      <c r="E427" s="16"/>
      <c r="F427" s="14"/>
      <c r="G427" s="14"/>
      <c r="H427" s="14"/>
      <c r="I427" s="15"/>
      <c r="J427" s="77"/>
      <c r="K427" s="92"/>
    </row>
    <row r="428" spans="1:11" ht="13" x14ac:dyDescent="0.15">
      <c r="A428" s="14"/>
      <c r="B428" s="14"/>
      <c r="C428" s="14"/>
      <c r="D428" s="16"/>
      <c r="E428" s="16"/>
      <c r="F428" s="14"/>
      <c r="G428" s="14"/>
      <c r="H428" s="14"/>
      <c r="I428" s="15"/>
      <c r="J428" s="77"/>
      <c r="K428" s="92"/>
    </row>
    <row r="429" spans="1:11" ht="13" x14ac:dyDescent="0.15">
      <c r="A429" s="14"/>
      <c r="B429" s="14"/>
      <c r="C429" s="14"/>
      <c r="D429" s="16"/>
      <c r="E429" s="16"/>
      <c r="F429" s="14"/>
      <c r="G429" s="14"/>
      <c r="H429" s="14"/>
      <c r="I429" s="15"/>
      <c r="J429" s="77"/>
      <c r="K429" s="92"/>
    </row>
    <row r="430" spans="1:11" ht="13" x14ac:dyDescent="0.15">
      <c r="A430" s="14"/>
      <c r="B430" s="14"/>
      <c r="C430" s="14"/>
      <c r="D430" s="16"/>
      <c r="E430" s="16"/>
      <c r="F430" s="14"/>
      <c r="G430" s="14"/>
      <c r="H430" s="14"/>
      <c r="I430" s="15"/>
      <c r="J430" s="77"/>
      <c r="K430" s="92"/>
    </row>
    <row r="431" spans="1:11" ht="13" x14ac:dyDescent="0.15">
      <c r="A431" s="14"/>
      <c r="B431" s="14"/>
      <c r="C431" s="14"/>
      <c r="D431" s="16"/>
      <c r="E431" s="16"/>
      <c r="F431" s="14"/>
      <c r="G431" s="14"/>
      <c r="H431" s="14"/>
      <c r="I431" s="15"/>
      <c r="J431" s="77"/>
      <c r="K431" s="92"/>
    </row>
    <row r="432" spans="1:11" ht="13" x14ac:dyDescent="0.15">
      <c r="A432" s="14"/>
      <c r="B432" s="14"/>
      <c r="C432" s="14"/>
      <c r="D432" s="16"/>
      <c r="E432" s="16"/>
      <c r="F432" s="14"/>
      <c r="G432" s="14"/>
      <c r="H432" s="14"/>
      <c r="I432" s="15"/>
      <c r="J432" s="77"/>
      <c r="K432" s="92"/>
    </row>
    <row r="433" spans="1:11" ht="13" x14ac:dyDescent="0.15">
      <c r="A433" s="14"/>
      <c r="B433" s="14"/>
      <c r="C433" s="14"/>
      <c r="D433" s="16"/>
      <c r="E433" s="16"/>
      <c r="F433" s="14"/>
      <c r="G433" s="14"/>
      <c r="H433" s="14"/>
      <c r="I433" s="15"/>
      <c r="J433" s="77"/>
      <c r="K433" s="92"/>
    </row>
    <row r="434" spans="1:11" ht="13" x14ac:dyDescent="0.15">
      <c r="A434" s="14"/>
      <c r="B434" s="14"/>
      <c r="C434" s="14"/>
      <c r="D434" s="16"/>
      <c r="E434" s="16"/>
      <c r="F434" s="14"/>
      <c r="G434" s="14"/>
      <c r="H434" s="14"/>
      <c r="I434" s="15"/>
      <c r="J434" s="77"/>
      <c r="K434" s="92"/>
    </row>
    <row r="435" spans="1:11" ht="13" x14ac:dyDescent="0.15">
      <c r="A435" s="14"/>
      <c r="B435" s="14"/>
      <c r="C435" s="14"/>
      <c r="D435" s="16"/>
      <c r="E435" s="16"/>
      <c r="F435" s="14"/>
      <c r="G435" s="14"/>
      <c r="H435" s="14"/>
      <c r="I435" s="15"/>
      <c r="J435" s="77"/>
      <c r="K435" s="92"/>
    </row>
    <row r="436" spans="1:11" ht="13" x14ac:dyDescent="0.15">
      <c r="A436" s="14"/>
      <c r="B436" s="14"/>
      <c r="C436" s="14"/>
      <c r="D436" s="16"/>
      <c r="E436" s="16"/>
      <c r="F436" s="14"/>
      <c r="G436" s="14"/>
      <c r="H436" s="14"/>
      <c r="I436" s="15"/>
      <c r="J436" s="77"/>
      <c r="K436" s="92"/>
    </row>
    <row r="437" spans="1:11" ht="13" x14ac:dyDescent="0.15">
      <c r="A437" s="14"/>
      <c r="B437" s="14"/>
      <c r="C437" s="14"/>
      <c r="D437" s="16"/>
      <c r="E437" s="16"/>
      <c r="F437" s="14"/>
      <c r="G437" s="14"/>
      <c r="H437" s="14"/>
      <c r="I437" s="15"/>
      <c r="J437" s="77"/>
      <c r="K437" s="92"/>
    </row>
    <row r="438" spans="1:11" ht="13" x14ac:dyDescent="0.15">
      <c r="A438" s="14"/>
      <c r="B438" s="14"/>
      <c r="C438" s="14"/>
      <c r="D438" s="16"/>
      <c r="E438" s="16"/>
      <c r="F438" s="14"/>
      <c r="G438" s="14"/>
      <c r="H438" s="14"/>
      <c r="I438" s="15"/>
      <c r="J438" s="77"/>
      <c r="K438" s="92"/>
    </row>
    <row r="439" spans="1:11" ht="13" x14ac:dyDescent="0.15">
      <c r="A439" s="14"/>
      <c r="B439" s="14"/>
      <c r="C439" s="14"/>
      <c r="D439" s="16"/>
      <c r="E439" s="16"/>
      <c r="F439" s="14"/>
      <c r="G439" s="14"/>
      <c r="H439" s="14"/>
      <c r="I439" s="15"/>
      <c r="J439" s="77"/>
      <c r="K439" s="92"/>
    </row>
    <row r="440" spans="1:11" ht="13" x14ac:dyDescent="0.15">
      <c r="A440" s="14"/>
      <c r="B440" s="14"/>
      <c r="C440" s="14"/>
      <c r="D440" s="16"/>
      <c r="E440" s="16"/>
      <c r="F440" s="14"/>
      <c r="G440" s="14"/>
      <c r="H440" s="14"/>
      <c r="I440" s="15"/>
      <c r="J440" s="77"/>
      <c r="K440" s="92"/>
    </row>
    <row r="441" spans="1:11" ht="13" x14ac:dyDescent="0.15">
      <c r="A441" s="14"/>
      <c r="B441" s="14"/>
      <c r="C441" s="14"/>
      <c r="D441" s="16"/>
      <c r="E441" s="16"/>
      <c r="F441" s="14"/>
      <c r="G441" s="14"/>
      <c r="H441" s="14"/>
      <c r="I441" s="15"/>
      <c r="J441" s="77"/>
      <c r="K441" s="92"/>
    </row>
    <row r="442" spans="1:11" ht="13" x14ac:dyDescent="0.15">
      <c r="A442" s="14"/>
      <c r="B442" s="14"/>
      <c r="C442" s="14"/>
      <c r="D442" s="16"/>
      <c r="E442" s="16"/>
      <c r="F442" s="14"/>
      <c r="G442" s="14"/>
      <c r="H442" s="14"/>
      <c r="I442" s="15"/>
      <c r="J442" s="77"/>
      <c r="K442" s="92"/>
    </row>
    <row r="443" spans="1:11" ht="13" x14ac:dyDescent="0.15">
      <c r="A443" s="14"/>
      <c r="B443" s="14"/>
      <c r="C443" s="14"/>
      <c r="D443" s="16"/>
      <c r="E443" s="16"/>
      <c r="F443" s="14"/>
      <c r="G443" s="14"/>
      <c r="H443" s="14"/>
      <c r="I443" s="15"/>
      <c r="J443" s="77"/>
      <c r="K443" s="92"/>
    </row>
    <row r="444" spans="1:11" ht="13" x14ac:dyDescent="0.15">
      <c r="A444" s="14"/>
      <c r="B444" s="14"/>
      <c r="C444" s="14"/>
      <c r="D444" s="16"/>
      <c r="E444" s="16"/>
      <c r="F444" s="14"/>
      <c r="G444" s="14"/>
      <c r="H444" s="14"/>
      <c r="I444" s="15"/>
      <c r="J444" s="77"/>
      <c r="K444" s="92"/>
    </row>
    <row r="445" spans="1:11" ht="13" x14ac:dyDescent="0.15">
      <c r="A445" s="14"/>
      <c r="B445" s="14"/>
      <c r="C445" s="14"/>
      <c r="D445" s="16"/>
      <c r="E445" s="16"/>
      <c r="F445" s="14"/>
      <c r="G445" s="14"/>
      <c r="H445" s="14"/>
      <c r="I445" s="15"/>
      <c r="J445" s="77"/>
      <c r="K445" s="92"/>
    </row>
    <row r="446" spans="1:11" ht="13" x14ac:dyDescent="0.15">
      <c r="A446" s="14"/>
      <c r="B446" s="14"/>
      <c r="C446" s="14"/>
      <c r="D446" s="16"/>
      <c r="E446" s="16"/>
      <c r="F446" s="14"/>
      <c r="G446" s="14"/>
      <c r="H446" s="14"/>
      <c r="I446" s="15"/>
      <c r="J446" s="77"/>
      <c r="K446" s="92"/>
    </row>
    <row r="447" spans="1:11" ht="13" x14ac:dyDescent="0.15">
      <c r="A447" s="14"/>
      <c r="B447" s="14"/>
      <c r="C447" s="14"/>
      <c r="D447" s="16"/>
      <c r="E447" s="16"/>
      <c r="F447" s="14"/>
      <c r="G447" s="14"/>
      <c r="H447" s="14"/>
      <c r="I447" s="15"/>
      <c r="J447" s="77"/>
      <c r="K447" s="92"/>
    </row>
    <row r="448" spans="1:11" ht="13" x14ac:dyDescent="0.15">
      <c r="A448" s="14"/>
      <c r="B448" s="14"/>
      <c r="C448" s="14"/>
      <c r="D448" s="16"/>
      <c r="E448" s="16"/>
      <c r="F448" s="14"/>
      <c r="G448" s="14"/>
      <c r="H448" s="14"/>
      <c r="I448" s="15"/>
      <c r="J448" s="77"/>
      <c r="K448" s="92"/>
    </row>
    <row r="449" spans="1:11" ht="13" x14ac:dyDescent="0.15">
      <c r="A449" s="14"/>
      <c r="B449" s="14"/>
      <c r="C449" s="14"/>
      <c r="D449" s="16"/>
      <c r="E449" s="16"/>
      <c r="F449" s="14"/>
      <c r="G449" s="14"/>
      <c r="H449" s="14"/>
      <c r="I449" s="15"/>
      <c r="J449" s="77"/>
      <c r="K449" s="92"/>
    </row>
    <row r="450" spans="1:11" ht="13" x14ac:dyDescent="0.15">
      <c r="A450" s="14"/>
      <c r="B450" s="14"/>
      <c r="C450" s="14"/>
      <c r="D450" s="16"/>
      <c r="E450" s="16"/>
      <c r="F450" s="14"/>
      <c r="G450" s="14"/>
      <c r="H450" s="14"/>
      <c r="I450" s="15"/>
      <c r="J450" s="77"/>
      <c r="K450" s="92"/>
    </row>
    <row r="451" spans="1:11" ht="13" x14ac:dyDescent="0.15">
      <c r="A451" s="14"/>
      <c r="B451" s="14"/>
      <c r="C451" s="14"/>
      <c r="D451" s="16"/>
      <c r="E451" s="16"/>
      <c r="F451" s="14"/>
      <c r="G451" s="14"/>
      <c r="H451" s="14"/>
      <c r="I451" s="15"/>
      <c r="J451" s="77"/>
      <c r="K451" s="92"/>
    </row>
    <row r="452" spans="1:11" ht="13" x14ac:dyDescent="0.15">
      <c r="A452" s="14"/>
      <c r="B452" s="14"/>
      <c r="C452" s="14"/>
      <c r="D452" s="16"/>
      <c r="E452" s="16"/>
      <c r="F452" s="14"/>
      <c r="G452" s="14"/>
      <c r="H452" s="14"/>
      <c r="I452" s="15"/>
      <c r="J452" s="77"/>
      <c r="K452" s="92"/>
    </row>
    <row r="453" spans="1:11" ht="13" x14ac:dyDescent="0.15">
      <c r="A453" s="14"/>
      <c r="B453" s="14"/>
      <c r="C453" s="14"/>
      <c r="D453" s="16"/>
      <c r="E453" s="16"/>
      <c r="F453" s="14"/>
      <c r="G453" s="14"/>
      <c r="H453" s="14"/>
      <c r="I453" s="15"/>
      <c r="J453" s="77"/>
      <c r="K453" s="92"/>
    </row>
    <row r="454" spans="1:11" ht="13" x14ac:dyDescent="0.15">
      <c r="A454" s="14"/>
      <c r="B454" s="14"/>
      <c r="C454" s="14"/>
      <c r="D454" s="16"/>
      <c r="E454" s="16"/>
      <c r="F454" s="14"/>
      <c r="G454" s="14"/>
      <c r="H454" s="14"/>
      <c r="I454" s="15"/>
      <c r="J454" s="77"/>
      <c r="K454" s="92"/>
    </row>
    <row r="455" spans="1:11" ht="13" x14ac:dyDescent="0.15">
      <c r="A455" s="14"/>
      <c r="B455" s="14"/>
      <c r="C455" s="14"/>
      <c r="D455" s="16"/>
      <c r="E455" s="16"/>
      <c r="F455" s="14"/>
      <c r="G455" s="14"/>
      <c r="H455" s="14"/>
      <c r="I455" s="15"/>
      <c r="J455" s="77"/>
      <c r="K455" s="92"/>
    </row>
    <row r="456" spans="1:11" ht="13" x14ac:dyDescent="0.15">
      <c r="A456" s="14"/>
      <c r="B456" s="14"/>
      <c r="C456" s="14"/>
      <c r="D456" s="16"/>
      <c r="E456" s="16"/>
      <c r="F456" s="14"/>
      <c r="G456" s="14"/>
      <c r="H456" s="14"/>
      <c r="I456" s="15"/>
      <c r="J456" s="77"/>
      <c r="K456" s="92"/>
    </row>
    <row r="457" spans="1:11" ht="13" x14ac:dyDescent="0.15">
      <c r="A457" s="14"/>
      <c r="B457" s="14"/>
      <c r="C457" s="14"/>
      <c r="D457" s="16"/>
      <c r="E457" s="16"/>
      <c r="F457" s="14"/>
      <c r="G457" s="14"/>
      <c r="H457" s="14"/>
      <c r="I457" s="15"/>
      <c r="J457" s="77"/>
      <c r="K457" s="92"/>
    </row>
    <row r="458" spans="1:11" ht="13" x14ac:dyDescent="0.15">
      <c r="A458" s="14"/>
      <c r="B458" s="14"/>
      <c r="C458" s="14"/>
      <c r="D458" s="16"/>
      <c r="E458" s="16"/>
      <c r="F458" s="14"/>
      <c r="G458" s="14"/>
      <c r="H458" s="14"/>
      <c r="I458" s="15"/>
      <c r="J458" s="77"/>
      <c r="K458" s="92"/>
    </row>
    <row r="459" spans="1:11" ht="13" x14ac:dyDescent="0.15">
      <c r="A459" s="14"/>
      <c r="B459" s="14"/>
      <c r="C459" s="14"/>
      <c r="D459" s="16"/>
      <c r="E459" s="16"/>
      <c r="F459" s="14"/>
      <c r="G459" s="14"/>
      <c r="H459" s="14"/>
      <c r="I459" s="15"/>
      <c r="J459" s="77"/>
      <c r="K459" s="92"/>
    </row>
    <row r="460" spans="1:11" ht="13" x14ac:dyDescent="0.15">
      <c r="A460" s="14"/>
      <c r="B460" s="14"/>
      <c r="C460" s="14"/>
      <c r="D460" s="16"/>
      <c r="E460" s="16"/>
      <c r="F460" s="14"/>
      <c r="G460" s="14"/>
      <c r="H460" s="14"/>
      <c r="I460" s="15"/>
      <c r="J460" s="77"/>
      <c r="K460" s="92"/>
    </row>
    <row r="461" spans="1:11" ht="13" x14ac:dyDescent="0.15">
      <c r="A461" s="14"/>
      <c r="B461" s="14"/>
      <c r="C461" s="14"/>
      <c r="D461" s="16"/>
      <c r="E461" s="16"/>
      <c r="F461" s="14"/>
      <c r="G461" s="14"/>
      <c r="H461" s="14"/>
      <c r="I461" s="15"/>
      <c r="J461" s="77"/>
      <c r="K461" s="92"/>
    </row>
    <row r="462" spans="1:11" ht="13" x14ac:dyDescent="0.15">
      <c r="A462" s="14"/>
      <c r="B462" s="14"/>
      <c r="C462" s="14"/>
      <c r="D462" s="16"/>
      <c r="E462" s="16"/>
      <c r="F462" s="14"/>
      <c r="G462" s="14"/>
      <c r="H462" s="14"/>
      <c r="I462" s="15"/>
      <c r="J462" s="77"/>
      <c r="K462" s="92"/>
    </row>
    <row r="463" spans="1:11" ht="13" x14ac:dyDescent="0.15">
      <c r="A463" s="14"/>
      <c r="B463" s="14"/>
      <c r="C463" s="14"/>
      <c r="D463" s="16"/>
      <c r="E463" s="16"/>
      <c r="F463" s="14"/>
      <c r="G463" s="14"/>
      <c r="H463" s="14"/>
      <c r="I463" s="15"/>
      <c r="J463" s="77"/>
      <c r="K463" s="92"/>
    </row>
    <row r="464" spans="1:11" ht="13" x14ac:dyDescent="0.15">
      <c r="A464" s="14"/>
      <c r="B464" s="14"/>
      <c r="C464" s="14"/>
      <c r="D464" s="16"/>
      <c r="E464" s="16"/>
      <c r="F464" s="14"/>
      <c r="G464" s="14"/>
      <c r="H464" s="14"/>
      <c r="I464" s="15"/>
      <c r="J464" s="77"/>
      <c r="K464" s="92"/>
    </row>
    <row r="465" spans="1:11" ht="13" x14ac:dyDescent="0.15">
      <c r="A465" s="14"/>
      <c r="B465" s="14"/>
      <c r="C465" s="14"/>
      <c r="D465" s="16"/>
      <c r="E465" s="16"/>
      <c r="F465" s="14"/>
      <c r="G465" s="14"/>
      <c r="H465" s="14"/>
      <c r="I465" s="15"/>
      <c r="J465" s="77"/>
      <c r="K465" s="92"/>
    </row>
    <row r="466" spans="1:11" ht="13" x14ac:dyDescent="0.15">
      <c r="A466" s="14"/>
      <c r="B466" s="14"/>
      <c r="C466" s="14"/>
      <c r="D466" s="16"/>
      <c r="E466" s="16"/>
      <c r="F466" s="14"/>
      <c r="G466" s="14"/>
      <c r="H466" s="14"/>
      <c r="I466" s="15"/>
      <c r="J466" s="77"/>
      <c r="K466" s="92"/>
    </row>
    <row r="467" spans="1:11" ht="13" x14ac:dyDescent="0.15">
      <c r="A467" s="14"/>
      <c r="B467" s="14"/>
      <c r="C467" s="14"/>
      <c r="D467" s="16"/>
      <c r="E467" s="16"/>
      <c r="F467" s="14"/>
      <c r="G467" s="14"/>
      <c r="H467" s="14"/>
      <c r="I467" s="15"/>
      <c r="J467" s="77"/>
      <c r="K467" s="92"/>
    </row>
    <row r="468" spans="1:11" ht="13" x14ac:dyDescent="0.15">
      <c r="A468" s="14"/>
      <c r="B468" s="14"/>
      <c r="C468" s="14"/>
      <c r="D468" s="16"/>
      <c r="E468" s="16"/>
      <c r="F468" s="14"/>
      <c r="G468" s="14"/>
      <c r="H468" s="14"/>
      <c r="I468" s="15"/>
      <c r="J468" s="77"/>
      <c r="K468" s="92"/>
    </row>
    <row r="469" spans="1:11" ht="13" x14ac:dyDescent="0.15">
      <c r="A469" s="14"/>
      <c r="B469" s="14"/>
      <c r="C469" s="14"/>
      <c r="D469" s="16"/>
      <c r="E469" s="16"/>
      <c r="F469" s="14"/>
      <c r="G469" s="14"/>
      <c r="H469" s="14"/>
      <c r="I469" s="15"/>
      <c r="J469" s="77"/>
      <c r="K469" s="92"/>
    </row>
    <row r="470" spans="1:11" ht="13" x14ac:dyDescent="0.15">
      <c r="A470" s="14"/>
      <c r="B470" s="14"/>
      <c r="C470" s="14"/>
      <c r="D470" s="16"/>
      <c r="E470" s="16"/>
      <c r="F470" s="14"/>
      <c r="G470" s="14"/>
      <c r="H470" s="14"/>
      <c r="I470" s="15"/>
      <c r="J470" s="77"/>
      <c r="K470" s="92"/>
    </row>
    <row r="471" spans="1:11" ht="13" x14ac:dyDescent="0.15">
      <c r="A471" s="14"/>
      <c r="B471" s="14"/>
      <c r="C471" s="14"/>
      <c r="D471" s="16"/>
      <c r="E471" s="16"/>
      <c r="F471" s="14"/>
      <c r="G471" s="14"/>
      <c r="H471" s="14"/>
      <c r="I471" s="15"/>
      <c r="J471" s="77"/>
      <c r="K471" s="92"/>
    </row>
    <row r="472" spans="1:11" ht="13" x14ac:dyDescent="0.15">
      <c r="A472" s="14"/>
      <c r="B472" s="14"/>
      <c r="C472" s="14"/>
      <c r="D472" s="16"/>
      <c r="E472" s="16"/>
      <c r="F472" s="14"/>
      <c r="G472" s="14"/>
      <c r="H472" s="14"/>
      <c r="I472" s="15"/>
      <c r="J472" s="77"/>
      <c r="K472" s="92"/>
    </row>
    <row r="473" spans="1:11" ht="13" x14ac:dyDescent="0.15">
      <c r="A473" s="14"/>
      <c r="B473" s="14"/>
      <c r="C473" s="14"/>
      <c r="D473" s="16"/>
      <c r="E473" s="16"/>
      <c r="F473" s="14"/>
      <c r="G473" s="14"/>
      <c r="H473" s="14"/>
      <c r="I473" s="15"/>
      <c r="J473" s="77"/>
      <c r="K473" s="92"/>
    </row>
    <row r="474" spans="1:11" ht="13" x14ac:dyDescent="0.15">
      <c r="A474" s="14"/>
      <c r="B474" s="14"/>
      <c r="C474" s="14"/>
      <c r="D474" s="16"/>
      <c r="E474" s="16"/>
      <c r="F474" s="14"/>
      <c r="G474" s="14"/>
      <c r="H474" s="14"/>
      <c r="I474" s="15"/>
      <c r="J474" s="77"/>
      <c r="K474" s="92"/>
    </row>
    <row r="475" spans="1:11" ht="13" x14ac:dyDescent="0.15">
      <c r="A475" s="14"/>
      <c r="B475" s="14"/>
      <c r="C475" s="14"/>
      <c r="D475" s="16"/>
      <c r="E475" s="16"/>
      <c r="F475" s="14"/>
      <c r="G475" s="14"/>
      <c r="H475" s="14"/>
      <c r="I475" s="15"/>
      <c r="J475" s="77"/>
      <c r="K475" s="92"/>
    </row>
    <row r="476" spans="1:11" ht="13" x14ac:dyDescent="0.15">
      <c r="A476" s="14"/>
      <c r="B476" s="14"/>
      <c r="C476" s="14"/>
      <c r="D476" s="16"/>
      <c r="E476" s="16"/>
      <c r="F476" s="14"/>
      <c r="G476" s="14"/>
      <c r="H476" s="14"/>
      <c r="I476" s="15"/>
      <c r="J476" s="77"/>
      <c r="K476" s="92"/>
    </row>
    <row r="477" spans="1:11" ht="13" x14ac:dyDescent="0.15">
      <c r="A477" s="14"/>
      <c r="B477" s="14"/>
      <c r="C477" s="14"/>
      <c r="D477" s="16"/>
      <c r="E477" s="16"/>
      <c r="F477" s="14"/>
      <c r="G477" s="14"/>
      <c r="H477" s="14"/>
      <c r="I477" s="15"/>
      <c r="J477" s="77"/>
      <c r="K477" s="92"/>
    </row>
    <row r="478" spans="1:11" ht="13" x14ac:dyDescent="0.15">
      <c r="A478" s="14"/>
      <c r="B478" s="14"/>
      <c r="C478" s="14"/>
      <c r="D478" s="16"/>
      <c r="E478" s="16"/>
      <c r="F478" s="14"/>
      <c r="G478" s="14"/>
      <c r="H478" s="14"/>
      <c r="I478" s="15"/>
      <c r="J478" s="77"/>
      <c r="K478" s="92"/>
    </row>
    <row r="479" spans="1:11" ht="13" x14ac:dyDescent="0.15">
      <c r="A479" s="14"/>
      <c r="B479" s="14"/>
      <c r="C479" s="14"/>
      <c r="D479" s="16"/>
      <c r="E479" s="16"/>
      <c r="F479" s="14"/>
      <c r="G479" s="14"/>
      <c r="H479" s="14"/>
      <c r="I479" s="15"/>
      <c r="J479" s="77"/>
      <c r="K479" s="92"/>
    </row>
    <row r="480" spans="1:11" ht="13" x14ac:dyDescent="0.15">
      <c r="A480" s="14"/>
      <c r="B480" s="14"/>
      <c r="C480" s="14"/>
      <c r="D480" s="16"/>
      <c r="E480" s="16"/>
      <c r="F480" s="14"/>
      <c r="G480" s="14"/>
      <c r="H480" s="14"/>
      <c r="I480" s="15"/>
      <c r="J480" s="77"/>
      <c r="K480" s="92"/>
    </row>
    <row r="481" spans="1:11" ht="13" x14ac:dyDescent="0.15">
      <c r="A481" s="14"/>
      <c r="B481" s="14"/>
      <c r="C481" s="14"/>
      <c r="D481" s="16"/>
      <c r="E481" s="16"/>
      <c r="F481" s="14"/>
      <c r="G481" s="14"/>
      <c r="H481" s="14"/>
      <c r="I481" s="15"/>
      <c r="J481" s="77"/>
      <c r="K481" s="92"/>
    </row>
    <row r="482" spans="1:11" ht="13" x14ac:dyDescent="0.15">
      <c r="A482" s="14"/>
      <c r="B482" s="14"/>
      <c r="C482" s="14"/>
      <c r="D482" s="16"/>
      <c r="E482" s="16"/>
      <c r="F482" s="14"/>
      <c r="G482" s="14"/>
      <c r="H482" s="14"/>
      <c r="I482" s="15"/>
      <c r="J482" s="77"/>
      <c r="K482" s="92"/>
    </row>
    <row r="483" spans="1:11" ht="13" x14ac:dyDescent="0.15">
      <c r="A483" s="14"/>
      <c r="B483" s="14"/>
      <c r="C483" s="14"/>
      <c r="D483" s="16"/>
      <c r="E483" s="16"/>
      <c r="F483" s="14"/>
      <c r="G483" s="14"/>
      <c r="H483" s="14"/>
      <c r="I483" s="15"/>
      <c r="J483" s="77"/>
      <c r="K483" s="92"/>
    </row>
    <row r="484" spans="1:11" ht="13" x14ac:dyDescent="0.15">
      <c r="A484" s="14"/>
      <c r="B484" s="14"/>
      <c r="C484" s="14"/>
      <c r="D484" s="16"/>
      <c r="E484" s="16"/>
      <c r="F484" s="14"/>
      <c r="G484" s="14"/>
      <c r="H484" s="14"/>
      <c r="I484" s="15"/>
      <c r="J484" s="77"/>
      <c r="K484" s="92"/>
    </row>
    <row r="485" spans="1:11" ht="13" x14ac:dyDescent="0.15">
      <c r="A485" s="14"/>
      <c r="B485" s="14"/>
      <c r="C485" s="14"/>
      <c r="D485" s="16"/>
      <c r="E485" s="16"/>
      <c r="F485" s="14"/>
      <c r="G485" s="14"/>
      <c r="H485" s="14"/>
      <c r="I485" s="15"/>
      <c r="J485" s="77"/>
      <c r="K485" s="92"/>
    </row>
    <row r="486" spans="1:11" ht="13" x14ac:dyDescent="0.15">
      <c r="A486" s="14"/>
      <c r="B486" s="14"/>
      <c r="C486" s="14"/>
      <c r="D486" s="16"/>
      <c r="E486" s="16"/>
      <c r="F486" s="14"/>
      <c r="G486" s="14"/>
      <c r="H486" s="14"/>
      <c r="I486" s="15"/>
      <c r="J486" s="77"/>
      <c r="K486" s="92"/>
    </row>
    <row r="487" spans="1:11" ht="13" x14ac:dyDescent="0.15">
      <c r="A487" s="14"/>
      <c r="B487" s="14"/>
      <c r="C487" s="14"/>
      <c r="D487" s="16"/>
      <c r="E487" s="16"/>
      <c r="F487" s="14"/>
      <c r="G487" s="14"/>
      <c r="H487" s="14"/>
      <c r="I487" s="15"/>
      <c r="J487" s="77"/>
      <c r="K487" s="92"/>
    </row>
    <row r="488" spans="1:11" ht="13" x14ac:dyDescent="0.15">
      <c r="A488" s="14"/>
      <c r="B488" s="14"/>
      <c r="C488" s="14"/>
      <c r="D488" s="16"/>
      <c r="E488" s="16"/>
      <c r="F488" s="14"/>
      <c r="G488" s="14"/>
      <c r="H488" s="14"/>
      <c r="I488" s="15"/>
      <c r="J488" s="77"/>
      <c r="K488" s="92"/>
    </row>
    <row r="489" spans="1:11" ht="13" x14ac:dyDescent="0.15">
      <c r="A489" s="14"/>
      <c r="B489" s="14"/>
      <c r="C489" s="14"/>
      <c r="D489" s="16"/>
      <c r="E489" s="16"/>
      <c r="F489" s="14"/>
      <c r="G489" s="14"/>
      <c r="H489" s="14"/>
      <c r="I489" s="15"/>
      <c r="J489" s="77"/>
      <c r="K489" s="92"/>
    </row>
    <row r="490" spans="1:11" ht="13" x14ac:dyDescent="0.15">
      <c r="A490" s="14"/>
      <c r="B490" s="14"/>
      <c r="C490" s="14"/>
      <c r="D490" s="16"/>
      <c r="E490" s="16"/>
      <c r="F490" s="14"/>
      <c r="G490" s="14"/>
      <c r="H490" s="14"/>
      <c r="I490" s="15"/>
      <c r="J490" s="77"/>
      <c r="K490" s="92"/>
    </row>
    <row r="491" spans="1:11" ht="13" x14ac:dyDescent="0.15">
      <c r="A491" s="14"/>
      <c r="B491" s="14"/>
      <c r="C491" s="14"/>
      <c r="D491" s="16"/>
      <c r="E491" s="16"/>
      <c r="F491" s="14"/>
      <c r="G491" s="14"/>
      <c r="H491" s="14"/>
      <c r="I491" s="15"/>
      <c r="J491" s="77"/>
      <c r="K491" s="92"/>
    </row>
    <row r="492" spans="1:11" ht="13" x14ac:dyDescent="0.15">
      <c r="A492" s="14"/>
      <c r="B492" s="14"/>
      <c r="C492" s="14"/>
      <c r="D492" s="16"/>
      <c r="E492" s="16"/>
      <c r="F492" s="14"/>
      <c r="G492" s="14"/>
      <c r="H492" s="14"/>
      <c r="I492" s="15"/>
      <c r="J492" s="77"/>
      <c r="K492" s="92"/>
    </row>
    <row r="493" spans="1:11" ht="13" x14ac:dyDescent="0.15">
      <c r="A493" s="14"/>
      <c r="B493" s="14"/>
      <c r="C493" s="14"/>
      <c r="D493" s="16"/>
      <c r="E493" s="16"/>
      <c r="F493" s="14"/>
      <c r="G493" s="14"/>
      <c r="H493" s="14"/>
      <c r="I493" s="15"/>
      <c r="J493" s="77"/>
      <c r="K493" s="92"/>
    </row>
    <row r="494" spans="1:11" ht="13" x14ac:dyDescent="0.15">
      <c r="A494" s="14"/>
      <c r="B494" s="14"/>
      <c r="C494" s="14"/>
      <c r="D494" s="16"/>
      <c r="E494" s="16"/>
      <c r="F494" s="14"/>
      <c r="G494" s="14"/>
      <c r="H494" s="14"/>
      <c r="I494" s="15"/>
      <c r="J494" s="77"/>
      <c r="K494" s="92"/>
    </row>
    <row r="495" spans="1:11" ht="13" x14ac:dyDescent="0.15">
      <c r="A495" s="14"/>
      <c r="B495" s="14"/>
      <c r="C495" s="14"/>
      <c r="D495" s="16"/>
      <c r="E495" s="16"/>
      <c r="F495" s="14"/>
      <c r="G495" s="14"/>
      <c r="H495" s="14"/>
      <c r="I495" s="15"/>
      <c r="J495" s="77"/>
      <c r="K495" s="92"/>
    </row>
    <row r="496" spans="1:11" ht="13" x14ac:dyDescent="0.15">
      <c r="A496" s="14"/>
      <c r="B496" s="14"/>
      <c r="C496" s="14"/>
      <c r="D496" s="16"/>
      <c r="E496" s="16"/>
      <c r="F496" s="14"/>
      <c r="G496" s="14"/>
      <c r="H496" s="14"/>
      <c r="I496" s="15"/>
      <c r="J496" s="77"/>
      <c r="K496" s="92"/>
    </row>
    <row r="497" spans="1:11" ht="13" x14ac:dyDescent="0.15">
      <c r="A497" s="14"/>
      <c r="B497" s="14"/>
      <c r="C497" s="14"/>
      <c r="D497" s="16"/>
      <c r="E497" s="16"/>
      <c r="F497" s="14"/>
      <c r="G497" s="14"/>
      <c r="H497" s="14"/>
      <c r="I497" s="15"/>
      <c r="J497" s="77"/>
      <c r="K497" s="92"/>
    </row>
    <row r="498" spans="1:11" ht="13" x14ac:dyDescent="0.15">
      <c r="A498" s="14"/>
      <c r="B498" s="14"/>
      <c r="C498" s="14"/>
      <c r="D498" s="16"/>
      <c r="E498" s="16"/>
      <c r="F498" s="14"/>
      <c r="G498" s="14"/>
      <c r="H498" s="14"/>
      <c r="I498" s="15"/>
      <c r="J498" s="77"/>
      <c r="K498" s="92"/>
    </row>
    <row r="499" spans="1:11" ht="13" x14ac:dyDescent="0.15">
      <c r="A499" s="14"/>
      <c r="B499" s="14"/>
      <c r="C499" s="14"/>
      <c r="D499" s="16"/>
      <c r="E499" s="16"/>
      <c r="F499" s="14"/>
      <c r="G499" s="14"/>
      <c r="H499" s="14"/>
      <c r="I499" s="15"/>
      <c r="J499" s="77"/>
      <c r="K499" s="92"/>
    </row>
    <row r="500" spans="1:11" ht="13" x14ac:dyDescent="0.15">
      <c r="A500" s="14"/>
      <c r="B500" s="14"/>
      <c r="C500" s="14"/>
      <c r="D500" s="16"/>
      <c r="E500" s="16"/>
      <c r="F500" s="14"/>
      <c r="G500" s="14"/>
      <c r="H500" s="14"/>
      <c r="I500" s="15"/>
      <c r="J500" s="77"/>
      <c r="K500" s="92"/>
    </row>
    <row r="501" spans="1:11" ht="13" x14ac:dyDescent="0.15">
      <c r="A501" s="14"/>
      <c r="B501" s="14"/>
      <c r="C501" s="14"/>
      <c r="D501" s="16"/>
      <c r="E501" s="16"/>
      <c r="F501" s="14"/>
      <c r="G501" s="14"/>
      <c r="H501" s="14"/>
      <c r="I501" s="15"/>
      <c r="J501" s="77"/>
      <c r="K501" s="92"/>
    </row>
    <row r="502" spans="1:11" ht="13" x14ac:dyDescent="0.15">
      <c r="A502" s="14"/>
      <c r="B502" s="14"/>
      <c r="C502" s="14"/>
      <c r="D502" s="16"/>
      <c r="E502" s="16"/>
      <c r="F502" s="14"/>
      <c r="G502" s="14"/>
      <c r="H502" s="14"/>
      <c r="I502" s="15"/>
      <c r="J502" s="77"/>
      <c r="K502" s="92"/>
    </row>
    <row r="503" spans="1:11" ht="13" x14ac:dyDescent="0.15">
      <c r="A503" s="14"/>
      <c r="B503" s="14"/>
      <c r="C503" s="14"/>
      <c r="D503" s="16"/>
      <c r="E503" s="16"/>
      <c r="F503" s="14"/>
      <c r="G503" s="14"/>
      <c r="H503" s="14"/>
      <c r="I503" s="15"/>
      <c r="J503" s="77"/>
      <c r="K503" s="92"/>
    </row>
    <row r="504" spans="1:11" ht="13" x14ac:dyDescent="0.15">
      <c r="A504" s="14"/>
      <c r="B504" s="14"/>
      <c r="C504" s="14"/>
      <c r="D504" s="16"/>
      <c r="E504" s="16"/>
      <c r="F504" s="14"/>
      <c r="G504" s="14"/>
      <c r="H504" s="14"/>
      <c r="I504" s="15"/>
      <c r="J504" s="77"/>
      <c r="K504" s="92"/>
    </row>
    <row r="505" spans="1:11" ht="13" x14ac:dyDescent="0.15">
      <c r="A505" s="14"/>
      <c r="B505" s="14"/>
      <c r="C505" s="14"/>
      <c r="D505" s="16"/>
      <c r="E505" s="16"/>
      <c r="F505" s="14"/>
      <c r="G505" s="14"/>
      <c r="H505" s="14"/>
      <c r="I505" s="15"/>
      <c r="J505" s="77"/>
      <c r="K505" s="92"/>
    </row>
    <row r="506" spans="1:11" ht="13" x14ac:dyDescent="0.15">
      <c r="A506" s="14"/>
      <c r="B506" s="14"/>
      <c r="C506" s="14"/>
      <c r="D506" s="16"/>
      <c r="E506" s="16"/>
      <c r="F506" s="14"/>
      <c r="G506" s="14"/>
      <c r="H506" s="14"/>
      <c r="I506" s="15"/>
      <c r="J506" s="77"/>
      <c r="K506" s="92"/>
    </row>
    <row r="507" spans="1:11" ht="13" x14ac:dyDescent="0.15">
      <c r="A507" s="14"/>
      <c r="B507" s="14"/>
      <c r="C507" s="14"/>
      <c r="D507" s="16"/>
      <c r="E507" s="16"/>
      <c r="F507" s="14"/>
      <c r="G507" s="14"/>
      <c r="H507" s="14"/>
      <c r="I507" s="15"/>
      <c r="J507" s="77"/>
      <c r="K507" s="92"/>
    </row>
    <row r="508" spans="1:11" ht="13" x14ac:dyDescent="0.15">
      <c r="A508" s="14"/>
      <c r="B508" s="14"/>
      <c r="C508" s="14"/>
      <c r="D508" s="16"/>
      <c r="E508" s="16"/>
      <c r="F508" s="14"/>
      <c r="G508" s="14"/>
      <c r="H508" s="14"/>
      <c r="I508" s="15"/>
      <c r="J508" s="77"/>
      <c r="K508" s="92"/>
    </row>
    <row r="509" spans="1:11" ht="13" x14ac:dyDescent="0.15">
      <c r="A509" s="14"/>
      <c r="B509" s="14"/>
      <c r="C509" s="14"/>
      <c r="D509" s="16"/>
      <c r="E509" s="16"/>
      <c r="F509" s="14"/>
      <c r="G509" s="14"/>
      <c r="H509" s="14"/>
      <c r="I509" s="15"/>
      <c r="J509" s="77"/>
      <c r="K509" s="92"/>
    </row>
    <row r="510" spans="1:11" ht="13" x14ac:dyDescent="0.15">
      <c r="A510" s="14"/>
      <c r="B510" s="14"/>
      <c r="C510" s="14"/>
      <c r="D510" s="16"/>
      <c r="E510" s="16"/>
      <c r="F510" s="14"/>
      <c r="G510" s="14"/>
      <c r="H510" s="14"/>
      <c r="I510" s="15"/>
      <c r="J510" s="77"/>
      <c r="K510" s="92"/>
    </row>
    <row r="511" spans="1:11" ht="13" x14ac:dyDescent="0.15">
      <c r="A511" s="14"/>
      <c r="B511" s="14"/>
      <c r="C511" s="14"/>
      <c r="D511" s="16"/>
      <c r="E511" s="16"/>
      <c r="F511" s="14"/>
      <c r="G511" s="14"/>
      <c r="H511" s="14"/>
      <c r="I511" s="15"/>
      <c r="J511" s="77"/>
      <c r="K511" s="92"/>
    </row>
    <row r="512" spans="1:11" ht="13" x14ac:dyDescent="0.15">
      <c r="A512" s="14"/>
      <c r="B512" s="14"/>
      <c r="C512" s="14"/>
      <c r="D512" s="16"/>
      <c r="E512" s="16"/>
      <c r="F512" s="14"/>
      <c r="G512" s="14"/>
      <c r="H512" s="14"/>
      <c r="I512" s="15"/>
      <c r="J512" s="77"/>
      <c r="K512" s="92"/>
    </row>
    <row r="513" spans="1:11" ht="13" x14ac:dyDescent="0.15">
      <c r="A513" s="14"/>
      <c r="B513" s="14"/>
      <c r="C513" s="14"/>
      <c r="D513" s="16"/>
      <c r="E513" s="16"/>
      <c r="F513" s="14"/>
      <c r="G513" s="14"/>
      <c r="H513" s="14"/>
      <c r="I513" s="15"/>
      <c r="J513" s="77"/>
      <c r="K513" s="92"/>
    </row>
    <row r="514" spans="1:11" ht="13" x14ac:dyDescent="0.15">
      <c r="A514" s="14"/>
      <c r="B514" s="14"/>
      <c r="C514" s="14"/>
      <c r="D514" s="16"/>
      <c r="E514" s="16"/>
      <c r="F514" s="14"/>
      <c r="G514" s="14"/>
      <c r="H514" s="14"/>
      <c r="I514" s="15"/>
      <c r="J514" s="77"/>
      <c r="K514" s="92"/>
    </row>
    <row r="515" spans="1:11" ht="13" x14ac:dyDescent="0.15">
      <c r="A515" s="14"/>
      <c r="B515" s="14"/>
      <c r="C515" s="14"/>
      <c r="D515" s="16"/>
      <c r="E515" s="16"/>
      <c r="F515" s="14"/>
      <c r="G515" s="14"/>
      <c r="H515" s="14"/>
      <c r="I515" s="15"/>
      <c r="J515" s="77"/>
      <c r="K515" s="92"/>
    </row>
    <row r="516" spans="1:11" ht="13" x14ac:dyDescent="0.15">
      <c r="A516" s="14"/>
      <c r="B516" s="14"/>
      <c r="C516" s="14"/>
      <c r="D516" s="16"/>
      <c r="E516" s="16"/>
      <c r="F516" s="14"/>
      <c r="G516" s="14"/>
      <c r="H516" s="14"/>
      <c r="I516" s="15"/>
      <c r="J516" s="77"/>
      <c r="K516" s="92"/>
    </row>
    <row r="517" spans="1:11" ht="13" x14ac:dyDescent="0.15">
      <c r="A517" s="14"/>
      <c r="B517" s="14"/>
      <c r="C517" s="14"/>
      <c r="D517" s="16"/>
      <c r="E517" s="16"/>
      <c r="F517" s="14"/>
      <c r="G517" s="14"/>
      <c r="H517" s="14"/>
      <c r="I517" s="15"/>
      <c r="J517" s="77"/>
      <c r="K517" s="92"/>
    </row>
    <row r="518" spans="1:11" ht="13" x14ac:dyDescent="0.15">
      <c r="A518" s="14"/>
      <c r="B518" s="14"/>
      <c r="C518" s="14"/>
      <c r="D518" s="16"/>
      <c r="E518" s="16"/>
      <c r="F518" s="14"/>
      <c r="G518" s="14"/>
      <c r="H518" s="14"/>
      <c r="I518" s="15"/>
      <c r="J518" s="77"/>
      <c r="K518" s="92"/>
    </row>
    <row r="519" spans="1:11" ht="13" x14ac:dyDescent="0.15">
      <c r="A519" s="14"/>
      <c r="B519" s="14"/>
      <c r="C519" s="14"/>
      <c r="D519" s="16"/>
      <c r="E519" s="16"/>
      <c r="F519" s="14"/>
      <c r="G519" s="14"/>
      <c r="H519" s="14"/>
      <c r="I519" s="15"/>
      <c r="J519" s="77"/>
      <c r="K519" s="92"/>
    </row>
    <row r="520" spans="1:11" ht="13" x14ac:dyDescent="0.15">
      <c r="A520" s="14"/>
      <c r="B520" s="14"/>
      <c r="C520" s="14"/>
      <c r="D520" s="16"/>
      <c r="E520" s="16"/>
      <c r="F520" s="14"/>
      <c r="G520" s="14"/>
      <c r="H520" s="14"/>
      <c r="I520" s="15"/>
      <c r="J520" s="77"/>
      <c r="K520" s="92"/>
    </row>
    <row r="521" spans="1:11" ht="13" x14ac:dyDescent="0.15">
      <c r="A521" s="14"/>
      <c r="B521" s="14"/>
      <c r="C521" s="14"/>
      <c r="D521" s="16"/>
      <c r="E521" s="16"/>
      <c r="F521" s="14"/>
      <c r="G521" s="14"/>
      <c r="H521" s="14"/>
      <c r="I521" s="15"/>
      <c r="J521" s="77"/>
      <c r="K521" s="92"/>
    </row>
    <row r="522" spans="1:11" ht="13" x14ac:dyDescent="0.15">
      <c r="A522" s="14"/>
      <c r="B522" s="14"/>
      <c r="C522" s="14"/>
      <c r="D522" s="16"/>
      <c r="E522" s="16"/>
      <c r="F522" s="14"/>
      <c r="G522" s="14"/>
      <c r="H522" s="14"/>
      <c r="I522" s="15"/>
      <c r="J522" s="77"/>
      <c r="K522" s="92"/>
    </row>
    <row r="523" spans="1:11" ht="13" x14ac:dyDescent="0.15">
      <c r="A523" s="14"/>
      <c r="B523" s="14"/>
      <c r="C523" s="14"/>
      <c r="D523" s="16"/>
      <c r="E523" s="16"/>
      <c r="F523" s="14"/>
      <c r="G523" s="14"/>
      <c r="H523" s="14"/>
      <c r="I523" s="15"/>
      <c r="J523" s="77"/>
      <c r="K523" s="92"/>
    </row>
    <row r="524" spans="1:11" ht="13" x14ac:dyDescent="0.15">
      <c r="A524" s="14"/>
      <c r="B524" s="14"/>
      <c r="C524" s="14"/>
      <c r="D524" s="16"/>
      <c r="E524" s="16"/>
      <c r="F524" s="14"/>
      <c r="G524" s="14"/>
      <c r="H524" s="14"/>
      <c r="I524" s="15"/>
      <c r="J524" s="77"/>
      <c r="K524" s="92"/>
    </row>
    <row r="525" spans="1:11" ht="13" x14ac:dyDescent="0.15">
      <c r="A525" s="14"/>
      <c r="B525" s="14"/>
      <c r="C525" s="14"/>
      <c r="D525" s="16"/>
      <c r="E525" s="16"/>
      <c r="F525" s="14"/>
      <c r="G525" s="14"/>
      <c r="H525" s="14"/>
      <c r="I525" s="15"/>
      <c r="J525" s="77"/>
      <c r="K525" s="92"/>
    </row>
    <row r="526" spans="1:11" ht="13" x14ac:dyDescent="0.15">
      <c r="A526" s="14"/>
      <c r="B526" s="14"/>
      <c r="C526" s="14"/>
      <c r="D526" s="16"/>
      <c r="E526" s="16"/>
      <c r="F526" s="14"/>
      <c r="G526" s="14"/>
      <c r="H526" s="14"/>
      <c r="I526" s="15"/>
      <c r="J526" s="77"/>
      <c r="K526" s="92"/>
    </row>
    <row r="527" spans="1:11" ht="13" x14ac:dyDescent="0.15">
      <c r="A527" s="14"/>
      <c r="B527" s="14"/>
      <c r="C527" s="14"/>
      <c r="D527" s="16"/>
      <c r="E527" s="16"/>
      <c r="F527" s="14"/>
      <c r="G527" s="14"/>
      <c r="H527" s="14"/>
      <c r="I527" s="15"/>
      <c r="J527" s="77"/>
      <c r="K527" s="92"/>
    </row>
    <row r="528" spans="1:11" ht="13" x14ac:dyDescent="0.15">
      <c r="A528" s="14"/>
      <c r="B528" s="14"/>
      <c r="C528" s="14"/>
      <c r="D528" s="16"/>
      <c r="E528" s="16"/>
      <c r="F528" s="14"/>
      <c r="G528" s="14"/>
      <c r="H528" s="14"/>
      <c r="I528" s="15"/>
      <c r="J528" s="77"/>
      <c r="K528" s="92"/>
    </row>
    <row r="529" spans="1:11" ht="13" x14ac:dyDescent="0.15">
      <c r="A529" s="14"/>
      <c r="B529" s="14"/>
      <c r="C529" s="14"/>
      <c r="D529" s="16"/>
      <c r="E529" s="16"/>
      <c r="F529" s="14"/>
      <c r="G529" s="14"/>
      <c r="H529" s="14"/>
      <c r="I529" s="15"/>
      <c r="J529" s="77"/>
      <c r="K529" s="92"/>
    </row>
    <row r="530" spans="1:11" ht="13" x14ac:dyDescent="0.15">
      <c r="A530" s="14"/>
      <c r="B530" s="14"/>
      <c r="C530" s="14"/>
      <c r="D530" s="16"/>
      <c r="E530" s="16"/>
      <c r="F530" s="14"/>
      <c r="G530" s="14"/>
      <c r="H530" s="14"/>
      <c r="I530" s="15"/>
      <c r="J530" s="77"/>
      <c r="K530" s="92"/>
    </row>
    <row r="531" spans="1:11" ht="13" x14ac:dyDescent="0.15">
      <c r="A531" s="14"/>
      <c r="B531" s="14"/>
      <c r="C531" s="14"/>
      <c r="D531" s="16"/>
      <c r="E531" s="16"/>
      <c r="F531" s="14"/>
      <c r="G531" s="14"/>
      <c r="H531" s="14"/>
      <c r="I531" s="15"/>
      <c r="J531" s="77"/>
      <c r="K531" s="92"/>
    </row>
    <row r="532" spans="1:11" ht="13" x14ac:dyDescent="0.15">
      <c r="A532" s="14"/>
      <c r="B532" s="14"/>
      <c r="C532" s="14"/>
      <c r="D532" s="16"/>
      <c r="E532" s="16"/>
      <c r="F532" s="14"/>
      <c r="G532" s="14"/>
      <c r="H532" s="14"/>
      <c r="I532" s="15"/>
      <c r="J532" s="77"/>
      <c r="K532" s="92"/>
    </row>
    <row r="533" spans="1:11" ht="13" x14ac:dyDescent="0.15">
      <c r="A533" s="14"/>
      <c r="B533" s="14"/>
      <c r="C533" s="14"/>
      <c r="D533" s="16"/>
      <c r="E533" s="16"/>
      <c r="F533" s="14"/>
      <c r="G533" s="14"/>
      <c r="H533" s="14"/>
      <c r="I533" s="15"/>
      <c r="J533" s="77"/>
      <c r="K533" s="92"/>
    </row>
    <row r="534" spans="1:11" ht="13" x14ac:dyDescent="0.15">
      <c r="A534" s="14"/>
      <c r="B534" s="14"/>
      <c r="C534" s="14"/>
      <c r="D534" s="16"/>
      <c r="E534" s="16"/>
      <c r="F534" s="14"/>
      <c r="G534" s="14"/>
      <c r="H534" s="14"/>
      <c r="I534" s="15"/>
      <c r="J534" s="77"/>
      <c r="K534" s="92"/>
    </row>
    <row r="535" spans="1:11" ht="13" x14ac:dyDescent="0.15">
      <c r="A535" s="14"/>
      <c r="B535" s="14"/>
      <c r="C535" s="14"/>
      <c r="D535" s="16"/>
      <c r="E535" s="16"/>
      <c r="F535" s="14"/>
      <c r="G535" s="14"/>
      <c r="H535" s="14"/>
      <c r="I535" s="15"/>
      <c r="J535" s="77"/>
      <c r="K535" s="92"/>
    </row>
    <row r="536" spans="1:11" ht="13" x14ac:dyDescent="0.15">
      <c r="A536" s="14"/>
      <c r="B536" s="14"/>
      <c r="C536" s="14"/>
      <c r="D536" s="16"/>
      <c r="E536" s="16"/>
      <c r="F536" s="14"/>
      <c r="G536" s="14"/>
      <c r="H536" s="14"/>
      <c r="I536" s="15"/>
      <c r="J536" s="77"/>
      <c r="K536" s="92"/>
    </row>
    <row r="537" spans="1:11" ht="13" x14ac:dyDescent="0.15">
      <c r="A537" s="14"/>
      <c r="B537" s="14"/>
      <c r="C537" s="14"/>
      <c r="D537" s="16"/>
      <c r="E537" s="16"/>
      <c r="F537" s="14"/>
      <c r="G537" s="14"/>
      <c r="H537" s="14"/>
      <c r="I537" s="15"/>
      <c r="J537" s="77"/>
      <c r="K537" s="92"/>
    </row>
    <row r="538" spans="1:11" ht="13" x14ac:dyDescent="0.15">
      <c r="A538" s="14"/>
      <c r="B538" s="14"/>
      <c r="C538" s="14"/>
      <c r="D538" s="16"/>
      <c r="E538" s="16"/>
      <c r="F538" s="14"/>
      <c r="G538" s="14"/>
      <c r="H538" s="14"/>
      <c r="I538" s="15"/>
      <c r="J538" s="77"/>
      <c r="K538" s="92"/>
    </row>
    <row r="539" spans="1:11" ht="13" x14ac:dyDescent="0.15">
      <c r="A539" s="14"/>
      <c r="B539" s="14"/>
      <c r="C539" s="14"/>
      <c r="D539" s="16"/>
      <c r="E539" s="16"/>
      <c r="F539" s="14"/>
      <c r="G539" s="14"/>
      <c r="H539" s="14"/>
      <c r="I539" s="15"/>
      <c r="J539" s="77"/>
      <c r="K539" s="92"/>
    </row>
    <row r="540" spans="1:11" ht="13" x14ac:dyDescent="0.15">
      <c r="A540" s="14"/>
      <c r="B540" s="14"/>
      <c r="C540" s="14"/>
      <c r="D540" s="16"/>
      <c r="E540" s="16"/>
      <c r="F540" s="14"/>
      <c r="G540" s="14"/>
      <c r="H540" s="14"/>
      <c r="I540" s="15"/>
      <c r="J540" s="77"/>
      <c r="K540" s="92"/>
    </row>
    <row r="541" spans="1:11" ht="13" x14ac:dyDescent="0.15">
      <c r="A541" s="14"/>
      <c r="B541" s="14"/>
      <c r="C541" s="14"/>
      <c r="D541" s="16"/>
      <c r="E541" s="16"/>
      <c r="F541" s="14"/>
      <c r="G541" s="14"/>
      <c r="H541" s="14"/>
      <c r="I541" s="15"/>
      <c r="J541" s="77"/>
      <c r="K541" s="92"/>
    </row>
    <row r="542" spans="1:11" ht="13" x14ac:dyDescent="0.15">
      <c r="A542" s="14"/>
      <c r="B542" s="14"/>
      <c r="C542" s="14"/>
      <c r="D542" s="16"/>
      <c r="E542" s="16"/>
      <c r="F542" s="14"/>
      <c r="G542" s="14"/>
      <c r="H542" s="14"/>
      <c r="I542" s="15"/>
      <c r="J542" s="77"/>
      <c r="K542" s="92"/>
    </row>
    <row r="543" spans="1:11" ht="13" x14ac:dyDescent="0.15">
      <c r="A543" s="14"/>
      <c r="B543" s="14"/>
      <c r="C543" s="14"/>
      <c r="D543" s="16"/>
      <c r="E543" s="16"/>
      <c r="F543" s="14"/>
      <c r="G543" s="14"/>
      <c r="H543" s="14"/>
      <c r="I543" s="15"/>
      <c r="J543" s="77"/>
      <c r="K543" s="92"/>
    </row>
    <row r="544" spans="1:11" ht="13" x14ac:dyDescent="0.15">
      <c r="A544" s="14"/>
      <c r="B544" s="14"/>
      <c r="C544" s="14"/>
      <c r="D544" s="16"/>
      <c r="E544" s="16"/>
      <c r="F544" s="14"/>
      <c r="G544" s="14"/>
      <c r="H544" s="14"/>
      <c r="I544" s="15"/>
      <c r="J544" s="77"/>
      <c r="K544" s="92"/>
    </row>
    <row r="545" spans="1:11" ht="13" x14ac:dyDescent="0.15">
      <c r="A545" s="14"/>
      <c r="B545" s="14"/>
      <c r="C545" s="14"/>
      <c r="D545" s="16"/>
      <c r="E545" s="16"/>
      <c r="F545" s="14"/>
      <c r="G545" s="14"/>
      <c r="H545" s="14"/>
      <c r="I545" s="15"/>
      <c r="J545" s="77"/>
      <c r="K545" s="92"/>
    </row>
    <row r="546" spans="1:11" ht="13" x14ac:dyDescent="0.15">
      <c r="A546" s="14"/>
      <c r="B546" s="14"/>
      <c r="C546" s="14"/>
      <c r="D546" s="16"/>
      <c r="E546" s="16"/>
      <c r="F546" s="14"/>
      <c r="G546" s="14"/>
      <c r="H546" s="14"/>
      <c r="I546" s="15"/>
      <c r="J546" s="77"/>
      <c r="K546" s="92"/>
    </row>
    <row r="547" spans="1:11" ht="13" x14ac:dyDescent="0.15">
      <c r="A547" s="14"/>
      <c r="B547" s="14"/>
      <c r="C547" s="14"/>
      <c r="D547" s="16"/>
      <c r="E547" s="16"/>
      <c r="F547" s="14"/>
      <c r="G547" s="14"/>
      <c r="H547" s="14"/>
      <c r="I547" s="15"/>
      <c r="J547" s="77"/>
      <c r="K547" s="92"/>
    </row>
    <row r="548" spans="1:11" ht="13" x14ac:dyDescent="0.15">
      <c r="A548" s="14"/>
      <c r="B548" s="14"/>
      <c r="C548" s="14"/>
      <c r="D548" s="16"/>
      <c r="E548" s="16"/>
      <c r="F548" s="14"/>
      <c r="G548" s="14"/>
      <c r="H548" s="14"/>
      <c r="I548" s="15"/>
      <c r="J548" s="77"/>
      <c r="K548" s="92"/>
    </row>
    <row r="549" spans="1:11" ht="13" x14ac:dyDescent="0.15">
      <c r="A549" s="14"/>
      <c r="B549" s="14"/>
      <c r="C549" s="14"/>
      <c r="D549" s="16"/>
      <c r="E549" s="16"/>
      <c r="F549" s="14"/>
      <c r="G549" s="14"/>
      <c r="H549" s="14"/>
      <c r="I549" s="15"/>
      <c r="J549" s="77"/>
      <c r="K549" s="92"/>
    </row>
    <row r="550" spans="1:11" ht="13" x14ac:dyDescent="0.15">
      <c r="A550" s="14"/>
      <c r="B550" s="14"/>
      <c r="C550" s="14"/>
      <c r="D550" s="16"/>
      <c r="E550" s="16"/>
      <c r="F550" s="14"/>
      <c r="G550" s="14"/>
      <c r="H550" s="14"/>
      <c r="I550" s="15"/>
      <c r="J550" s="77"/>
      <c r="K550" s="92"/>
    </row>
    <row r="551" spans="1:11" ht="13" x14ac:dyDescent="0.15">
      <c r="A551" s="14"/>
      <c r="B551" s="14"/>
      <c r="C551" s="14"/>
      <c r="D551" s="16"/>
      <c r="E551" s="16"/>
      <c r="F551" s="14"/>
      <c r="G551" s="14"/>
      <c r="H551" s="14"/>
      <c r="I551" s="15"/>
      <c r="J551" s="77"/>
      <c r="K551" s="92"/>
    </row>
    <row r="552" spans="1:11" ht="13" x14ac:dyDescent="0.15">
      <c r="A552" s="14"/>
      <c r="B552" s="14"/>
      <c r="C552" s="14"/>
      <c r="D552" s="16"/>
      <c r="E552" s="16"/>
      <c r="F552" s="14"/>
      <c r="G552" s="14"/>
      <c r="H552" s="14"/>
      <c r="I552" s="15"/>
      <c r="J552" s="77"/>
      <c r="K552" s="92"/>
    </row>
    <row r="553" spans="1:11" ht="13" x14ac:dyDescent="0.15">
      <c r="A553" s="14"/>
      <c r="B553" s="14"/>
      <c r="C553" s="14"/>
      <c r="D553" s="16"/>
      <c r="E553" s="16"/>
      <c r="F553" s="14"/>
      <c r="G553" s="14"/>
      <c r="H553" s="14"/>
      <c r="I553" s="15"/>
      <c r="J553" s="77"/>
      <c r="K553" s="92"/>
    </row>
    <row r="554" spans="1:11" ht="13" x14ac:dyDescent="0.15">
      <c r="A554" s="14"/>
      <c r="B554" s="14"/>
      <c r="C554" s="14"/>
      <c r="D554" s="16"/>
      <c r="E554" s="16"/>
      <c r="F554" s="14"/>
      <c r="G554" s="14"/>
      <c r="H554" s="14"/>
      <c r="I554" s="15"/>
      <c r="J554" s="77"/>
      <c r="K554" s="92"/>
    </row>
    <row r="555" spans="1:11" ht="13" x14ac:dyDescent="0.15">
      <c r="A555" s="14"/>
      <c r="B555" s="14"/>
      <c r="C555" s="14"/>
      <c r="D555" s="16"/>
      <c r="E555" s="16"/>
      <c r="F555" s="14"/>
      <c r="G555" s="14"/>
      <c r="H555" s="14"/>
      <c r="I555" s="15"/>
      <c r="J555" s="77"/>
      <c r="K555" s="92"/>
    </row>
    <row r="556" spans="1:11" ht="13" x14ac:dyDescent="0.15">
      <c r="A556" s="14"/>
      <c r="B556" s="14"/>
      <c r="C556" s="14"/>
      <c r="D556" s="16"/>
      <c r="E556" s="16"/>
      <c r="F556" s="14"/>
      <c r="G556" s="14"/>
      <c r="H556" s="14"/>
      <c r="I556" s="15"/>
      <c r="J556" s="77"/>
      <c r="K556" s="92"/>
    </row>
    <row r="557" spans="1:11" ht="13" x14ac:dyDescent="0.15">
      <c r="A557" s="14"/>
      <c r="B557" s="14"/>
      <c r="C557" s="14"/>
      <c r="D557" s="16"/>
      <c r="E557" s="16"/>
      <c r="F557" s="14"/>
      <c r="G557" s="14"/>
      <c r="H557" s="14"/>
      <c r="I557" s="15"/>
      <c r="J557" s="77"/>
      <c r="K557" s="92"/>
    </row>
    <row r="558" spans="1:11" ht="13" x14ac:dyDescent="0.15">
      <c r="A558" s="14"/>
      <c r="B558" s="14"/>
      <c r="C558" s="14"/>
      <c r="D558" s="16"/>
      <c r="E558" s="16"/>
      <c r="F558" s="14"/>
      <c r="G558" s="14"/>
      <c r="H558" s="14"/>
      <c r="I558" s="15"/>
      <c r="J558" s="77"/>
      <c r="K558" s="92"/>
    </row>
    <row r="559" spans="1:11" ht="13" x14ac:dyDescent="0.15">
      <c r="A559" s="14"/>
      <c r="B559" s="14"/>
      <c r="C559" s="14"/>
      <c r="D559" s="16"/>
      <c r="E559" s="16"/>
      <c r="F559" s="14"/>
      <c r="G559" s="14"/>
      <c r="H559" s="14"/>
      <c r="I559" s="15"/>
      <c r="J559" s="77"/>
      <c r="K559" s="92"/>
    </row>
    <row r="560" spans="1:11" ht="13" x14ac:dyDescent="0.15">
      <c r="A560" s="14"/>
      <c r="B560" s="14"/>
      <c r="C560" s="14"/>
      <c r="D560" s="16"/>
      <c r="E560" s="16"/>
      <c r="F560" s="14"/>
      <c r="G560" s="14"/>
      <c r="H560" s="14"/>
      <c r="I560" s="15"/>
      <c r="J560" s="77"/>
      <c r="K560" s="92"/>
    </row>
    <row r="561" spans="1:11" ht="13" x14ac:dyDescent="0.15">
      <c r="A561" s="14"/>
      <c r="B561" s="14"/>
      <c r="C561" s="14"/>
      <c r="D561" s="16"/>
      <c r="E561" s="16"/>
      <c r="F561" s="14"/>
      <c r="G561" s="14"/>
      <c r="H561" s="14"/>
      <c r="I561" s="15"/>
      <c r="J561" s="77"/>
      <c r="K561" s="92"/>
    </row>
    <row r="562" spans="1:11" ht="13" x14ac:dyDescent="0.15">
      <c r="A562" s="14"/>
      <c r="B562" s="14"/>
      <c r="C562" s="14"/>
      <c r="D562" s="16"/>
      <c r="E562" s="16"/>
      <c r="F562" s="14"/>
      <c r="G562" s="14"/>
      <c r="H562" s="14"/>
      <c r="I562" s="15"/>
      <c r="J562" s="77"/>
      <c r="K562" s="92"/>
    </row>
    <row r="563" spans="1:11" ht="13" x14ac:dyDescent="0.15">
      <c r="A563" s="14"/>
      <c r="B563" s="14"/>
      <c r="C563" s="14"/>
      <c r="D563" s="16"/>
      <c r="E563" s="16"/>
      <c r="F563" s="14"/>
      <c r="G563" s="14"/>
      <c r="H563" s="14"/>
      <c r="I563" s="15"/>
      <c r="J563" s="77"/>
      <c r="K563" s="92"/>
    </row>
    <row r="564" spans="1:11" ht="13" x14ac:dyDescent="0.15">
      <c r="A564" s="14"/>
      <c r="B564" s="14"/>
      <c r="C564" s="14"/>
      <c r="D564" s="16"/>
      <c r="E564" s="16"/>
      <c r="F564" s="14"/>
      <c r="G564" s="14"/>
      <c r="H564" s="14"/>
      <c r="I564" s="15"/>
      <c r="J564" s="77"/>
      <c r="K564" s="92"/>
    </row>
    <row r="565" spans="1:11" ht="13" x14ac:dyDescent="0.15">
      <c r="A565" s="14"/>
      <c r="B565" s="14"/>
      <c r="C565" s="14"/>
      <c r="D565" s="16"/>
      <c r="E565" s="16"/>
      <c r="F565" s="14"/>
      <c r="G565" s="14"/>
      <c r="H565" s="14"/>
      <c r="I565" s="15"/>
      <c r="J565" s="77"/>
      <c r="K565" s="92"/>
    </row>
    <row r="566" spans="1:11" ht="13" x14ac:dyDescent="0.15">
      <c r="A566" s="14"/>
      <c r="B566" s="14"/>
      <c r="C566" s="14"/>
      <c r="D566" s="16"/>
      <c r="E566" s="16"/>
      <c r="F566" s="14"/>
      <c r="G566" s="14"/>
      <c r="H566" s="14"/>
      <c r="I566" s="15"/>
      <c r="J566" s="77"/>
      <c r="K566" s="92"/>
    </row>
    <row r="567" spans="1:11" ht="13" x14ac:dyDescent="0.15">
      <c r="A567" s="14"/>
      <c r="B567" s="14"/>
      <c r="C567" s="14"/>
      <c r="D567" s="16"/>
      <c r="E567" s="16"/>
      <c r="F567" s="14"/>
      <c r="G567" s="14"/>
      <c r="H567" s="14"/>
      <c r="I567" s="15"/>
      <c r="J567" s="77"/>
      <c r="K567" s="92"/>
    </row>
    <row r="568" spans="1:11" ht="13" x14ac:dyDescent="0.15">
      <c r="A568" s="14"/>
      <c r="B568" s="14"/>
      <c r="C568" s="14"/>
      <c r="D568" s="16"/>
      <c r="E568" s="16"/>
      <c r="F568" s="14"/>
      <c r="G568" s="14"/>
      <c r="H568" s="14"/>
      <c r="I568" s="15"/>
      <c r="J568" s="77"/>
      <c r="K568" s="92"/>
    </row>
    <row r="569" spans="1:11" ht="13" x14ac:dyDescent="0.15">
      <c r="A569" s="14"/>
      <c r="B569" s="14"/>
      <c r="C569" s="14"/>
      <c r="D569" s="16"/>
      <c r="E569" s="16"/>
      <c r="F569" s="14"/>
      <c r="G569" s="14"/>
      <c r="H569" s="14"/>
      <c r="I569" s="15"/>
      <c r="J569" s="77"/>
      <c r="K569" s="92"/>
    </row>
    <row r="570" spans="1:11" ht="13" x14ac:dyDescent="0.15">
      <c r="A570" s="14"/>
      <c r="B570" s="14"/>
      <c r="C570" s="14"/>
      <c r="D570" s="16"/>
      <c r="E570" s="16"/>
      <c r="F570" s="14"/>
      <c r="G570" s="14"/>
      <c r="H570" s="14"/>
      <c r="I570" s="15"/>
      <c r="J570" s="77"/>
      <c r="K570" s="92"/>
    </row>
    <row r="571" spans="1:11" ht="13" x14ac:dyDescent="0.15">
      <c r="A571" s="14"/>
      <c r="B571" s="14"/>
      <c r="C571" s="14"/>
      <c r="D571" s="16"/>
      <c r="E571" s="16"/>
      <c r="F571" s="14"/>
      <c r="G571" s="14"/>
      <c r="H571" s="14"/>
      <c r="I571" s="15"/>
      <c r="J571" s="77"/>
      <c r="K571" s="92"/>
    </row>
    <row r="572" spans="1:11" ht="13" x14ac:dyDescent="0.15">
      <c r="A572" s="14"/>
      <c r="B572" s="14"/>
      <c r="C572" s="14"/>
      <c r="D572" s="16"/>
      <c r="E572" s="16"/>
      <c r="F572" s="14"/>
      <c r="G572" s="14"/>
      <c r="H572" s="14"/>
      <c r="I572" s="15"/>
      <c r="J572" s="77"/>
      <c r="K572" s="92"/>
    </row>
    <row r="573" spans="1:11" ht="13" x14ac:dyDescent="0.15">
      <c r="A573" s="14"/>
      <c r="B573" s="14"/>
      <c r="C573" s="14"/>
      <c r="D573" s="16"/>
      <c r="E573" s="16"/>
      <c r="F573" s="14"/>
      <c r="G573" s="14"/>
      <c r="H573" s="14"/>
      <c r="I573" s="15"/>
      <c r="J573" s="77"/>
      <c r="K573" s="92"/>
    </row>
    <row r="574" spans="1:11" ht="13" x14ac:dyDescent="0.15">
      <c r="A574" s="14"/>
      <c r="B574" s="14"/>
      <c r="C574" s="14"/>
      <c r="D574" s="16"/>
      <c r="E574" s="16"/>
      <c r="F574" s="14"/>
      <c r="G574" s="14"/>
      <c r="H574" s="14"/>
      <c r="I574" s="15"/>
      <c r="J574" s="77"/>
      <c r="K574" s="92"/>
    </row>
    <row r="575" spans="1:11" ht="13" x14ac:dyDescent="0.15">
      <c r="A575" s="14"/>
      <c r="B575" s="14"/>
      <c r="C575" s="14"/>
      <c r="D575" s="16"/>
      <c r="E575" s="16"/>
      <c r="F575" s="14"/>
      <c r="G575" s="14"/>
      <c r="H575" s="14"/>
      <c r="I575" s="15"/>
      <c r="J575" s="77"/>
      <c r="K575" s="92"/>
    </row>
    <row r="576" spans="1:11" ht="13" x14ac:dyDescent="0.15">
      <c r="A576" s="14"/>
      <c r="B576" s="14"/>
      <c r="C576" s="14"/>
      <c r="D576" s="16"/>
      <c r="E576" s="16"/>
      <c r="F576" s="14"/>
      <c r="G576" s="14"/>
      <c r="H576" s="14"/>
      <c r="I576" s="15"/>
      <c r="J576" s="77"/>
      <c r="K576" s="92"/>
    </row>
    <row r="577" spans="1:11" ht="13" x14ac:dyDescent="0.15">
      <c r="A577" s="14"/>
      <c r="B577" s="14"/>
      <c r="C577" s="14"/>
      <c r="D577" s="16"/>
      <c r="E577" s="16"/>
      <c r="F577" s="14"/>
      <c r="G577" s="14"/>
      <c r="H577" s="14"/>
      <c r="I577" s="15"/>
      <c r="J577" s="77"/>
      <c r="K577" s="92"/>
    </row>
    <row r="578" spans="1:11" ht="13" x14ac:dyDescent="0.15">
      <c r="A578" s="14"/>
      <c r="B578" s="14"/>
      <c r="C578" s="14"/>
      <c r="D578" s="16"/>
      <c r="E578" s="16"/>
      <c r="F578" s="14"/>
      <c r="G578" s="14"/>
      <c r="H578" s="14"/>
      <c r="I578" s="15"/>
      <c r="J578" s="77"/>
      <c r="K578" s="92"/>
    </row>
    <row r="579" spans="1:11" ht="13" x14ac:dyDescent="0.15">
      <c r="A579" s="14"/>
      <c r="B579" s="14"/>
      <c r="C579" s="14"/>
      <c r="D579" s="16"/>
      <c r="E579" s="16"/>
      <c r="F579" s="14"/>
      <c r="G579" s="14"/>
      <c r="H579" s="14"/>
      <c r="I579" s="15"/>
      <c r="J579" s="77"/>
      <c r="K579" s="92"/>
    </row>
    <row r="580" spans="1:11" ht="13" x14ac:dyDescent="0.15">
      <c r="A580" s="14"/>
      <c r="B580" s="14"/>
      <c r="C580" s="14"/>
      <c r="D580" s="16"/>
      <c r="E580" s="16"/>
      <c r="F580" s="14"/>
      <c r="G580" s="14"/>
      <c r="H580" s="14"/>
      <c r="I580" s="15"/>
      <c r="J580" s="77"/>
      <c r="K580" s="92"/>
    </row>
    <row r="581" spans="1:11" ht="13" x14ac:dyDescent="0.15">
      <c r="A581" s="14"/>
      <c r="B581" s="14"/>
      <c r="C581" s="14"/>
      <c r="D581" s="16"/>
      <c r="E581" s="16"/>
      <c r="F581" s="14"/>
      <c r="G581" s="14"/>
      <c r="H581" s="14"/>
      <c r="I581" s="15"/>
      <c r="J581" s="77"/>
      <c r="K581" s="92"/>
    </row>
    <row r="582" spans="1:11" ht="13" x14ac:dyDescent="0.15">
      <c r="A582" s="14"/>
      <c r="B582" s="14"/>
      <c r="C582" s="14"/>
      <c r="D582" s="16"/>
      <c r="E582" s="16"/>
      <c r="F582" s="14"/>
      <c r="G582" s="14"/>
      <c r="H582" s="14"/>
      <c r="I582" s="15"/>
      <c r="J582" s="77"/>
      <c r="K582" s="92"/>
    </row>
    <row r="583" spans="1:11" ht="13" x14ac:dyDescent="0.15">
      <c r="A583" s="14"/>
      <c r="B583" s="14"/>
      <c r="C583" s="14"/>
      <c r="D583" s="16"/>
      <c r="E583" s="16"/>
      <c r="F583" s="14"/>
      <c r="G583" s="14"/>
      <c r="H583" s="14"/>
      <c r="I583" s="15"/>
      <c r="J583" s="77"/>
      <c r="K583" s="92"/>
    </row>
    <row r="584" spans="1:11" ht="13" x14ac:dyDescent="0.15">
      <c r="A584" s="14"/>
      <c r="B584" s="14"/>
      <c r="C584" s="14"/>
      <c r="D584" s="16"/>
      <c r="E584" s="16"/>
      <c r="F584" s="14"/>
      <c r="G584" s="14"/>
      <c r="H584" s="14"/>
      <c r="I584" s="15"/>
      <c r="J584" s="77"/>
      <c r="K584" s="92"/>
    </row>
    <row r="585" spans="1:11" ht="13" x14ac:dyDescent="0.15">
      <c r="A585" s="14"/>
      <c r="B585" s="14"/>
      <c r="C585" s="14"/>
      <c r="D585" s="16"/>
      <c r="E585" s="16"/>
      <c r="F585" s="14"/>
      <c r="G585" s="14"/>
      <c r="H585" s="14"/>
      <c r="I585" s="15"/>
      <c r="J585" s="77"/>
      <c r="K585" s="92"/>
    </row>
    <row r="586" spans="1:11" ht="13" x14ac:dyDescent="0.15">
      <c r="A586" s="14"/>
      <c r="B586" s="14"/>
      <c r="C586" s="14"/>
      <c r="D586" s="16"/>
      <c r="E586" s="16"/>
      <c r="F586" s="14"/>
      <c r="G586" s="14"/>
      <c r="H586" s="14"/>
      <c r="I586" s="15"/>
      <c r="J586" s="77"/>
      <c r="K586" s="92"/>
    </row>
    <row r="587" spans="1:11" ht="13" x14ac:dyDescent="0.15">
      <c r="A587" s="14"/>
      <c r="B587" s="14"/>
      <c r="C587" s="14"/>
      <c r="D587" s="16"/>
      <c r="E587" s="16"/>
      <c r="F587" s="14"/>
      <c r="G587" s="14"/>
      <c r="H587" s="14"/>
      <c r="I587" s="15"/>
      <c r="J587" s="77"/>
      <c r="K587" s="92"/>
    </row>
    <row r="588" spans="1:11" ht="13" x14ac:dyDescent="0.15">
      <c r="A588" s="14"/>
      <c r="B588" s="14"/>
      <c r="C588" s="14"/>
      <c r="D588" s="16"/>
      <c r="E588" s="16"/>
      <c r="F588" s="14"/>
      <c r="G588" s="14"/>
      <c r="H588" s="14"/>
      <c r="I588" s="15"/>
      <c r="J588" s="77"/>
      <c r="K588" s="92"/>
    </row>
    <row r="589" spans="1:11" ht="13" x14ac:dyDescent="0.15">
      <c r="A589" s="14"/>
      <c r="B589" s="14"/>
      <c r="C589" s="14"/>
      <c r="D589" s="16"/>
      <c r="E589" s="16"/>
      <c r="F589" s="14"/>
      <c r="G589" s="14"/>
      <c r="H589" s="14"/>
      <c r="I589" s="15"/>
      <c r="J589" s="77"/>
      <c r="K589" s="92"/>
    </row>
    <row r="590" spans="1:11" ht="13" x14ac:dyDescent="0.15">
      <c r="A590" s="14"/>
      <c r="B590" s="14"/>
      <c r="C590" s="14"/>
      <c r="D590" s="16"/>
      <c r="E590" s="16"/>
      <c r="F590" s="14"/>
      <c r="G590" s="14"/>
      <c r="H590" s="14"/>
      <c r="I590" s="15"/>
      <c r="J590" s="77"/>
      <c r="K590" s="92"/>
    </row>
    <row r="591" spans="1:11" ht="13" x14ac:dyDescent="0.15">
      <c r="A591" s="14"/>
      <c r="B591" s="14"/>
      <c r="C591" s="14"/>
      <c r="D591" s="16"/>
      <c r="E591" s="16"/>
      <c r="F591" s="14"/>
      <c r="G591" s="14"/>
      <c r="H591" s="14"/>
      <c r="I591" s="15"/>
      <c r="J591" s="77"/>
      <c r="K591" s="92"/>
    </row>
    <row r="592" spans="1:11" ht="13" x14ac:dyDescent="0.15">
      <c r="A592" s="14"/>
      <c r="B592" s="14"/>
      <c r="C592" s="14"/>
      <c r="D592" s="16"/>
      <c r="E592" s="16"/>
      <c r="F592" s="14"/>
      <c r="G592" s="14"/>
      <c r="H592" s="14"/>
      <c r="I592" s="15"/>
      <c r="J592" s="77"/>
      <c r="K592" s="92"/>
    </row>
    <row r="593" spans="1:11" ht="13" x14ac:dyDescent="0.15">
      <c r="A593" s="14"/>
      <c r="B593" s="14"/>
      <c r="C593" s="14"/>
      <c r="D593" s="16"/>
      <c r="E593" s="16"/>
      <c r="F593" s="14"/>
      <c r="G593" s="14"/>
      <c r="H593" s="14"/>
      <c r="I593" s="15"/>
      <c r="J593" s="77"/>
      <c r="K593" s="92"/>
    </row>
    <row r="594" spans="1:11" ht="13" x14ac:dyDescent="0.15">
      <c r="A594" s="14"/>
      <c r="B594" s="14"/>
      <c r="C594" s="14"/>
      <c r="D594" s="16"/>
      <c r="E594" s="16"/>
      <c r="F594" s="14"/>
      <c r="G594" s="14"/>
      <c r="H594" s="14"/>
      <c r="I594" s="15"/>
      <c r="J594" s="77"/>
      <c r="K594" s="92"/>
    </row>
    <row r="595" spans="1:11" ht="13" x14ac:dyDescent="0.15">
      <c r="A595" s="14"/>
      <c r="B595" s="14"/>
      <c r="C595" s="14"/>
      <c r="D595" s="16"/>
      <c r="E595" s="16"/>
      <c r="F595" s="14"/>
      <c r="G595" s="14"/>
      <c r="H595" s="14"/>
      <c r="I595" s="15"/>
      <c r="J595" s="77"/>
      <c r="K595" s="92"/>
    </row>
    <row r="596" spans="1:11" ht="13" x14ac:dyDescent="0.15">
      <c r="A596" s="14"/>
      <c r="B596" s="14"/>
      <c r="C596" s="14"/>
      <c r="D596" s="16"/>
      <c r="E596" s="16"/>
      <c r="F596" s="14"/>
      <c r="G596" s="14"/>
      <c r="H596" s="14"/>
      <c r="I596" s="15"/>
      <c r="J596" s="77"/>
      <c r="K596" s="92"/>
    </row>
    <row r="597" spans="1:11" ht="13" x14ac:dyDescent="0.15">
      <c r="A597" s="14"/>
      <c r="B597" s="14"/>
      <c r="C597" s="14"/>
      <c r="D597" s="16"/>
      <c r="E597" s="16"/>
      <c r="F597" s="14"/>
      <c r="G597" s="14"/>
      <c r="H597" s="14"/>
      <c r="I597" s="15"/>
      <c r="J597" s="77"/>
      <c r="K597" s="92"/>
    </row>
    <row r="598" spans="1:11" ht="13" x14ac:dyDescent="0.15">
      <c r="A598" s="14"/>
      <c r="B598" s="14"/>
      <c r="C598" s="14"/>
      <c r="D598" s="16"/>
      <c r="E598" s="16"/>
      <c r="F598" s="14"/>
      <c r="G598" s="14"/>
      <c r="H598" s="14"/>
      <c r="I598" s="15"/>
      <c r="J598" s="77"/>
      <c r="K598" s="92"/>
    </row>
    <row r="599" spans="1:11" ht="13" x14ac:dyDescent="0.15">
      <c r="A599" s="14"/>
      <c r="B599" s="14"/>
      <c r="C599" s="14"/>
      <c r="D599" s="16"/>
      <c r="E599" s="16"/>
      <c r="F599" s="14"/>
      <c r="G599" s="14"/>
      <c r="H599" s="14"/>
      <c r="I599" s="15"/>
      <c r="J599" s="77"/>
      <c r="K599" s="92"/>
    </row>
    <row r="600" spans="1:11" ht="13" x14ac:dyDescent="0.15">
      <c r="A600" s="14"/>
      <c r="B600" s="14"/>
      <c r="C600" s="14"/>
      <c r="D600" s="16"/>
      <c r="E600" s="16"/>
      <c r="F600" s="14"/>
      <c r="G600" s="14"/>
      <c r="H600" s="14"/>
      <c r="I600" s="15"/>
      <c r="J600" s="77"/>
      <c r="K600" s="92"/>
    </row>
    <row r="601" spans="1:11" ht="13" x14ac:dyDescent="0.15">
      <c r="A601" s="14"/>
      <c r="B601" s="14"/>
      <c r="C601" s="14"/>
      <c r="D601" s="16"/>
      <c r="E601" s="16"/>
      <c r="F601" s="14"/>
      <c r="G601" s="14"/>
      <c r="H601" s="14"/>
      <c r="I601" s="15"/>
      <c r="J601" s="77"/>
      <c r="K601" s="92"/>
    </row>
    <row r="602" spans="1:11" ht="13" x14ac:dyDescent="0.15">
      <c r="A602" s="14"/>
      <c r="B602" s="14"/>
      <c r="C602" s="14"/>
      <c r="D602" s="16"/>
      <c r="E602" s="16"/>
      <c r="F602" s="14"/>
      <c r="G602" s="14"/>
      <c r="H602" s="14"/>
      <c r="I602" s="15"/>
      <c r="J602" s="77"/>
      <c r="K602" s="92"/>
    </row>
    <row r="603" spans="1:11" ht="13" x14ac:dyDescent="0.15">
      <c r="A603" s="14"/>
      <c r="B603" s="14"/>
      <c r="C603" s="14"/>
      <c r="D603" s="16"/>
      <c r="E603" s="16"/>
      <c r="F603" s="14"/>
      <c r="G603" s="14"/>
      <c r="H603" s="14"/>
      <c r="I603" s="15"/>
      <c r="J603" s="77"/>
      <c r="K603" s="92"/>
    </row>
    <row r="604" spans="1:11" ht="13" x14ac:dyDescent="0.15">
      <c r="A604" s="14"/>
      <c r="B604" s="14"/>
      <c r="C604" s="14"/>
      <c r="D604" s="16"/>
      <c r="E604" s="16"/>
      <c r="F604" s="14"/>
      <c r="G604" s="14"/>
      <c r="H604" s="14"/>
      <c r="I604" s="15"/>
      <c r="J604" s="77"/>
      <c r="K604" s="92"/>
    </row>
    <row r="605" spans="1:11" ht="13" x14ac:dyDescent="0.15">
      <c r="A605" s="14"/>
      <c r="B605" s="14"/>
      <c r="C605" s="14"/>
      <c r="D605" s="16"/>
      <c r="E605" s="16"/>
      <c r="F605" s="14"/>
      <c r="G605" s="14"/>
      <c r="H605" s="14"/>
      <c r="I605" s="15"/>
      <c r="J605" s="77"/>
      <c r="K605" s="92"/>
    </row>
    <row r="606" spans="1:11" ht="13" x14ac:dyDescent="0.15">
      <c r="A606" s="14"/>
      <c r="B606" s="14"/>
      <c r="C606" s="14"/>
      <c r="D606" s="16"/>
      <c r="E606" s="16"/>
      <c r="F606" s="14"/>
      <c r="G606" s="14"/>
      <c r="H606" s="14"/>
      <c r="I606" s="15"/>
      <c r="J606" s="77"/>
      <c r="K606" s="92"/>
    </row>
    <row r="607" spans="1:11" ht="13" x14ac:dyDescent="0.15">
      <c r="A607" s="14"/>
      <c r="B607" s="14"/>
      <c r="C607" s="14"/>
      <c r="D607" s="16"/>
      <c r="E607" s="16"/>
      <c r="F607" s="14"/>
      <c r="G607" s="14"/>
      <c r="H607" s="14"/>
      <c r="I607" s="15"/>
      <c r="J607" s="77"/>
      <c r="K607" s="92"/>
    </row>
    <row r="608" spans="1:11" ht="13" x14ac:dyDescent="0.15">
      <c r="A608" s="14"/>
      <c r="B608" s="14"/>
      <c r="C608" s="14"/>
      <c r="D608" s="16"/>
      <c r="E608" s="16"/>
      <c r="F608" s="14"/>
      <c r="G608" s="14"/>
      <c r="H608" s="14"/>
      <c r="I608" s="15"/>
      <c r="J608" s="77"/>
      <c r="K608" s="92"/>
    </row>
    <row r="609" spans="1:11" ht="13" x14ac:dyDescent="0.15">
      <c r="A609" s="14"/>
      <c r="B609" s="14"/>
      <c r="C609" s="14"/>
      <c r="D609" s="16"/>
      <c r="E609" s="16"/>
      <c r="F609" s="14"/>
      <c r="G609" s="14"/>
      <c r="H609" s="14"/>
      <c r="I609" s="15"/>
      <c r="J609" s="77"/>
      <c r="K609" s="92"/>
    </row>
    <row r="610" spans="1:11" ht="13" x14ac:dyDescent="0.15">
      <c r="A610" s="14"/>
      <c r="B610" s="14"/>
      <c r="C610" s="14"/>
      <c r="D610" s="16"/>
      <c r="E610" s="16"/>
      <c r="F610" s="14"/>
      <c r="G610" s="14"/>
      <c r="H610" s="14"/>
      <c r="I610" s="15"/>
      <c r="J610" s="77"/>
      <c r="K610" s="92"/>
    </row>
    <row r="611" spans="1:11" ht="13" x14ac:dyDescent="0.15">
      <c r="A611" s="14"/>
      <c r="B611" s="14"/>
      <c r="C611" s="14"/>
      <c r="D611" s="16"/>
      <c r="E611" s="16"/>
      <c r="F611" s="14"/>
      <c r="G611" s="14"/>
      <c r="H611" s="14"/>
      <c r="I611" s="15"/>
      <c r="J611" s="77"/>
      <c r="K611" s="92"/>
    </row>
    <row r="612" spans="1:11" ht="13" x14ac:dyDescent="0.15">
      <c r="A612" s="14"/>
      <c r="B612" s="14"/>
      <c r="C612" s="14"/>
      <c r="D612" s="16"/>
      <c r="E612" s="16"/>
      <c r="F612" s="14"/>
      <c r="G612" s="14"/>
      <c r="H612" s="14"/>
      <c r="I612" s="15"/>
      <c r="J612" s="77"/>
      <c r="K612" s="92"/>
    </row>
    <row r="613" spans="1:11" ht="13" x14ac:dyDescent="0.15">
      <c r="A613" s="14"/>
      <c r="B613" s="14"/>
      <c r="C613" s="14"/>
      <c r="D613" s="16"/>
      <c r="E613" s="16"/>
      <c r="F613" s="14"/>
      <c r="G613" s="14"/>
      <c r="H613" s="14"/>
      <c r="I613" s="15"/>
      <c r="J613" s="77"/>
      <c r="K613" s="92"/>
    </row>
    <row r="614" spans="1:11" ht="13" x14ac:dyDescent="0.15">
      <c r="A614" s="14"/>
      <c r="B614" s="14"/>
      <c r="C614" s="14"/>
      <c r="D614" s="16"/>
      <c r="E614" s="16"/>
      <c r="F614" s="14"/>
      <c r="G614" s="14"/>
      <c r="H614" s="14"/>
      <c r="I614" s="15"/>
      <c r="J614" s="77"/>
      <c r="K614" s="92"/>
    </row>
    <row r="615" spans="1:11" ht="13" x14ac:dyDescent="0.15">
      <c r="A615" s="14"/>
      <c r="B615" s="14"/>
      <c r="C615" s="14"/>
      <c r="D615" s="16"/>
      <c r="E615" s="16"/>
      <c r="F615" s="14"/>
      <c r="G615" s="14"/>
      <c r="H615" s="14"/>
      <c r="I615" s="15"/>
      <c r="J615" s="77"/>
      <c r="K615" s="92"/>
    </row>
    <row r="616" spans="1:11" ht="13" x14ac:dyDescent="0.15">
      <c r="A616" s="14"/>
      <c r="B616" s="14"/>
      <c r="C616" s="14"/>
      <c r="D616" s="16"/>
      <c r="E616" s="16"/>
      <c r="F616" s="14"/>
      <c r="G616" s="14"/>
      <c r="H616" s="14"/>
      <c r="I616" s="15"/>
      <c r="J616" s="77"/>
      <c r="K616" s="92"/>
    </row>
    <row r="617" spans="1:11" ht="13" x14ac:dyDescent="0.15">
      <c r="A617" s="14"/>
      <c r="B617" s="14"/>
      <c r="C617" s="14"/>
      <c r="D617" s="16"/>
      <c r="E617" s="16"/>
      <c r="F617" s="14"/>
      <c r="G617" s="14"/>
      <c r="H617" s="14"/>
      <c r="I617" s="15"/>
      <c r="J617" s="77"/>
      <c r="K617" s="92"/>
    </row>
    <row r="618" spans="1:11" ht="13" x14ac:dyDescent="0.15">
      <c r="A618" s="14"/>
      <c r="B618" s="14"/>
      <c r="C618" s="14"/>
      <c r="D618" s="16"/>
      <c r="E618" s="16"/>
      <c r="F618" s="14"/>
      <c r="G618" s="14"/>
      <c r="H618" s="14"/>
      <c r="I618" s="15"/>
      <c r="J618" s="77"/>
      <c r="K618" s="92"/>
    </row>
    <row r="619" spans="1:11" ht="13" x14ac:dyDescent="0.15">
      <c r="A619" s="14"/>
      <c r="B619" s="14"/>
      <c r="C619" s="14"/>
      <c r="D619" s="16"/>
      <c r="E619" s="16"/>
      <c r="F619" s="14"/>
      <c r="G619" s="14"/>
      <c r="H619" s="14"/>
      <c r="I619" s="15"/>
      <c r="J619" s="77"/>
      <c r="K619" s="92"/>
    </row>
    <row r="620" spans="1:11" ht="13" x14ac:dyDescent="0.15">
      <c r="A620" s="14"/>
      <c r="B620" s="14"/>
      <c r="C620" s="14"/>
      <c r="D620" s="16"/>
      <c r="E620" s="16"/>
      <c r="F620" s="14"/>
      <c r="G620" s="14"/>
      <c r="H620" s="14"/>
      <c r="I620" s="15"/>
      <c r="J620" s="77"/>
      <c r="K620" s="92"/>
    </row>
    <row r="621" spans="1:11" ht="13" x14ac:dyDescent="0.15">
      <c r="A621" s="14"/>
      <c r="B621" s="14"/>
      <c r="C621" s="14"/>
      <c r="D621" s="16"/>
      <c r="E621" s="16"/>
      <c r="F621" s="14"/>
      <c r="G621" s="14"/>
      <c r="H621" s="14"/>
      <c r="I621" s="15"/>
      <c r="J621" s="77"/>
      <c r="K621" s="92"/>
    </row>
    <row r="622" spans="1:11" ht="13" x14ac:dyDescent="0.15">
      <c r="A622" s="14"/>
      <c r="B622" s="14"/>
      <c r="C622" s="14"/>
      <c r="D622" s="16"/>
      <c r="E622" s="16"/>
      <c r="F622" s="14"/>
      <c r="G622" s="14"/>
      <c r="H622" s="14"/>
      <c r="I622" s="15"/>
      <c r="J622" s="77"/>
      <c r="K622" s="92"/>
    </row>
    <row r="623" spans="1:11" ht="13" x14ac:dyDescent="0.15">
      <c r="A623" s="14"/>
      <c r="B623" s="14"/>
      <c r="C623" s="14"/>
      <c r="D623" s="16"/>
      <c r="E623" s="16"/>
      <c r="F623" s="14"/>
      <c r="G623" s="14"/>
      <c r="H623" s="14"/>
      <c r="I623" s="15"/>
      <c r="J623" s="77"/>
      <c r="K623" s="92"/>
    </row>
    <row r="624" spans="1:11" ht="13" x14ac:dyDescent="0.15">
      <c r="A624" s="14"/>
      <c r="B624" s="14"/>
      <c r="C624" s="14"/>
      <c r="D624" s="16"/>
      <c r="E624" s="16"/>
      <c r="F624" s="14"/>
      <c r="G624" s="14"/>
      <c r="H624" s="14"/>
      <c r="I624" s="15"/>
      <c r="J624" s="77"/>
      <c r="K624" s="92"/>
    </row>
    <row r="625" spans="1:11" ht="13" x14ac:dyDescent="0.15">
      <c r="A625" s="14"/>
      <c r="B625" s="14"/>
      <c r="C625" s="14"/>
      <c r="D625" s="16"/>
      <c r="E625" s="16"/>
      <c r="F625" s="14"/>
      <c r="G625" s="14"/>
      <c r="H625" s="14"/>
      <c r="I625" s="15"/>
      <c r="J625" s="77"/>
      <c r="K625" s="92"/>
    </row>
    <row r="626" spans="1:11" ht="13" x14ac:dyDescent="0.15">
      <c r="A626" s="14"/>
      <c r="B626" s="14"/>
      <c r="C626" s="14"/>
      <c r="D626" s="16"/>
      <c r="E626" s="16"/>
      <c r="F626" s="14"/>
      <c r="G626" s="14"/>
      <c r="H626" s="14"/>
      <c r="I626" s="15"/>
      <c r="J626" s="77"/>
      <c r="K626" s="92"/>
    </row>
    <row r="627" spans="1:11" ht="13" x14ac:dyDescent="0.15">
      <c r="A627" s="14"/>
      <c r="B627" s="14"/>
      <c r="C627" s="14"/>
      <c r="D627" s="16"/>
      <c r="E627" s="16"/>
      <c r="F627" s="14"/>
      <c r="G627" s="14"/>
      <c r="H627" s="14"/>
      <c r="I627" s="15"/>
      <c r="J627" s="77"/>
      <c r="K627" s="92"/>
    </row>
    <row r="628" spans="1:11" ht="13" x14ac:dyDescent="0.15">
      <c r="A628" s="14"/>
      <c r="B628" s="14"/>
      <c r="C628" s="14"/>
      <c r="D628" s="16"/>
      <c r="E628" s="16"/>
      <c r="F628" s="14"/>
      <c r="G628" s="14"/>
      <c r="H628" s="14"/>
      <c r="I628" s="15"/>
      <c r="J628" s="77"/>
      <c r="K628" s="92"/>
    </row>
    <row r="629" spans="1:11" ht="13" x14ac:dyDescent="0.15">
      <c r="A629" s="14"/>
      <c r="B629" s="14"/>
      <c r="C629" s="14"/>
      <c r="D629" s="16"/>
      <c r="E629" s="16"/>
      <c r="F629" s="14"/>
      <c r="G629" s="14"/>
      <c r="H629" s="14"/>
      <c r="I629" s="15"/>
      <c r="J629" s="77"/>
      <c r="K629" s="92"/>
    </row>
    <row r="630" spans="1:11" ht="13" x14ac:dyDescent="0.15">
      <c r="A630" s="14"/>
      <c r="B630" s="14"/>
      <c r="C630" s="14"/>
      <c r="D630" s="16"/>
      <c r="E630" s="16"/>
      <c r="F630" s="14"/>
      <c r="G630" s="14"/>
      <c r="H630" s="14"/>
      <c r="I630" s="15"/>
      <c r="J630" s="77"/>
      <c r="K630" s="92"/>
    </row>
    <row r="631" spans="1:11" ht="13" x14ac:dyDescent="0.15">
      <c r="A631" s="14"/>
      <c r="B631" s="14"/>
      <c r="C631" s="14"/>
      <c r="D631" s="16"/>
      <c r="E631" s="16"/>
      <c r="F631" s="14"/>
      <c r="G631" s="14"/>
      <c r="H631" s="14"/>
      <c r="I631" s="15"/>
      <c r="J631" s="77"/>
      <c r="K631" s="92"/>
    </row>
    <row r="632" spans="1:11" ht="13" x14ac:dyDescent="0.15">
      <c r="A632" s="14"/>
      <c r="B632" s="14"/>
      <c r="C632" s="14"/>
      <c r="D632" s="16"/>
      <c r="E632" s="16"/>
      <c r="F632" s="14"/>
      <c r="G632" s="14"/>
      <c r="H632" s="14"/>
      <c r="I632" s="15"/>
      <c r="J632" s="77"/>
      <c r="K632" s="92"/>
    </row>
    <row r="633" spans="1:11" ht="13" x14ac:dyDescent="0.15">
      <c r="A633" s="14"/>
      <c r="B633" s="14"/>
      <c r="C633" s="14"/>
      <c r="D633" s="16"/>
      <c r="E633" s="16"/>
      <c r="F633" s="14"/>
      <c r="G633" s="14"/>
      <c r="H633" s="14"/>
      <c r="I633" s="15"/>
      <c r="J633" s="77"/>
      <c r="K633" s="92"/>
    </row>
    <row r="634" spans="1:11" ht="13" x14ac:dyDescent="0.15">
      <c r="A634" s="14"/>
      <c r="B634" s="14"/>
      <c r="C634" s="14"/>
      <c r="D634" s="16"/>
      <c r="E634" s="16"/>
      <c r="F634" s="14"/>
      <c r="G634" s="14"/>
      <c r="H634" s="14"/>
      <c r="I634" s="15"/>
      <c r="J634" s="77"/>
      <c r="K634" s="92"/>
    </row>
    <row r="635" spans="1:11" ht="13" x14ac:dyDescent="0.15">
      <c r="A635" s="14"/>
      <c r="B635" s="14"/>
      <c r="C635" s="14"/>
      <c r="D635" s="16"/>
      <c r="E635" s="16"/>
      <c r="F635" s="14"/>
      <c r="G635" s="14"/>
      <c r="H635" s="14"/>
      <c r="I635" s="15"/>
      <c r="J635" s="77"/>
      <c r="K635" s="92"/>
    </row>
    <row r="636" spans="1:11" ht="13" x14ac:dyDescent="0.15">
      <c r="A636" s="14"/>
      <c r="B636" s="14"/>
      <c r="C636" s="14"/>
      <c r="D636" s="16"/>
      <c r="E636" s="16"/>
      <c r="F636" s="14"/>
      <c r="G636" s="14"/>
      <c r="H636" s="14"/>
      <c r="I636" s="15"/>
      <c r="J636" s="77"/>
      <c r="K636" s="92"/>
    </row>
    <row r="637" spans="1:11" ht="13" x14ac:dyDescent="0.15">
      <c r="A637" s="14"/>
      <c r="B637" s="14"/>
      <c r="C637" s="14"/>
      <c r="D637" s="16"/>
      <c r="E637" s="16"/>
      <c r="F637" s="14"/>
      <c r="G637" s="14"/>
      <c r="H637" s="14"/>
      <c r="I637" s="15"/>
      <c r="J637" s="77"/>
      <c r="K637" s="92"/>
    </row>
    <row r="638" spans="1:11" ht="13" x14ac:dyDescent="0.15">
      <c r="A638" s="14"/>
      <c r="B638" s="14"/>
      <c r="C638" s="14"/>
      <c r="D638" s="16"/>
      <c r="E638" s="16"/>
      <c r="F638" s="14"/>
      <c r="G638" s="14"/>
      <c r="H638" s="14"/>
      <c r="I638" s="15"/>
      <c r="J638" s="77"/>
      <c r="K638" s="92"/>
    </row>
    <row r="639" spans="1:11" ht="13" x14ac:dyDescent="0.15">
      <c r="A639" s="14"/>
      <c r="B639" s="14"/>
      <c r="C639" s="14"/>
      <c r="D639" s="16"/>
      <c r="E639" s="16"/>
      <c r="F639" s="14"/>
      <c r="G639" s="14"/>
      <c r="H639" s="14"/>
      <c r="I639" s="15"/>
      <c r="J639" s="77"/>
      <c r="K639" s="92"/>
    </row>
    <row r="640" spans="1:11" ht="13" x14ac:dyDescent="0.15">
      <c r="A640" s="14"/>
      <c r="B640" s="14"/>
      <c r="C640" s="14"/>
      <c r="D640" s="16"/>
      <c r="E640" s="16"/>
      <c r="F640" s="14"/>
      <c r="G640" s="14"/>
      <c r="H640" s="14"/>
      <c r="I640" s="15"/>
      <c r="J640" s="77"/>
      <c r="K640" s="92"/>
    </row>
    <row r="641" spans="1:11" ht="13" x14ac:dyDescent="0.15">
      <c r="A641" s="14"/>
      <c r="B641" s="14"/>
      <c r="C641" s="14"/>
      <c r="D641" s="16"/>
      <c r="E641" s="16"/>
      <c r="F641" s="14"/>
      <c r="G641" s="14"/>
      <c r="H641" s="14"/>
      <c r="I641" s="15"/>
      <c r="J641" s="77"/>
      <c r="K641" s="92"/>
    </row>
    <row r="642" spans="1:11" ht="13" x14ac:dyDescent="0.15">
      <c r="A642" s="14"/>
      <c r="B642" s="14"/>
      <c r="C642" s="14"/>
      <c r="D642" s="16"/>
      <c r="E642" s="16"/>
      <c r="F642" s="14"/>
      <c r="G642" s="14"/>
      <c r="H642" s="14"/>
      <c r="I642" s="15"/>
      <c r="J642" s="77"/>
      <c r="K642" s="92"/>
    </row>
    <row r="643" spans="1:11" ht="13" x14ac:dyDescent="0.15">
      <c r="A643" s="14"/>
      <c r="B643" s="14"/>
      <c r="C643" s="14"/>
      <c r="D643" s="16"/>
      <c r="E643" s="16"/>
      <c r="F643" s="14"/>
      <c r="G643" s="14"/>
      <c r="H643" s="14"/>
      <c r="I643" s="15"/>
      <c r="J643" s="77"/>
      <c r="K643" s="92"/>
    </row>
    <row r="644" spans="1:11" ht="13" x14ac:dyDescent="0.15">
      <c r="A644" s="14"/>
      <c r="B644" s="14"/>
      <c r="C644" s="14"/>
      <c r="D644" s="16"/>
      <c r="E644" s="16"/>
      <c r="F644" s="14"/>
      <c r="G644" s="14"/>
      <c r="H644" s="14"/>
      <c r="I644" s="15"/>
      <c r="J644" s="77"/>
      <c r="K644" s="92"/>
    </row>
    <row r="645" spans="1:11" ht="13" x14ac:dyDescent="0.15">
      <c r="A645" s="14"/>
      <c r="B645" s="14"/>
      <c r="C645" s="14"/>
      <c r="D645" s="16"/>
      <c r="E645" s="16"/>
      <c r="F645" s="14"/>
      <c r="G645" s="14"/>
      <c r="H645" s="14"/>
      <c r="I645" s="15"/>
      <c r="J645" s="77"/>
      <c r="K645" s="92"/>
    </row>
    <row r="646" spans="1:11" ht="13" x14ac:dyDescent="0.15">
      <c r="A646" s="14"/>
      <c r="B646" s="14"/>
      <c r="C646" s="14"/>
      <c r="D646" s="16"/>
      <c r="E646" s="16"/>
      <c r="F646" s="14"/>
      <c r="G646" s="14"/>
      <c r="H646" s="14"/>
      <c r="I646" s="15"/>
      <c r="J646" s="77"/>
      <c r="K646" s="92"/>
    </row>
    <row r="647" spans="1:11" ht="13" x14ac:dyDescent="0.15">
      <c r="A647" s="14"/>
      <c r="B647" s="14"/>
      <c r="C647" s="14"/>
      <c r="D647" s="16"/>
      <c r="E647" s="16"/>
      <c r="F647" s="14"/>
      <c r="G647" s="14"/>
      <c r="H647" s="14"/>
      <c r="I647" s="15"/>
      <c r="J647" s="77"/>
      <c r="K647" s="92"/>
    </row>
    <row r="648" spans="1:11" ht="13" x14ac:dyDescent="0.15">
      <c r="A648" s="14"/>
      <c r="B648" s="14"/>
      <c r="C648" s="14"/>
      <c r="D648" s="16"/>
      <c r="E648" s="16"/>
      <c r="F648" s="14"/>
      <c r="G648" s="14"/>
      <c r="H648" s="14"/>
      <c r="I648" s="15"/>
      <c r="J648" s="77"/>
      <c r="K648" s="92"/>
    </row>
    <row r="649" spans="1:11" ht="13" x14ac:dyDescent="0.15">
      <c r="A649" s="14"/>
      <c r="B649" s="14"/>
      <c r="C649" s="14"/>
      <c r="D649" s="16"/>
      <c r="E649" s="16"/>
      <c r="F649" s="14"/>
      <c r="G649" s="14"/>
      <c r="H649" s="14"/>
      <c r="I649" s="15"/>
      <c r="J649" s="77"/>
      <c r="K649" s="92"/>
    </row>
    <row r="650" spans="1:11" ht="13" x14ac:dyDescent="0.15">
      <c r="A650" s="14"/>
      <c r="B650" s="14"/>
      <c r="C650" s="14"/>
      <c r="D650" s="16"/>
      <c r="E650" s="16"/>
      <c r="F650" s="14"/>
      <c r="G650" s="14"/>
      <c r="H650" s="14"/>
      <c r="I650" s="15"/>
      <c r="J650" s="77"/>
      <c r="K650" s="92"/>
    </row>
    <row r="651" spans="1:11" ht="13" x14ac:dyDescent="0.15">
      <c r="A651" s="14"/>
      <c r="B651" s="14"/>
      <c r="C651" s="14"/>
      <c r="D651" s="16"/>
      <c r="E651" s="16"/>
      <c r="F651" s="14"/>
      <c r="G651" s="14"/>
      <c r="H651" s="14"/>
      <c r="I651" s="15"/>
      <c r="J651" s="77"/>
      <c r="K651" s="92"/>
    </row>
    <row r="652" spans="1:11" ht="13" x14ac:dyDescent="0.15">
      <c r="A652" s="14"/>
      <c r="B652" s="14"/>
      <c r="C652" s="14"/>
      <c r="D652" s="16"/>
      <c r="E652" s="16"/>
      <c r="F652" s="14"/>
      <c r="G652" s="14"/>
      <c r="H652" s="14"/>
      <c r="I652" s="15"/>
      <c r="J652" s="77"/>
      <c r="K652" s="92"/>
    </row>
    <row r="653" spans="1:11" ht="13" x14ac:dyDescent="0.15">
      <c r="A653" s="14"/>
      <c r="B653" s="14"/>
      <c r="C653" s="14"/>
      <c r="D653" s="16"/>
      <c r="E653" s="16"/>
      <c r="F653" s="14"/>
      <c r="G653" s="14"/>
      <c r="H653" s="14"/>
      <c r="I653" s="15"/>
      <c r="J653" s="77"/>
      <c r="K653" s="92"/>
    </row>
    <row r="654" spans="1:11" ht="13" x14ac:dyDescent="0.15">
      <c r="A654" s="14"/>
      <c r="B654" s="14"/>
      <c r="C654" s="14"/>
      <c r="D654" s="16"/>
      <c r="E654" s="16"/>
      <c r="F654" s="14"/>
      <c r="G654" s="14"/>
      <c r="H654" s="14"/>
      <c r="I654" s="15"/>
      <c r="J654" s="77"/>
      <c r="K654" s="92"/>
    </row>
    <row r="655" spans="1:11" ht="13" x14ac:dyDescent="0.15">
      <c r="A655" s="14"/>
      <c r="B655" s="14"/>
      <c r="C655" s="14"/>
      <c r="D655" s="16"/>
      <c r="E655" s="16"/>
      <c r="F655" s="14"/>
      <c r="G655" s="14"/>
      <c r="H655" s="14"/>
      <c r="I655" s="15"/>
      <c r="J655" s="77"/>
      <c r="K655" s="92"/>
    </row>
    <row r="656" spans="1:11" ht="13" x14ac:dyDescent="0.15">
      <c r="A656" s="14"/>
      <c r="B656" s="14"/>
      <c r="C656" s="14"/>
      <c r="D656" s="16"/>
      <c r="E656" s="16"/>
      <c r="F656" s="14"/>
      <c r="G656" s="14"/>
      <c r="H656" s="14"/>
      <c r="I656" s="15"/>
      <c r="J656" s="77"/>
      <c r="K656" s="92"/>
    </row>
    <row r="657" spans="1:11" ht="13" x14ac:dyDescent="0.15">
      <c r="A657" s="14"/>
      <c r="B657" s="14"/>
      <c r="C657" s="14"/>
      <c r="D657" s="16"/>
      <c r="E657" s="16"/>
      <c r="F657" s="14"/>
      <c r="G657" s="14"/>
      <c r="H657" s="14"/>
      <c r="I657" s="15"/>
      <c r="J657" s="77"/>
      <c r="K657" s="92"/>
    </row>
    <row r="658" spans="1:11" ht="13" x14ac:dyDescent="0.15">
      <c r="A658" s="14"/>
      <c r="B658" s="14"/>
      <c r="C658" s="14"/>
      <c r="D658" s="16"/>
      <c r="E658" s="16"/>
      <c r="F658" s="14"/>
      <c r="G658" s="14"/>
      <c r="H658" s="14"/>
      <c r="I658" s="15"/>
      <c r="J658" s="77"/>
      <c r="K658" s="92"/>
    </row>
    <row r="659" spans="1:11" ht="13" x14ac:dyDescent="0.15">
      <c r="A659" s="14"/>
      <c r="B659" s="14"/>
      <c r="C659" s="14"/>
      <c r="D659" s="16"/>
      <c r="E659" s="16"/>
      <c r="F659" s="14"/>
      <c r="G659" s="14"/>
      <c r="H659" s="14"/>
      <c r="I659" s="15"/>
      <c r="J659" s="77"/>
      <c r="K659" s="92"/>
    </row>
    <row r="660" spans="1:11" ht="13" x14ac:dyDescent="0.15">
      <c r="A660" s="14"/>
      <c r="B660" s="14"/>
      <c r="C660" s="14"/>
      <c r="D660" s="16"/>
      <c r="E660" s="16"/>
      <c r="F660" s="14"/>
      <c r="G660" s="14"/>
      <c r="H660" s="14"/>
      <c r="I660" s="15"/>
      <c r="J660" s="77"/>
      <c r="K660" s="92"/>
    </row>
    <row r="661" spans="1:11" ht="13" x14ac:dyDescent="0.15">
      <c r="A661" s="14"/>
      <c r="B661" s="14"/>
      <c r="C661" s="14"/>
      <c r="D661" s="16"/>
      <c r="E661" s="16"/>
      <c r="F661" s="14"/>
      <c r="G661" s="14"/>
      <c r="H661" s="14"/>
      <c r="I661" s="15"/>
      <c r="J661" s="77"/>
      <c r="K661" s="92"/>
    </row>
    <row r="662" spans="1:11" ht="13" x14ac:dyDescent="0.15">
      <c r="A662" s="14"/>
      <c r="B662" s="14"/>
      <c r="C662" s="14"/>
      <c r="D662" s="16"/>
      <c r="E662" s="16"/>
      <c r="F662" s="14"/>
      <c r="G662" s="14"/>
      <c r="H662" s="14"/>
      <c r="I662" s="15"/>
      <c r="J662" s="77"/>
      <c r="K662" s="92"/>
    </row>
    <row r="663" spans="1:11" ht="13" x14ac:dyDescent="0.15">
      <c r="A663" s="14"/>
      <c r="B663" s="14"/>
      <c r="C663" s="14"/>
      <c r="D663" s="16"/>
      <c r="E663" s="16"/>
      <c r="F663" s="14"/>
      <c r="G663" s="14"/>
      <c r="H663" s="14"/>
      <c r="I663" s="15"/>
      <c r="J663" s="77"/>
      <c r="K663" s="92"/>
    </row>
    <row r="664" spans="1:11" ht="13" x14ac:dyDescent="0.15">
      <c r="A664" s="14"/>
      <c r="B664" s="14"/>
      <c r="C664" s="14"/>
      <c r="D664" s="16"/>
      <c r="E664" s="16"/>
      <c r="F664" s="14"/>
      <c r="G664" s="14"/>
      <c r="H664" s="14"/>
      <c r="I664" s="15"/>
      <c r="J664" s="77"/>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ht="13" x14ac:dyDescent="0.15">
      <c r="A4487" s="14"/>
      <c r="B4487" s="14"/>
      <c r="C4487" s="14"/>
      <c r="D4487" s="16"/>
      <c r="E4487" s="16"/>
      <c r="F4487" s="14"/>
      <c r="G4487" s="14"/>
      <c r="H4487" s="14"/>
      <c r="I4487" s="15"/>
      <c r="J4487" s="77"/>
      <c r="K4487" s="92"/>
    </row>
    <row r="4488" spans="1:11" ht="13" x14ac:dyDescent="0.15">
      <c r="A4488" s="14"/>
      <c r="B4488" s="14"/>
      <c r="C4488" s="14"/>
      <c r="D4488" s="16"/>
      <c r="E4488" s="16"/>
      <c r="F4488" s="14"/>
      <c r="G4488" s="14"/>
      <c r="H4488" s="14"/>
      <c r="I4488" s="15"/>
      <c r="J4488" s="77"/>
      <c r="K4488" s="92"/>
    </row>
    <row r="4489" spans="1:11" ht="13" x14ac:dyDescent="0.15">
      <c r="A4489" s="14"/>
      <c r="B4489" s="14"/>
      <c r="C4489" s="14"/>
      <c r="D4489" s="16"/>
      <c r="E4489" s="16"/>
      <c r="F4489" s="14"/>
      <c r="G4489" s="14"/>
      <c r="H4489" s="14"/>
      <c r="I4489" s="15"/>
      <c r="J4489" s="77"/>
      <c r="K4489" s="92"/>
    </row>
    <row r="4490" spans="1:11" ht="13" x14ac:dyDescent="0.15">
      <c r="A4490" s="14"/>
      <c r="B4490" s="14"/>
      <c r="C4490" s="14"/>
      <c r="D4490" s="16"/>
      <c r="E4490" s="16"/>
      <c r="F4490" s="14"/>
      <c r="G4490" s="14"/>
      <c r="H4490" s="14"/>
      <c r="I4490" s="15"/>
      <c r="J4490" s="77"/>
      <c r="K4490" s="92"/>
    </row>
    <row r="4491" spans="1:11" ht="13" x14ac:dyDescent="0.15">
      <c r="A4491" s="14"/>
      <c r="B4491" s="14"/>
      <c r="C4491" s="14"/>
      <c r="D4491" s="16"/>
      <c r="E4491" s="16"/>
      <c r="F4491" s="14"/>
      <c r="G4491" s="14"/>
      <c r="H4491" s="14"/>
      <c r="I4491" s="15"/>
      <c r="J4491" s="77"/>
      <c r="K4491" s="92"/>
    </row>
    <row r="4492" spans="1:11" ht="13" x14ac:dyDescent="0.15">
      <c r="A4492" s="14"/>
      <c r="B4492" s="14"/>
      <c r="C4492" s="14"/>
      <c r="D4492" s="16"/>
      <c r="E4492" s="16"/>
      <c r="F4492" s="14"/>
      <c r="G4492" s="14"/>
      <c r="H4492" s="14"/>
      <c r="I4492" s="15"/>
      <c r="J4492" s="77"/>
      <c r="K4492" s="92"/>
    </row>
    <row r="4493" spans="1:11" ht="13" x14ac:dyDescent="0.15">
      <c r="A4493" s="14"/>
      <c r="B4493" s="14"/>
      <c r="C4493" s="14"/>
      <c r="D4493" s="16"/>
      <c r="E4493" s="16"/>
      <c r="F4493" s="14"/>
      <c r="G4493" s="14"/>
      <c r="H4493" s="14"/>
      <c r="I4493" s="15"/>
      <c r="J4493" s="77"/>
      <c r="K4493" s="92"/>
    </row>
    <row r="4494" spans="1:11" ht="13" x14ac:dyDescent="0.15">
      <c r="A4494" s="14"/>
      <c r="B4494" s="14"/>
      <c r="C4494" s="14"/>
      <c r="D4494" s="16"/>
      <c r="E4494" s="16"/>
      <c r="F4494" s="14"/>
      <c r="G4494" s="14"/>
      <c r="H4494" s="14"/>
      <c r="I4494" s="15"/>
      <c r="J4494" s="77"/>
      <c r="K4494" s="92"/>
    </row>
    <row r="4495" spans="1:11" ht="13" x14ac:dyDescent="0.15">
      <c r="A4495" s="14"/>
      <c r="B4495" s="14"/>
      <c r="C4495" s="14"/>
      <c r="D4495" s="16"/>
      <c r="E4495" s="16"/>
      <c r="F4495" s="14"/>
      <c r="G4495" s="14"/>
      <c r="H4495" s="14"/>
      <c r="I4495" s="15"/>
      <c r="J4495" s="77"/>
      <c r="K4495" s="92"/>
    </row>
    <row r="4496" spans="1:11" ht="13" x14ac:dyDescent="0.15">
      <c r="A4496" s="14"/>
      <c r="B4496" s="14"/>
      <c r="C4496" s="14"/>
      <c r="D4496" s="16"/>
      <c r="E4496" s="16"/>
      <c r="F4496" s="14"/>
      <c r="G4496" s="14"/>
      <c r="H4496" s="14"/>
      <c r="I4496" s="15"/>
      <c r="J4496" s="77"/>
      <c r="K4496" s="92"/>
    </row>
    <row r="4497" spans="1:11" ht="13" x14ac:dyDescent="0.15">
      <c r="A4497" s="14"/>
      <c r="B4497" s="14"/>
      <c r="C4497" s="14"/>
      <c r="D4497" s="16"/>
      <c r="E4497" s="16"/>
      <c r="F4497" s="14"/>
      <c r="G4497" s="14"/>
      <c r="H4497" s="14"/>
      <c r="I4497" s="15"/>
      <c r="J4497" s="77"/>
      <c r="K4497" s="92"/>
    </row>
    <row r="4498" spans="1:11" ht="13" x14ac:dyDescent="0.15">
      <c r="A4498" s="14"/>
      <c r="B4498" s="14"/>
      <c r="C4498" s="14"/>
      <c r="D4498" s="16"/>
      <c r="E4498" s="16"/>
      <c r="F4498" s="14"/>
      <c r="G4498" s="14"/>
      <c r="H4498" s="14"/>
      <c r="I4498" s="15"/>
      <c r="J4498" s="77"/>
      <c r="K4498" s="92"/>
    </row>
    <row r="4499" spans="1:11" ht="13" x14ac:dyDescent="0.15">
      <c r="A4499" s="14"/>
      <c r="B4499" s="14"/>
      <c r="C4499" s="14"/>
      <c r="D4499" s="16"/>
      <c r="E4499" s="16"/>
      <c r="F4499" s="14"/>
      <c r="G4499" s="14"/>
      <c r="H4499" s="14"/>
      <c r="I4499" s="15"/>
      <c r="J4499" s="77"/>
      <c r="K4499" s="92"/>
    </row>
    <row r="4500" spans="1:11" ht="13" x14ac:dyDescent="0.15">
      <c r="A4500" s="14"/>
      <c r="B4500" s="14"/>
      <c r="C4500" s="14"/>
      <c r="D4500" s="16"/>
      <c r="E4500" s="16"/>
      <c r="F4500" s="14"/>
      <c r="G4500" s="14"/>
      <c r="H4500" s="14"/>
      <c r="I4500" s="15"/>
      <c r="J4500" s="77"/>
      <c r="K4500" s="92"/>
    </row>
    <row r="4501" spans="1:11" ht="13" x14ac:dyDescent="0.15">
      <c r="A4501" s="14"/>
      <c r="B4501" s="14"/>
      <c r="C4501" s="14"/>
      <c r="D4501" s="16"/>
      <c r="E4501" s="16"/>
      <c r="F4501" s="14"/>
      <c r="G4501" s="14"/>
      <c r="H4501" s="14"/>
      <c r="I4501" s="15"/>
      <c r="J4501" s="77"/>
      <c r="K4501" s="92"/>
    </row>
    <row r="4502" spans="1:11" ht="13" x14ac:dyDescent="0.15">
      <c r="A4502" s="14"/>
      <c r="B4502" s="14"/>
      <c r="C4502" s="14"/>
      <c r="D4502" s="16"/>
      <c r="E4502" s="16"/>
      <c r="F4502" s="14"/>
      <c r="G4502" s="14"/>
      <c r="H4502" s="14"/>
      <c r="I4502" s="15"/>
      <c r="J4502" s="77"/>
      <c r="K4502" s="92"/>
    </row>
    <row r="4503" spans="1:11" ht="13" x14ac:dyDescent="0.15">
      <c r="A4503" s="14"/>
      <c r="B4503" s="14"/>
      <c r="C4503" s="14"/>
      <c r="D4503" s="16"/>
      <c r="E4503" s="16"/>
      <c r="F4503" s="14"/>
      <c r="G4503" s="14"/>
      <c r="H4503" s="14"/>
      <c r="I4503" s="15"/>
      <c r="J4503" s="77"/>
      <c r="K4503" s="92"/>
    </row>
    <row r="4504" spans="1:11" ht="13" x14ac:dyDescent="0.15">
      <c r="A4504" s="14"/>
      <c r="B4504" s="14"/>
      <c r="C4504" s="14"/>
      <c r="D4504" s="16"/>
      <c r="E4504" s="16"/>
      <c r="F4504" s="14"/>
      <c r="G4504" s="14"/>
      <c r="H4504" s="14"/>
      <c r="I4504" s="15"/>
      <c r="J4504" s="77"/>
      <c r="K4504" s="92"/>
    </row>
    <row r="4505" spans="1:11" x14ac:dyDescent="0.15">
      <c r="A4505" s="14"/>
      <c r="B4505" s="14"/>
      <c r="C4505" s="14"/>
      <c r="D4505" s="16"/>
      <c r="E4505" s="16"/>
      <c r="F4505" s="14"/>
      <c r="G4505" s="14"/>
      <c r="H4505" s="14"/>
      <c r="I4505" s="15"/>
      <c r="J4505" s="77"/>
    </row>
    <row r="4506" spans="1:11" x14ac:dyDescent="0.15">
      <c r="A4506" s="14"/>
      <c r="B4506" s="14"/>
      <c r="C4506" s="14"/>
      <c r="D4506" s="16"/>
      <c r="E4506" s="16"/>
      <c r="F4506" s="14"/>
      <c r="G4506" s="14"/>
      <c r="H4506" s="14"/>
      <c r="I4506" s="15"/>
      <c r="J4506" s="77"/>
    </row>
    <row r="4507" spans="1:11" x14ac:dyDescent="0.15">
      <c r="A4507" s="14"/>
      <c r="B4507" s="14"/>
      <c r="C4507" s="14"/>
      <c r="D4507" s="16"/>
      <c r="E4507" s="16"/>
      <c r="F4507" s="14"/>
      <c r="G4507" s="14"/>
      <c r="H4507" s="14"/>
      <c r="I4507" s="15"/>
      <c r="J4507" s="77"/>
    </row>
    <row r="4508" spans="1:11" x14ac:dyDescent="0.15">
      <c r="A4508" s="14"/>
      <c r="B4508" s="14"/>
      <c r="C4508" s="14"/>
      <c r="D4508" s="16"/>
      <c r="E4508" s="16"/>
      <c r="F4508" s="14"/>
      <c r="G4508" s="14"/>
      <c r="H4508" s="14"/>
      <c r="I4508" s="15"/>
      <c r="J4508" s="77"/>
    </row>
    <row r="4509" spans="1:11" x14ac:dyDescent="0.15">
      <c r="A4509" s="14"/>
      <c r="B4509" s="14"/>
      <c r="C4509" s="14"/>
      <c r="D4509" s="16"/>
      <c r="E4509" s="16"/>
      <c r="F4509" s="14"/>
      <c r="G4509" s="14"/>
      <c r="H4509" s="14"/>
      <c r="I4509" s="15"/>
      <c r="J4509" s="77"/>
    </row>
    <row r="4510" spans="1:11" x14ac:dyDescent="0.15">
      <c r="A4510" s="14"/>
      <c r="B4510" s="14"/>
      <c r="C4510" s="14"/>
      <c r="D4510" s="16"/>
      <c r="E4510" s="16"/>
      <c r="F4510" s="14"/>
      <c r="G4510" s="14"/>
      <c r="H4510" s="14"/>
      <c r="I4510" s="15"/>
      <c r="J4510" s="77"/>
    </row>
    <row r="4511" spans="1:11" x14ac:dyDescent="0.15">
      <c r="A4511" s="14"/>
      <c r="B4511" s="14"/>
      <c r="C4511" s="14"/>
      <c r="D4511" s="16"/>
      <c r="E4511" s="16"/>
      <c r="F4511" s="14"/>
      <c r="G4511" s="14"/>
      <c r="H4511" s="14"/>
      <c r="I4511" s="15"/>
      <c r="J4511" s="77"/>
    </row>
    <row r="4512" spans="1:11"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row r="5001" spans="1:10" x14ac:dyDescent="0.15">
      <c r="A5001" s="14"/>
      <c r="B5001" s="14"/>
      <c r="C5001" s="14"/>
      <c r="D5001" s="16"/>
      <c r="E5001" s="16"/>
      <c r="F5001" s="14"/>
      <c r="G5001" s="14"/>
      <c r="H5001" s="14"/>
      <c r="I5001" s="15"/>
      <c r="J5001" s="77"/>
    </row>
    <row r="5002" spans="1:10" x14ac:dyDescent="0.15">
      <c r="A5002" s="14"/>
      <c r="B5002" s="14"/>
      <c r="C5002" s="14"/>
      <c r="D5002" s="16"/>
      <c r="E5002" s="16"/>
      <c r="F5002" s="14"/>
      <c r="G5002" s="14"/>
      <c r="H5002" s="14"/>
      <c r="I5002" s="15"/>
      <c r="J5002" s="77"/>
    </row>
    <row r="5003" spans="1:10" x14ac:dyDescent="0.15">
      <c r="A5003" s="14"/>
      <c r="B5003" s="14"/>
      <c r="C5003" s="14"/>
      <c r="D5003" s="16"/>
      <c r="E5003" s="16"/>
      <c r="F5003" s="14"/>
      <c r="G5003" s="14"/>
      <c r="H5003" s="14"/>
      <c r="I5003" s="15"/>
      <c r="J5003" s="77"/>
    </row>
    <row r="5004" spans="1:10" x14ac:dyDescent="0.15">
      <c r="A5004" s="14"/>
      <c r="B5004" s="14"/>
      <c r="C5004" s="14"/>
      <c r="D5004" s="16"/>
      <c r="E5004" s="16"/>
      <c r="F5004" s="14"/>
      <c r="G5004" s="14"/>
      <c r="H5004" s="14"/>
      <c r="I5004" s="15"/>
      <c r="J5004" s="77"/>
    </row>
    <row r="5005" spans="1:10" x14ac:dyDescent="0.15">
      <c r="A5005" s="14"/>
      <c r="B5005" s="14"/>
      <c r="C5005" s="14"/>
      <c r="D5005" s="16"/>
      <c r="E5005" s="16"/>
      <c r="F5005" s="14"/>
      <c r="G5005" s="14"/>
      <c r="H5005" s="14"/>
      <c r="I5005" s="15"/>
      <c r="J5005" s="77"/>
    </row>
    <row r="5006" spans="1:10" x14ac:dyDescent="0.15">
      <c r="A5006" s="14"/>
      <c r="B5006" s="14"/>
      <c r="C5006" s="14"/>
      <c r="D5006" s="16"/>
      <c r="E5006" s="16"/>
      <c r="F5006" s="14"/>
      <c r="G5006" s="14"/>
      <c r="H5006" s="14"/>
      <c r="I5006" s="15"/>
      <c r="J5006" s="77"/>
    </row>
    <row r="5007" spans="1:10" x14ac:dyDescent="0.15">
      <c r="A5007" s="14"/>
      <c r="B5007" s="14"/>
      <c r="C5007" s="14"/>
      <c r="D5007" s="16"/>
      <c r="E5007" s="16"/>
      <c r="F5007" s="14"/>
      <c r="G5007" s="14"/>
      <c r="H5007" s="14"/>
      <c r="I5007" s="15"/>
      <c r="J5007" s="77"/>
    </row>
    <row r="5008" spans="1:10" x14ac:dyDescent="0.15">
      <c r="A5008" s="14"/>
      <c r="B5008" s="14"/>
      <c r="C5008" s="14"/>
      <c r="D5008" s="16"/>
      <c r="E5008" s="16"/>
      <c r="F5008" s="14"/>
      <c r="G5008" s="14"/>
      <c r="H5008" s="14"/>
      <c r="I5008" s="15"/>
      <c r="J5008" s="77"/>
    </row>
    <row r="5009" spans="1:10" x14ac:dyDescent="0.15">
      <c r="A5009" s="14"/>
      <c r="B5009" s="14"/>
      <c r="C5009" s="14"/>
      <c r="D5009" s="16"/>
      <c r="E5009" s="16"/>
      <c r="F5009" s="14"/>
      <c r="G5009" s="14"/>
      <c r="H5009" s="14"/>
      <c r="I5009" s="15"/>
      <c r="J5009" s="77"/>
    </row>
    <row r="5010" spans="1:10" x14ac:dyDescent="0.15">
      <c r="A5010" s="14"/>
      <c r="B5010" s="14"/>
      <c r="C5010" s="14"/>
      <c r="D5010" s="16"/>
      <c r="E5010" s="16"/>
      <c r="F5010" s="14"/>
      <c r="G5010" s="14"/>
      <c r="H5010" s="14"/>
      <c r="I5010" s="15"/>
      <c r="J5010" s="77"/>
    </row>
    <row r="5011" spans="1:10" x14ac:dyDescent="0.15">
      <c r="A5011" s="14"/>
      <c r="B5011" s="14"/>
      <c r="C5011" s="14"/>
      <c r="D5011" s="16"/>
      <c r="E5011" s="16"/>
      <c r="F5011" s="14"/>
      <c r="G5011" s="14"/>
      <c r="H5011" s="14"/>
      <c r="I5011" s="15"/>
      <c r="J5011" s="77"/>
    </row>
    <row r="5012" spans="1:10" x14ac:dyDescent="0.15">
      <c r="A5012" s="14"/>
      <c r="B5012" s="14"/>
      <c r="C5012" s="14"/>
      <c r="D5012" s="16"/>
      <c r="E5012" s="16"/>
      <c r="F5012" s="14"/>
      <c r="G5012" s="14"/>
      <c r="H5012" s="14"/>
      <c r="I5012" s="15"/>
      <c r="J5012" s="77"/>
    </row>
    <row r="5013" spans="1:10" x14ac:dyDescent="0.15">
      <c r="A5013" s="14"/>
      <c r="B5013" s="14"/>
      <c r="C5013" s="14"/>
      <c r="D5013" s="16"/>
      <c r="E5013" s="16"/>
      <c r="F5013" s="14"/>
      <c r="G5013" s="14"/>
      <c r="H5013" s="14"/>
      <c r="I5013" s="15"/>
      <c r="J5013" s="77"/>
    </row>
    <row r="5014" spans="1:10" x14ac:dyDescent="0.15">
      <c r="A5014" s="14"/>
      <c r="B5014" s="14"/>
      <c r="C5014" s="14"/>
      <c r="D5014" s="16"/>
      <c r="E5014" s="16"/>
      <c r="F5014" s="14"/>
      <c r="G5014" s="14"/>
      <c r="H5014" s="14"/>
      <c r="I5014" s="15"/>
      <c r="J5014" s="77"/>
    </row>
    <row r="5015" spans="1:10" x14ac:dyDescent="0.15">
      <c r="A5015" s="14"/>
      <c r="B5015" s="14"/>
      <c r="C5015" s="14"/>
      <c r="D5015" s="16"/>
      <c r="E5015" s="16"/>
      <c r="F5015" s="14"/>
      <c r="G5015" s="14"/>
      <c r="H5015" s="14"/>
      <c r="I5015" s="15"/>
      <c r="J5015" s="77"/>
    </row>
    <row r="5016" spans="1:10" x14ac:dyDescent="0.15">
      <c r="A5016" s="14"/>
      <c r="B5016" s="14"/>
      <c r="C5016" s="14"/>
      <c r="D5016" s="16"/>
      <c r="E5016" s="16"/>
      <c r="F5016" s="14"/>
      <c r="G5016" s="14"/>
      <c r="H5016" s="14"/>
      <c r="I5016" s="15"/>
      <c r="J5016" s="77"/>
    </row>
    <row r="5017" spans="1:10" x14ac:dyDescent="0.15">
      <c r="A5017" s="14"/>
      <c r="B5017" s="14"/>
      <c r="C5017" s="14"/>
      <c r="D5017" s="16"/>
      <c r="E5017" s="16"/>
      <c r="F5017" s="14"/>
      <c r="G5017" s="14"/>
      <c r="H5017" s="14"/>
      <c r="I5017" s="15"/>
      <c r="J5017" s="77"/>
    </row>
    <row r="5018" spans="1:10" x14ac:dyDescent="0.15">
      <c r="A5018" s="14"/>
      <c r="B5018" s="14"/>
      <c r="C5018" s="14"/>
      <c r="D5018" s="16"/>
      <c r="E5018" s="16"/>
      <c r="F5018" s="14"/>
      <c r="G5018" s="14"/>
      <c r="H5018" s="14"/>
      <c r="I5018" s="15"/>
      <c r="J5018" s="77"/>
    </row>
  </sheetData>
  <autoFilter ref="A107:Y286" xr:uid="{E96EF3C8-47E9-4D00-BAE9-FD921A4859DD}"/>
  <dataConsolidate/>
  <mergeCells count="5">
    <mergeCell ref="A100:H100"/>
    <mergeCell ref="I101:J101"/>
    <mergeCell ref="I100:J100"/>
    <mergeCell ref="A101:H101"/>
    <mergeCell ref="A105:J105"/>
  </mergeCells>
  <phoneticPr fontId="1" type="noConversion"/>
  <conditionalFormatting sqref="A109 A111:A113 A114:J136 A137:D137 A139:J144 J185 A236:A247 B248:E258 A252:E254 B260:E293 J283:J338 A1073:H1084">
    <cfRule type="expression" dxfId="117" priority="150" stopIfTrue="1">
      <formula>$A109&lt;&gt;""</formula>
    </cfRule>
  </conditionalFormatting>
  <conditionalFormatting sqref="A145:A188 A191:A234">
    <cfRule type="expression" dxfId="116" priority="3" stopIfTrue="1">
      <formula>$A145&lt;&gt;""</formula>
    </cfRule>
  </conditionalFormatting>
  <conditionalFormatting sqref="A1130:H1131">
    <cfRule type="expression" dxfId="115" priority="161" stopIfTrue="1">
      <formula>$A1130&lt;&gt;""</formula>
    </cfRule>
  </conditionalFormatting>
  <conditionalFormatting sqref="A107:J108 A110:J110 A138:C138 I156:J156 J191:J194 I193:J194 J208:J209 J219 J234 A235:B235 J236:J237 J243:J244 J246 A248:J248 J249 A249:E250 G250:J250 D250:D251 A251:J251 I252:J254 A255:J261 A262:F262 I262:J262 A263:J265 A266:E267 A268:J5018">
    <cfRule type="expression" dxfId="114" priority="121" stopIfTrue="1">
      <formula>$A107&lt;&gt;""</formula>
    </cfRule>
  </conditionalFormatting>
  <conditionalFormatting sqref="B260:B265">
    <cfRule type="expression" dxfId="113" priority="361" stopIfTrue="1">
      <formula>$A260&lt;&gt;""</formula>
    </cfRule>
  </conditionalFormatting>
  <conditionalFormatting sqref="B490:E495">
    <cfRule type="expression" dxfId="112" priority="252" stopIfTrue="1">
      <formula>$A490&lt;&gt;""</formula>
    </cfRule>
  </conditionalFormatting>
  <conditionalFormatting sqref="B502:E506">
    <cfRule type="expression" dxfId="111" priority="287" stopIfTrue="1">
      <formula>$A502&lt;&gt;""</formula>
    </cfRule>
  </conditionalFormatting>
  <conditionalFormatting sqref="B707:E707">
    <cfRule type="expression" dxfId="110" priority="179" stopIfTrue="1">
      <formula>$A707&lt;&gt;""</formula>
    </cfRule>
  </conditionalFormatting>
  <conditionalFormatting sqref="B709:E709 H709:I709 B710:I711 B712:E717 H712:I717">
    <cfRule type="expression" dxfId="109" priority="139" stopIfTrue="1">
      <formula>$A709&lt;&gt;""</formula>
    </cfRule>
  </conditionalFormatting>
  <conditionalFormatting sqref="B719:E719 H719:I719">
    <cfRule type="expression" dxfId="108" priority="130" stopIfTrue="1">
      <formula>$A719&lt;&gt;""</formula>
    </cfRule>
  </conditionalFormatting>
  <conditionalFormatting sqref="B837:E837">
    <cfRule type="expression" dxfId="107" priority="202" stopIfTrue="1">
      <formula>$A837&lt;&gt;""</formula>
    </cfRule>
  </conditionalFormatting>
  <conditionalFormatting sqref="B1128:E1128">
    <cfRule type="expression" dxfId="106" priority="248" stopIfTrue="1">
      <formula>$A1128&lt;&gt;""</formula>
    </cfRule>
  </conditionalFormatting>
  <conditionalFormatting sqref="B1132:E1132">
    <cfRule type="expression" dxfId="105" priority="304" stopIfTrue="1">
      <formula>$A1132&lt;&gt;""</formula>
    </cfRule>
  </conditionalFormatting>
  <conditionalFormatting sqref="B1149:E1154">
    <cfRule type="expression" dxfId="104" priority="294" stopIfTrue="1">
      <formula>$A1149&lt;&gt;""</formula>
    </cfRule>
  </conditionalFormatting>
  <conditionalFormatting sqref="B1156:E1166">
    <cfRule type="expression" dxfId="103" priority="162" stopIfTrue="1">
      <formula>$A1156&lt;&gt;""</formula>
    </cfRule>
  </conditionalFormatting>
  <conditionalFormatting sqref="B1170:E1170">
    <cfRule type="expression" dxfId="102" priority="188" stopIfTrue="1">
      <formula>$A1170&lt;&gt;""</formula>
    </cfRule>
  </conditionalFormatting>
  <conditionalFormatting sqref="B1271:E1278 I1271:J1288">
    <cfRule type="expression" dxfId="101" priority="238" stopIfTrue="1">
      <formula>$A1271&lt;&gt;""</formula>
    </cfRule>
  </conditionalFormatting>
  <conditionalFormatting sqref="B1311:E1319">
    <cfRule type="expression" dxfId="100" priority="273" stopIfTrue="1">
      <formula>$A1311&lt;&gt;""</formula>
    </cfRule>
  </conditionalFormatting>
  <conditionalFormatting sqref="B1321:E1344">
    <cfRule type="expression" dxfId="99" priority="152" stopIfTrue="1">
      <formula>$A1321&lt;&gt;""</formula>
    </cfRule>
  </conditionalFormatting>
  <conditionalFormatting sqref="B1378:E1381">
    <cfRule type="expression" dxfId="98" priority="169" stopIfTrue="1">
      <formula>$A1378&lt;&gt;""</formula>
    </cfRule>
  </conditionalFormatting>
  <conditionalFormatting sqref="B1383:E1385">
    <cfRule type="expression" dxfId="97" priority="374" stopIfTrue="1">
      <formula>$A1383&lt;&gt;""</formula>
    </cfRule>
  </conditionalFormatting>
  <conditionalFormatting sqref="B1387:E1397">
    <cfRule type="expression" dxfId="96" priority="193" stopIfTrue="1">
      <formula>$A1387&lt;&gt;""</formula>
    </cfRule>
  </conditionalFormatting>
  <conditionalFormatting sqref="B1411:E1422">
    <cfRule type="expression" dxfId="95" priority="231" stopIfTrue="1">
      <formula>$A1411&lt;&gt;""</formula>
    </cfRule>
  </conditionalFormatting>
  <conditionalFormatting sqref="B1430:E1468">
    <cfRule type="expression" dxfId="94" priority="268" stopIfTrue="1">
      <formula>$A1430&lt;&gt;""</formula>
    </cfRule>
  </conditionalFormatting>
  <conditionalFormatting sqref="B1471:E1476">
    <cfRule type="expression" dxfId="93" priority="338" stopIfTrue="1">
      <formula>$A1471&lt;&gt;""</formula>
    </cfRule>
  </conditionalFormatting>
  <conditionalFormatting sqref="B507:G507">
    <cfRule type="expression" dxfId="92" priority="288" stopIfTrue="1">
      <formula>$A507&lt;&gt;""</formula>
    </cfRule>
  </conditionalFormatting>
  <conditionalFormatting sqref="B155:H156">
    <cfRule type="expression" dxfId="91" priority="111" stopIfTrue="1">
      <formula>$A155&lt;&gt;""</formula>
    </cfRule>
  </conditionalFormatting>
  <conditionalFormatting sqref="B193:H194">
    <cfRule type="expression" dxfId="90" priority="92" stopIfTrue="1">
      <formula>$A193&lt;&gt;""</formula>
    </cfRule>
  </conditionalFormatting>
  <conditionalFormatting sqref="B496:H501">
    <cfRule type="expression" dxfId="89" priority="308" stopIfTrue="1">
      <formula>$A496&lt;&gt;""</formula>
    </cfRule>
  </conditionalFormatting>
  <conditionalFormatting sqref="B508:H514">
    <cfRule type="expression" dxfId="88" priority="264" stopIfTrue="1">
      <formula>$A508&lt;&gt;""</formula>
    </cfRule>
  </conditionalFormatting>
  <conditionalFormatting sqref="B1085:H1100">
    <cfRule type="expression" dxfId="87" priority="334" stopIfTrue="1">
      <formula>$A1085&lt;&gt;""</formula>
    </cfRule>
  </conditionalFormatting>
  <conditionalFormatting sqref="B1290:H1292 B1293:E1306 H1293:H1306">
    <cfRule type="expression" dxfId="86" priority="263" stopIfTrue="1">
      <formula>$A1290&lt;&gt;""</formula>
    </cfRule>
  </conditionalFormatting>
  <conditionalFormatting sqref="B1308:H1310">
    <cfRule type="expression" dxfId="85" priority="158" stopIfTrue="1">
      <formula>$A1308&lt;&gt;""</formula>
    </cfRule>
  </conditionalFormatting>
  <conditionalFormatting sqref="B1382:H1382">
    <cfRule type="expression" dxfId="84" priority="404" stopIfTrue="1">
      <formula>$A1382&lt;&gt;""</formula>
    </cfRule>
  </conditionalFormatting>
  <conditionalFormatting sqref="B1398:H1403">
    <cfRule type="expression" dxfId="83" priority="132" stopIfTrue="1">
      <formula>$A1398&lt;&gt;""</formula>
    </cfRule>
  </conditionalFormatting>
  <conditionalFormatting sqref="B1428:H1429">
    <cfRule type="expression" dxfId="82" priority="311" stopIfTrue="1">
      <formula>$A1428&lt;&gt;""</formula>
    </cfRule>
  </conditionalFormatting>
  <conditionalFormatting sqref="B185:I185">
    <cfRule type="expression" dxfId="81" priority="96" stopIfTrue="1">
      <formula>$A185&lt;&gt;""</formula>
    </cfRule>
  </conditionalFormatting>
  <conditionalFormatting sqref="B191:I192">
    <cfRule type="expression" dxfId="80" priority="93" stopIfTrue="1">
      <formula>$A191&lt;&gt;""</formula>
    </cfRule>
  </conditionalFormatting>
  <conditionalFormatting sqref="B208:I209">
    <cfRule type="expression" dxfId="79" priority="84" stopIfTrue="1">
      <formula>$A208&lt;&gt;""</formula>
    </cfRule>
  </conditionalFormatting>
  <conditionalFormatting sqref="B219:I219">
    <cfRule type="expression" dxfId="78" priority="80" stopIfTrue="1">
      <formula>$A219&lt;&gt;""</formula>
    </cfRule>
  </conditionalFormatting>
  <conditionalFormatting sqref="B234:I234">
    <cfRule type="expression" dxfId="77" priority="74" stopIfTrue="1">
      <formula>$A234&lt;&gt;""</formula>
    </cfRule>
  </conditionalFormatting>
  <conditionalFormatting sqref="B236:I237">
    <cfRule type="expression" dxfId="76" priority="71" stopIfTrue="1">
      <formula>$A236&lt;&gt;""</formula>
    </cfRule>
  </conditionalFormatting>
  <conditionalFormatting sqref="B243:I244">
    <cfRule type="expression" dxfId="75" priority="67" stopIfTrue="1">
      <formula>$A243&lt;&gt;""</formula>
    </cfRule>
  </conditionalFormatting>
  <conditionalFormatting sqref="B246:I246">
    <cfRule type="expression" dxfId="74" priority="65" stopIfTrue="1">
      <formula>$A246&lt;&gt;""</formula>
    </cfRule>
  </conditionalFormatting>
  <conditionalFormatting sqref="B259:I259">
    <cfRule type="expression" dxfId="73" priority="50" stopIfTrue="1">
      <formula>$A259&lt;&gt;""</formula>
    </cfRule>
  </conditionalFormatting>
  <conditionalFormatting sqref="B294:I338">
    <cfRule type="expression" dxfId="72" priority="208" stopIfTrue="1">
      <formula>$A294&lt;&gt;""</formula>
    </cfRule>
  </conditionalFormatting>
  <conditionalFormatting sqref="B515:I517">
    <cfRule type="expression" dxfId="71" priority="210" stopIfTrue="1">
      <formula>$A515&lt;&gt;""</formula>
    </cfRule>
  </conditionalFormatting>
  <conditionalFormatting sqref="B663:I706">
    <cfRule type="expression" dxfId="70" priority="371" stopIfTrue="1">
      <formula>$A663&lt;&gt;""</formula>
    </cfRule>
  </conditionalFormatting>
  <conditionalFormatting sqref="B708:I708">
    <cfRule type="expression" dxfId="69" priority="137" stopIfTrue="1">
      <formula>$A708&lt;&gt;""</formula>
    </cfRule>
  </conditionalFormatting>
  <conditionalFormatting sqref="B1155:I1155">
    <cfRule type="expression" dxfId="68" priority="262" stopIfTrue="1">
      <formula>$A1155&lt;&gt;""</formula>
    </cfRule>
  </conditionalFormatting>
  <conditionalFormatting sqref="B1167:I1169">
    <cfRule type="expression" dxfId="67" priority="131" stopIfTrue="1">
      <formula>$A1167&lt;&gt;""</formula>
    </cfRule>
  </conditionalFormatting>
  <conditionalFormatting sqref="B1171:I1175">
    <cfRule type="expression" dxfId="66" priority="133" stopIfTrue="1">
      <formula>$A1171&lt;&gt;""</formula>
    </cfRule>
  </conditionalFormatting>
  <conditionalFormatting sqref="B1289:I1289 I1290:I1306">
    <cfRule type="expression" dxfId="65" priority="266" stopIfTrue="1">
      <formula>$A1289&lt;&gt;""</formula>
    </cfRule>
  </conditionalFormatting>
  <conditionalFormatting sqref="B1386:I1386">
    <cfRule type="expression" dxfId="64" priority="261" stopIfTrue="1">
      <formula>$A1386&lt;&gt;""</formula>
    </cfRule>
  </conditionalFormatting>
  <conditionalFormatting sqref="B109:J109 J166:J168 D166:D169">
    <cfRule type="expression" dxfId="63" priority="115" stopIfTrue="1">
      <formula>$A109&lt;&gt;""</formula>
    </cfRule>
  </conditionalFormatting>
  <conditionalFormatting sqref="B111:J113">
    <cfRule type="expression" dxfId="62" priority="33" stopIfTrue="1">
      <formula>$A111&lt;&gt;""</formula>
    </cfRule>
  </conditionalFormatting>
  <conditionalFormatting sqref="B145:J154 I155:J155">
    <cfRule type="expression" dxfId="61" priority="113" stopIfTrue="1">
      <formula>$A145&lt;&gt;""</formula>
    </cfRule>
  </conditionalFormatting>
  <conditionalFormatting sqref="B157:J165">
    <cfRule type="expression" dxfId="60" priority="28" stopIfTrue="1">
      <formula>$A157&lt;&gt;""</formula>
    </cfRule>
  </conditionalFormatting>
  <conditionalFormatting sqref="B173:J184">
    <cfRule type="expression" dxfId="59" priority="98" stopIfTrue="1">
      <formula>$A173&lt;&gt;""</formula>
    </cfRule>
  </conditionalFormatting>
  <conditionalFormatting sqref="B186:J188">
    <cfRule type="expression" dxfId="58" priority="22" stopIfTrue="1">
      <formula>$A186&lt;&gt;""</formula>
    </cfRule>
  </conditionalFormatting>
  <conditionalFormatting sqref="B195:J207">
    <cfRule type="expression" dxfId="57" priority="20" stopIfTrue="1">
      <formula>$A195&lt;&gt;""</formula>
    </cfRule>
  </conditionalFormatting>
  <conditionalFormatting sqref="B210:J218">
    <cfRule type="expression" dxfId="56" priority="81" stopIfTrue="1">
      <formula>$A210&lt;&gt;""</formula>
    </cfRule>
  </conditionalFormatting>
  <conditionalFormatting sqref="B220:J233">
    <cfRule type="expression" dxfId="55" priority="11" stopIfTrue="1">
      <formula>$A220&lt;&gt;""</formula>
    </cfRule>
  </conditionalFormatting>
  <conditionalFormatting sqref="B238:J242">
    <cfRule type="expression" dxfId="54" priority="10" stopIfTrue="1">
      <formula>$A238&lt;&gt;""</formula>
    </cfRule>
  </conditionalFormatting>
  <conditionalFormatting sqref="B245:J245">
    <cfRule type="expression" dxfId="53" priority="66" stopIfTrue="1">
      <formula>$A245&lt;&gt;""</formula>
    </cfRule>
  </conditionalFormatting>
  <conditionalFormatting sqref="B247:J247">
    <cfRule type="expression" dxfId="52" priority="9" stopIfTrue="1">
      <formula>$A247&lt;&gt;""</formula>
    </cfRule>
  </conditionalFormatting>
  <conditionalFormatting sqref="B378:J438">
    <cfRule type="expression" dxfId="51" priority="376" stopIfTrue="1">
      <formula>$A378&lt;&gt;""</formula>
    </cfRule>
  </conditionalFormatting>
  <conditionalFormatting sqref="B475:J476">
    <cfRule type="expression" dxfId="50" priority="337" stopIfTrue="1">
      <formula>$A475&lt;&gt;""</formula>
    </cfRule>
  </conditionalFormatting>
  <conditionalFormatting sqref="B617:J643">
    <cfRule type="expression" dxfId="49" priority="117" stopIfTrue="1">
      <formula>$A617&lt;&gt;""</formula>
    </cfRule>
  </conditionalFormatting>
  <conditionalFormatting sqref="B1071:J1072">
    <cfRule type="expression" dxfId="48" priority="332" stopIfTrue="1">
      <formula>$A1071&lt;&gt;""</formula>
    </cfRule>
  </conditionalFormatting>
  <conditionalFormatting sqref="B1145:J1148">
    <cfRule type="expression" dxfId="47" priority="122" stopIfTrue="1">
      <formula>$A1145&lt;&gt;""</formula>
    </cfRule>
  </conditionalFormatting>
  <conditionalFormatting sqref="B1176:J1270">
    <cfRule type="expression" dxfId="46" priority="148" stopIfTrue="1">
      <formula>$A1176&lt;&gt;""</formula>
    </cfRule>
  </conditionalFormatting>
  <conditionalFormatting sqref="B1424:J1424">
    <cfRule type="expression" dxfId="45" priority="313" stopIfTrue="1">
      <formula>$A1424&lt;&gt;""</formula>
    </cfRule>
  </conditionalFormatting>
  <conditionalFormatting sqref="B1479:J4392">
    <cfRule type="expression" dxfId="44" priority="157" stopIfTrue="1">
      <formula>$A1479&lt;&gt;""</formula>
    </cfRule>
  </conditionalFormatting>
  <conditionalFormatting sqref="C235:J235">
    <cfRule type="expression" dxfId="43" priority="73" stopIfTrue="1">
      <formula>$A235&lt;&gt;""</formula>
    </cfRule>
  </conditionalFormatting>
  <conditionalFormatting sqref="D260:D265">
    <cfRule type="expression" dxfId="42" priority="49" stopIfTrue="1">
      <formula>$A260&lt;&gt;""</formula>
    </cfRule>
  </conditionalFormatting>
  <conditionalFormatting sqref="D138:J138">
    <cfRule type="expression" dxfId="41" priority="30" stopIfTrue="1">
      <formula>$A138&lt;&gt;""</formula>
    </cfRule>
  </conditionalFormatting>
  <conditionalFormatting sqref="E137:J137">
    <cfRule type="expression" dxfId="40" priority="31" stopIfTrue="1">
      <formula>$A137&lt;&gt;""</formula>
    </cfRule>
  </conditionalFormatting>
  <conditionalFormatting sqref="F250">
    <cfRule type="expression" dxfId="39" priority="56" stopIfTrue="1">
      <formula>$A250&lt;&gt;""</formula>
    </cfRule>
  </conditionalFormatting>
  <conditionalFormatting sqref="F260:F263">
    <cfRule type="expression" dxfId="38" priority="45" stopIfTrue="1">
      <formula>$A260&lt;&gt;""</formula>
    </cfRule>
  </conditionalFormatting>
  <conditionalFormatting sqref="F272:F273">
    <cfRule type="expression" dxfId="37" priority="42" stopIfTrue="1">
      <formula>$A272&lt;&gt;""</formula>
    </cfRule>
  </conditionalFormatting>
  <conditionalFormatting sqref="F252:H254">
    <cfRule type="expression" dxfId="36" priority="51" stopIfTrue="1">
      <formula>$A252&lt;&gt;""</formula>
    </cfRule>
  </conditionalFormatting>
  <conditionalFormatting sqref="F490:H491">
    <cfRule type="expression" dxfId="35" priority="254" stopIfTrue="1">
      <formula>$A490&lt;&gt;""</formula>
    </cfRule>
  </conditionalFormatting>
  <conditionalFormatting sqref="F494:H495">
    <cfRule type="expression" dxfId="34" priority="344" stopIfTrue="1">
      <formula>$A494&lt;&gt;""</formula>
    </cfRule>
  </conditionalFormatting>
  <conditionalFormatting sqref="F502:H504 H505:H507">
    <cfRule type="expression" dxfId="33" priority="286" stopIfTrue="1">
      <formula>$A502&lt;&gt;""</formula>
    </cfRule>
  </conditionalFormatting>
  <conditionalFormatting sqref="F1149:H1149">
    <cfRule type="expression" dxfId="32" priority="395" stopIfTrue="1">
      <formula>$A1149&lt;&gt;""</formula>
    </cfRule>
  </conditionalFormatting>
  <conditionalFormatting sqref="F1273:H1278">
    <cfRule type="expression" dxfId="31" priority="237" stopIfTrue="1">
      <formula>$A1273&lt;&gt;""</formula>
    </cfRule>
  </conditionalFormatting>
  <conditionalFormatting sqref="F249:I249">
    <cfRule type="expression" dxfId="30" priority="57" stopIfTrue="1">
      <formula>$A249&lt;&gt;""</formula>
    </cfRule>
  </conditionalFormatting>
  <conditionalFormatting sqref="F264:I264">
    <cfRule type="expression" dxfId="29" priority="265" stopIfTrue="1">
      <formula>$A264&lt;&gt;""</formula>
    </cfRule>
  </conditionalFormatting>
  <conditionalFormatting sqref="F169:J169">
    <cfRule type="expression" dxfId="28" priority="26" stopIfTrue="1">
      <formula>$A169&lt;&gt;""</formula>
    </cfRule>
  </conditionalFormatting>
  <conditionalFormatting sqref="F255:J258 J259:J265 F287:I293 B488:I489 J488:J517 J663:J721 B718:I718 B720:I721 B829:E829 H829:J829 H837:J837 B844:E844 H844:J844 I1073:J1100 B1129:H1129 I1129:J1144 H1132:H1144 B1133:G1144 I1149:J1154 F1271:H1271 B1279:H1288 J1289:J1306 B1320:H1320 B1345:H1377 I1382:J1385 J1386:J1403 F1431:H1465 F1466:J1468 B1469:H1470">
    <cfRule type="expression" dxfId="27" priority="405" stopIfTrue="1">
      <formula>$A255&lt;&gt;""</formula>
    </cfRule>
  </conditionalFormatting>
  <conditionalFormatting sqref="F266:J267">
    <cfRule type="expression" dxfId="26" priority="7" stopIfTrue="1">
      <formula>$A266&lt;&gt;""</formula>
    </cfRule>
  </conditionalFormatting>
  <conditionalFormatting sqref="G262:H262">
    <cfRule type="expression" dxfId="25" priority="46" stopIfTrue="1">
      <formula>$A262&lt;&gt;""</formula>
    </cfRule>
  </conditionalFormatting>
  <conditionalFormatting sqref="H492:H493">
    <cfRule type="expression" dxfId="24" priority="258" stopIfTrue="1">
      <formula>$A492&lt;&gt;""</formula>
    </cfRule>
  </conditionalFormatting>
  <conditionalFormatting sqref="H1150:H1154">
    <cfRule type="expression" dxfId="23" priority="296" stopIfTrue="1">
      <formula>$A1150&lt;&gt;""</formula>
    </cfRule>
  </conditionalFormatting>
  <conditionalFormatting sqref="H1272">
    <cfRule type="expression" dxfId="22" priority="307" stopIfTrue="1">
      <formula>$A1272&lt;&gt;""</formula>
    </cfRule>
  </conditionalFormatting>
  <conditionalFormatting sqref="H1311:H1319">
    <cfRule type="expression" dxfId="21" priority="275" stopIfTrue="1">
      <formula>$A1311&lt;&gt;""</formula>
    </cfRule>
  </conditionalFormatting>
  <conditionalFormatting sqref="H1321:H1344">
    <cfRule type="expression" dxfId="20" priority="154" stopIfTrue="1">
      <formula>$A1321&lt;&gt;""</formula>
    </cfRule>
  </conditionalFormatting>
  <conditionalFormatting sqref="H1383:H1385">
    <cfRule type="expression" dxfId="19" priority="373" stopIfTrue="1">
      <formula>$A1383&lt;&gt;""</formula>
    </cfRule>
  </conditionalFormatting>
  <conditionalFormatting sqref="H1387:H1397">
    <cfRule type="expression" dxfId="18" priority="134" stopIfTrue="1">
      <formula>$A1387&lt;&gt;""</formula>
    </cfRule>
  </conditionalFormatting>
  <conditionalFormatting sqref="H1430">
    <cfRule type="expression" dxfId="17" priority="270" stopIfTrue="1">
      <formula>$A1430&lt;&gt;""</formula>
    </cfRule>
  </conditionalFormatting>
  <conditionalFormatting sqref="H1471:H1476">
    <cfRule type="expression" dxfId="16" priority="340" stopIfTrue="1">
      <formula>$A1471&lt;&gt;""</formula>
    </cfRule>
  </conditionalFormatting>
  <conditionalFormatting sqref="H260:I261 H263:I263">
    <cfRule type="expression" dxfId="15" priority="364" stopIfTrue="1">
      <formula>$A260&lt;&gt;""</formula>
    </cfRule>
  </conditionalFormatting>
  <conditionalFormatting sqref="H265:I265">
    <cfRule type="expression" dxfId="14" priority="240" stopIfTrue="1">
      <formula>$A265&lt;&gt;""</formula>
    </cfRule>
  </conditionalFormatting>
  <conditionalFormatting sqref="H707:I707">
    <cfRule type="expression" dxfId="13" priority="181" stopIfTrue="1">
      <formula>$A707&lt;&gt;""</formula>
    </cfRule>
  </conditionalFormatting>
  <conditionalFormatting sqref="H1156:I1166">
    <cfRule type="expression" dxfId="12" priority="165" stopIfTrue="1">
      <formula>$A1156&lt;&gt;""</formula>
    </cfRule>
  </conditionalFormatting>
  <conditionalFormatting sqref="H1170:I1170">
    <cfRule type="expression" dxfId="11" priority="191" stopIfTrue="1">
      <formula>$A1170&lt;&gt;""</formula>
    </cfRule>
  </conditionalFormatting>
  <conditionalFormatting sqref="H1128:J1128">
    <cfRule type="expression" dxfId="10" priority="247" stopIfTrue="1">
      <formula>$A1128&lt;&gt;""</formula>
    </cfRule>
  </conditionalFormatting>
  <conditionalFormatting sqref="H1378:J1381">
    <cfRule type="expression" dxfId="9" priority="170" stopIfTrue="1">
      <formula>$A1378&lt;&gt;""</formula>
    </cfRule>
  </conditionalFormatting>
  <conditionalFormatting sqref="H1411:J1422">
    <cfRule type="expression" dxfId="8" priority="129" stopIfTrue="1">
      <formula>$A1411&lt;&gt;""</formula>
    </cfRule>
  </conditionalFormatting>
  <conditionalFormatting sqref="I490:I514">
    <cfRule type="expression" dxfId="7" priority="255" stopIfTrue="1">
      <formula>$A490&lt;&gt;""</formula>
    </cfRule>
  </conditionalFormatting>
  <conditionalFormatting sqref="I1387:I1403">
    <cfRule type="expression" dxfId="6" priority="197" stopIfTrue="1">
      <formula>$A1387&lt;&gt;""</formula>
    </cfRule>
  </conditionalFormatting>
  <conditionalFormatting sqref="I1308:J1377">
    <cfRule type="expression" dxfId="5" priority="277" stopIfTrue="1">
      <formula>$A1308&lt;&gt;""</formula>
    </cfRule>
  </conditionalFormatting>
  <conditionalFormatting sqref="I1428:J1465">
    <cfRule type="expression" dxfId="4" priority="272" stopIfTrue="1">
      <formula>$A1428&lt;&gt;""</formula>
    </cfRule>
  </conditionalFormatting>
  <conditionalFormatting sqref="I1469:J1476">
    <cfRule type="expression" dxfId="3" priority="370" stopIfTrue="1">
      <formula>$A1469&lt;&gt;""</formula>
    </cfRule>
  </conditionalFormatting>
  <conditionalFormatting sqref="J1155:J1175">
    <cfRule type="expression" dxfId="2" priority="397" stopIfTrue="1">
      <formula>$A1155&lt;&gt;""</formula>
    </cfRule>
  </conditionalFormatting>
  <conditionalFormatting sqref="A189:A190">
    <cfRule type="expression" dxfId="1" priority="2" stopIfTrue="1">
      <formula>$A189&lt;&gt;""</formula>
    </cfRule>
  </conditionalFormatting>
  <conditionalFormatting sqref="B189:J190">
    <cfRule type="expression" dxfId="0" priority="1" stopIfTrue="1">
      <formula>$A189&lt;&gt;""</formula>
    </cfRule>
  </conditionalFormatting>
  <dataValidations count="6">
    <dataValidation type="date" allowBlank="1" showInputMessage="1" showErrorMessage="1" sqref="D102:E102 D5019:E65554 D106:E106" xr:uid="{F5059AEA-A0D8-4B20-9D3C-8B76D9C427E6}">
      <formula1>42370</formula1>
      <formula2>42735</formula2>
    </dataValidation>
    <dataValidation type="list" allowBlank="1" sqref="F169 F107:F165 F173:F5018" xr:uid="{255B499D-B3E6-47A9-A857-DBFE56F071D9}">
      <formula1>$F$96:$F$99</formula1>
    </dataValidation>
    <dataValidation allowBlank="1" sqref="G248 G250:G251 G255:G261 G263:G265 G107:G108 G110 G139:G144 G268:G5018 G114:G136" xr:uid="{B36265DD-F5DD-4F0A-AD93-4A0388363C0B}"/>
    <dataValidation type="list" allowBlank="1" showInputMessage="1" showErrorMessage="1" errorTitle="Chyba !" error="zadajte (vyberte zo zoznamu) platný analytický kód podľa nápovedy k bunke I104" sqref="J156 J208:J209 J219 J191:J194 J236:J237 J243:J244 J246 J234 J107:J108 J110 J185 J248:J265 J139:J144 J268:J10018 J114:J136" xr:uid="{071F420F-A599-4F3D-AF2C-7259B8CAF30B}">
      <formula1>"1,2,3,4,5,10,99"</formula1>
    </dataValidation>
    <dataValidation type="list" allowBlank="1" showInputMessage="1" showErrorMessage="1" prompt="Chyba ! - zadajte (vyberte zo zoznamu) platný analytický kód podľa nápovedy k bunke I104" sqref="J238:J242 J157:J169 J195:J207 J245 J109 J173:J184 J145:J155 J210:J218 J247 J266:J267 J111:J113 J137:J138 J220:J233 J235 J186:J190" xr:uid="{885E1ADB-F81F-CE46-96E9-43E745BDDC08}">
      <formula1>"1,2,3,4,5,10,99"</formula1>
    </dataValidation>
    <dataValidation type="list" allowBlank="1" showInputMessage="1" showErrorMessage="1" sqref="A107:A5018" xr:uid="{540C0DA9-E9CD-4805-B659-E67C1C32B21C}">
      <formula1>OFFSET($A$1,0,0,$B$3,1)</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baseColWidth="10" defaultColWidth="9.1640625" defaultRowHeight="11" x14ac:dyDescent="0.15"/>
  <cols>
    <col min="1" max="1" width="9.5" style="171" bestFit="1" customWidth="1"/>
    <col min="2" max="2" width="46.1640625" style="172" bestFit="1" customWidth="1"/>
    <col min="3" max="3" width="15.5" style="172" bestFit="1" customWidth="1"/>
    <col min="4" max="4" width="20.5" style="172" customWidth="1"/>
    <col min="5" max="5" width="21" style="172" bestFit="1" customWidth="1"/>
    <col min="6" max="6" width="6.1640625" style="172" bestFit="1" customWidth="1"/>
    <col min="7" max="7" width="22.83203125" style="172" customWidth="1"/>
    <col min="8" max="8" width="23.5" style="172" customWidth="1"/>
    <col min="9" max="9" width="26.83203125" style="172" customWidth="1"/>
    <col min="10" max="10" width="19" style="172" customWidth="1"/>
    <col min="11" max="11" width="19.83203125" style="172" bestFit="1" customWidth="1"/>
    <col min="12" max="12" width="14.5" style="173" customWidth="1"/>
    <col min="13" max="14" width="24.83203125" style="172" bestFit="1" customWidth="1"/>
    <col min="15" max="15" width="24.5" style="172" bestFit="1" customWidth="1"/>
    <col min="16" max="16" width="24.83203125" style="172" bestFit="1" customWidth="1"/>
    <col min="17" max="256" width="9.1640625" style="172"/>
    <col min="257" max="257" width="9.5" style="172" bestFit="1" customWidth="1"/>
    <col min="258" max="258" width="46.1640625" style="172" bestFit="1" customWidth="1"/>
    <col min="259" max="259" width="15.5" style="172" bestFit="1" customWidth="1"/>
    <col min="260" max="260" width="20.5" style="172" customWidth="1"/>
    <col min="261" max="261" width="21" style="172" bestFit="1" customWidth="1"/>
    <col min="262" max="262" width="6.1640625" style="172" bestFit="1" customWidth="1"/>
    <col min="263" max="263" width="22.83203125" style="172" customWidth="1"/>
    <col min="264" max="264" width="23.5" style="172" customWidth="1"/>
    <col min="265" max="265" width="26.83203125" style="172" customWidth="1"/>
    <col min="266" max="266" width="19" style="172" customWidth="1"/>
    <col min="267" max="267" width="19.83203125" style="172" bestFit="1" customWidth="1"/>
    <col min="268" max="268" width="14.5" style="172" customWidth="1"/>
    <col min="269" max="270" width="24.83203125" style="172" bestFit="1" customWidth="1"/>
    <col min="271" max="271" width="24.5" style="172" bestFit="1" customWidth="1"/>
    <col min="272" max="272" width="24.83203125" style="172" bestFit="1" customWidth="1"/>
    <col min="273" max="512" width="9.1640625" style="172"/>
    <col min="513" max="513" width="9.5" style="172" bestFit="1" customWidth="1"/>
    <col min="514" max="514" width="46.1640625" style="172" bestFit="1" customWidth="1"/>
    <col min="515" max="515" width="15.5" style="172" bestFit="1" customWidth="1"/>
    <col min="516" max="516" width="20.5" style="172" customWidth="1"/>
    <col min="517" max="517" width="21" style="172" bestFit="1" customWidth="1"/>
    <col min="518" max="518" width="6.1640625" style="172" bestFit="1" customWidth="1"/>
    <col min="519" max="519" width="22.83203125" style="172" customWidth="1"/>
    <col min="520" max="520" width="23.5" style="172" customWidth="1"/>
    <col min="521" max="521" width="26.83203125" style="172" customWidth="1"/>
    <col min="522" max="522" width="19" style="172" customWidth="1"/>
    <col min="523" max="523" width="19.83203125" style="172" bestFit="1" customWidth="1"/>
    <col min="524" max="524" width="14.5" style="172" customWidth="1"/>
    <col min="525" max="526" width="24.83203125" style="172" bestFit="1" customWidth="1"/>
    <col min="527" max="527" width="24.5" style="172" bestFit="1" customWidth="1"/>
    <col min="528" max="528" width="24.83203125" style="172" bestFit="1" customWidth="1"/>
    <col min="529" max="768" width="9.1640625" style="172"/>
    <col min="769" max="769" width="9.5" style="172" bestFit="1" customWidth="1"/>
    <col min="770" max="770" width="46.1640625" style="172" bestFit="1" customWidth="1"/>
    <col min="771" max="771" width="15.5" style="172" bestFit="1" customWidth="1"/>
    <col min="772" max="772" width="20.5" style="172" customWidth="1"/>
    <col min="773" max="773" width="21" style="172" bestFit="1" customWidth="1"/>
    <col min="774" max="774" width="6.1640625" style="172" bestFit="1" customWidth="1"/>
    <col min="775" max="775" width="22.83203125" style="172" customWidth="1"/>
    <col min="776" max="776" width="23.5" style="172" customWidth="1"/>
    <col min="777" max="777" width="26.83203125" style="172" customWidth="1"/>
    <col min="778" max="778" width="19" style="172" customWidth="1"/>
    <col min="779" max="779" width="19.83203125" style="172" bestFit="1" customWidth="1"/>
    <col min="780" max="780" width="14.5" style="172" customWidth="1"/>
    <col min="781" max="782" width="24.83203125" style="172" bestFit="1" customWidth="1"/>
    <col min="783" max="783" width="24.5" style="172" bestFit="1" customWidth="1"/>
    <col min="784" max="784" width="24.83203125" style="172" bestFit="1" customWidth="1"/>
    <col min="785" max="1024" width="9.1640625" style="172"/>
    <col min="1025" max="1025" width="9.5" style="172" bestFit="1" customWidth="1"/>
    <col min="1026" max="1026" width="46.1640625" style="172" bestFit="1" customWidth="1"/>
    <col min="1027" max="1027" width="15.5" style="172" bestFit="1" customWidth="1"/>
    <col min="1028" max="1028" width="20.5" style="172" customWidth="1"/>
    <col min="1029" max="1029" width="21" style="172" bestFit="1" customWidth="1"/>
    <col min="1030" max="1030" width="6.1640625" style="172" bestFit="1" customWidth="1"/>
    <col min="1031" max="1031" width="22.83203125" style="172" customWidth="1"/>
    <col min="1032" max="1032" width="23.5" style="172" customWidth="1"/>
    <col min="1033" max="1033" width="26.83203125" style="172" customWidth="1"/>
    <col min="1034" max="1034" width="19" style="172" customWidth="1"/>
    <col min="1035" max="1035" width="19.83203125" style="172" bestFit="1" customWidth="1"/>
    <col min="1036" max="1036" width="14.5" style="172" customWidth="1"/>
    <col min="1037" max="1038" width="24.83203125" style="172" bestFit="1" customWidth="1"/>
    <col min="1039" max="1039" width="24.5" style="172" bestFit="1" customWidth="1"/>
    <col min="1040" max="1040" width="24.83203125" style="172" bestFit="1" customWidth="1"/>
    <col min="1041" max="1280" width="9.1640625" style="172"/>
    <col min="1281" max="1281" width="9.5" style="172" bestFit="1" customWidth="1"/>
    <col min="1282" max="1282" width="46.1640625" style="172" bestFit="1" customWidth="1"/>
    <col min="1283" max="1283" width="15.5" style="172" bestFit="1" customWidth="1"/>
    <col min="1284" max="1284" width="20.5" style="172" customWidth="1"/>
    <col min="1285" max="1285" width="21" style="172" bestFit="1" customWidth="1"/>
    <col min="1286" max="1286" width="6.1640625" style="172" bestFit="1" customWidth="1"/>
    <col min="1287" max="1287" width="22.83203125" style="172" customWidth="1"/>
    <col min="1288" max="1288" width="23.5" style="172" customWidth="1"/>
    <col min="1289" max="1289" width="26.83203125" style="172" customWidth="1"/>
    <col min="1290" max="1290" width="19" style="172" customWidth="1"/>
    <col min="1291" max="1291" width="19.83203125" style="172" bestFit="1" customWidth="1"/>
    <col min="1292" max="1292" width="14.5" style="172" customWidth="1"/>
    <col min="1293" max="1294" width="24.83203125" style="172" bestFit="1" customWidth="1"/>
    <col min="1295" max="1295" width="24.5" style="172" bestFit="1" customWidth="1"/>
    <col min="1296" max="1296" width="24.83203125" style="172" bestFit="1" customWidth="1"/>
    <col min="1297" max="1536" width="9.1640625" style="172"/>
    <col min="1537" max="1537" width="9.5" style="172" bestFit="1" customWidth="1"/>
    <col min="1538" max="1538" width="46.1640625" style="172" bestFit="1" customWidth="1"/>
    <col min="1539" max="1539" width="15.5" style="172" bestFit="1" customWidth="1"/>
    <col min="1540" max="1540" width="20.5" style="172" customWidth="1"/>
    <col min="1541" max="1541" width="21" style="172" bestFit="1" customWidth="1"/>
    <col min="1542" max="1542" width="6.1640625" style="172" bestFit="1" customWidth="1"/>
    <col min="1543" max="1543" width="22.83203125" style="172" customWidth="1"/>
    <col min="1544" max="1544" width="23.5" style="172" customWidth="1"/>
    <col min="1545" max="1545" width="26.83203125" style="172" customWidth="1"/>
    <col min="1546" max="1546" width="19" style="172" customWidth="1"/>
    <col min="1547" max="1547" width="19.83203125" style="172" bestFit="1" customWidth="1"/>
    <col min="1548" max="1548" width="14.5" style="172" customWidth="1"/>
    <col min="1549" max="1550" width="24.83203125" style="172" bestFit="1" customWidth="1"/>
    <col min="1551" max="1551" width="24.5" style="172" bestFit="1" customWidth="1"/>
    <col min="1552" max="1552" width="24.83203125" style="172" bestFit="1" customWidth="1"/>
    <col min="1553" max="1792" width="9.1640625" style="172"/>
    <col min="1793" max="1793" width="9.5" style="172" bestFit="1" customWidth="1"/>
    <col min="1794" max="1794" width="46.1640625" style="172" bestFit="1" customWidth="1"/>
    <col min="1795" max="1795" width="15.5" style="172" bestFit="1" customWidth="1"/>
    <col min="1796" max="1796" width="20.5" style="172" customWidth="1"/>
    <col min="1797" max="1797" width="21" style="172" bestFit="1" customWidth="1"/>
    <col min="1798" max="1798" width="6.1640625" style="172" bestFit="1" customWidth="1"/>
    <col min="1799" max="1799" width="22.83203125" style="172" customWidth="1"/>
    <col min="1800" max="1800" width="23.5" style="172" customWidth="1"/>
    <col min="1801" max="1801" width="26.83203125" style="172" customWidth="1"/>
    <col min="1802" max="1802" width="19" style="172" customWidth="1"/>
    <col min="1803" max="1803" width="19.83203125" style="172" bestFit="1" customWidth="1"/>
    <col min="1804" max="1804" width="14.5" style="172" customWidth="1"/>
    <col min="1805" max="1806" width="24.83203125" style="172" bestFit="1" customWidth="1"/>
    <col min="1807" max="1807" width="24.5" style="172" bestFit="1" customWidth="1"/>
    <col min="1808" max="1808" width="24.83203125" style="172" bestFit="1" customWidth="1"/>
    <col min="1809" max="2048" width="9.1640625" style="172"/>
    <col min="2049" max="2049" width="9.5" style="172" bestFit="1" customWidth="1"/>
    <col min="2050" max="2050" width="46.1640625" style="172" bestFit="1" customWidth="1"/>
    <col min="2051" max="2051" width="15.5" style="172" bestFit="1" customWidth="1"/>
    <col min="2052" max="2052" width="20.5" style="172" customWidth="1"/>
    <col min="2053" max="2053" width="21" style="172" bestFit="1" customWidth="1"/>
    <col min="2054" max="2054" width="6.1640625" style="172" bestFit="1" customWidth="1"/>
    <col min="2055" max="2055" width="22.83203125" style="172" customWidth="1"/>
    <col min="2056" max="2056" width="23.5" style="172" customWidth="1"/>
    <col min="2057" max="2057" width="26.83203125" style="172" customWidth="1"/>
    <col min="2058" max="2058" width="19" style="172" customWidth="1"/>
    <col min="2059" max="2059" width="19.83203125" style="172" bestFit="1" customWidth="1"/>
    <col min="2060" max="2060" width="14.5" style="172" customWidth="1"/>
    <col min="2061" max="2062" width="24.83203125" style="172" bestFit="1" customWidth="1"/>
    <col min="2063" max="2063" width="24.5" style="172" bestFit="1" customWidth="1"/>
    <col min="2064" max="2064" width="24.83203125" style="172" bestFit="1" customWidth="1"/>
    <col min="2065" max="2304" width="9.1640625" style="172"/>
    <col min="2305" max="2305" width="9.5" style="172" bestFit="1" customWidth="1"/>
    <col min="2306" max="2306" width="46.1640625" style="172" bestFit="1" customWidth="1"/>
    <col min="2307" max="2307" width="15.5" style="172" bestFit="1" customWidth="1"/>
    <col min="2308" max="2308" width="20.5" style="172" customWidth="1"/>
    <col min="2309" max="2309" width="21" style="172" bestFit="1" customWidth="1"/>
    <col min="2310" max="2310" width="6.1640625" style="172" bestFit="1" customWidth="1"/>
    <col min="2311" max="2311" width="22.83203125" style="172" customWidth="1"/>
    <col min="2312" max="2312" width="23.5" style="172" customWidth="1"/>
    <col min="2313" max="2313" width="26.83203125" style="172" customWidth="1"/>
    <col min="2314" max="2314" width="19" style="172" customWidth="1"/>
    <col min="2315" max="2315" width="19.83203125" style="172" bestFit="1" customWidth="1"/>
    <col min="2316" max="2316" width="14.5" style="172" customWidth="1"/>
    <col min="2317" max="2318" width="24.83203125" style="172" bestFit="1" customWidth="1"/>
    <col min="2319" max="2319" width="24.5" style="172" bestFit="1" customWidth="1"/>
    <col min="2320" max="2320" width="24.83203125" style="172" bestFit="1" customWidth="1"/>
    <col min="2321" max="2560" width="9.1640625" style="172"/>
    <col min="2561" max="2561" width="9.5" style="172" bestFit="1" customWidth="1"/>
    <col min="2562" max="2562" width="46.1640625" style="172" bestFit="1" customWidth="1"/>
    <col min="2563" max="2563" width="15.5" style="172" bestFit="1" customWidth="1"/>
    <col min="2564" max="2564" width="20.5" style="172" customWidth="1"/>
    <col min="2565" max="2565" width="21" style="172" bestFit="1" customWidth="1"/>
    <col min="2566" max="2566" width="6.1640625" style="172" bestFit="1" customWidth="1"/>
    <col min="2567" max="2567" width="22.83203125" style="172" customWidth="1"/>
    <col min="2568" max="2568" width="23.5" style="172" customWidth="1"/>
    <col min="2569" max="2569" width="26.83203125" style="172" customWidth="1"/>
    <col min="2570" max="2570" width="19" style="172" customWidth="1"/>
    <col min="2571" max="2571" width="19.83203125" style="172" bestFit="1" customWidth="1"/>
    <col min="2572" max="2572" width="14.5" style="172" customWidth="1"/>
    <col min="2573" max="2574" width="24.83203125" style="172" bestFit="1" customWidth="1"/>
    <col min="2575" max="2575" width="24.5" style="172" bestFit="1" customWidth="1"/>
    <col min="2576" max="2576" width="24.83203125" style="172" bestFit="1" customWidth="1"/>
    <col min="2577" max="2816" width="9.1640625" style="172"/>
    <col min="2817" max="2817" width="9.5" style="172" bestFit="1" customWidth="1"/>
    <col min="2818" max="2818" width="46.1640625" style="172" bestFit="1" customWidth="1"/>
    <col min="2819" max="2819" width="15.5" style="172" bestFit="1" customWidth="1"/>
    <col min="2820" max="2820" width="20.5" style="172" customWidth="1"/>
    <col min="2821" max="2821" width="21" style="172" bestFit="1" customWidth="1"/>
    <col min="2822" max="2822" width="6.1640625" style="172" bestFit="1" customWidth="1"/>
    <col min="2823" max="2823" width="22.83203125" style="172" customWidth="1"/>
    <col min="2824" max="2824" width="23.5" style="172" customWidth="1"/>
    <col min="2825" max="2825" width="26.83203125" style="172" customWidth="1"/>
    <col min="2826" max="2826" width="19" style="172" customWidth="1"/>
    <col min="2827" max="2827" width="19.83203125" style="172" bestFit="1" customWidth="1"/>
    <col min="2828" max="2828" width="14.5" style="172" customWidth="1"/>
    <col min="2829" max="2830" width="24.83203125" style="172" bestFit="1" customWidth="1"/>
    <col min="2831" max="2831" width="24.5" style="172" bestFit="1" customWidth="1"/>
    <col min="2832" max="2832" width="24.83203125" style="172" bestFit="1" customWidth="1"/>
    <col min="2833" max="3072" width="9.1640625" style="172"/>
    <col min="3073" max="3073" width="9.5" style="172" bestFit="1" customWidth="1"/>
    <col min="3074" max="3074" width="46.1640625" style="172" bestFit="1" customWidth="1"/>
    <col min="3075" max="3075" width="15.5" style="172" bestFit="1" customWidth="1"/>
    <col min="3076" max="3076" width="20.5" style="172" customWidth="1"/>
    <col min="3077" max="3077" width="21" style="172" bestFit="1" customWidth="1"/>
    <col min="3078" max="3078" width="6.1640625" style="172" bestFit="1" customWidth="1"/>
    <col min="3079" max="3079" width="22.83203125" style="172" customWidth="1"/>
    <col min="3080" max="3080" width="23.5" style="172" customWidth="1"/>
    <col min="3081" max="3081" width="26.83203125" style="172" customWidth="1"/>
    <col min="3082" max="3082" width="19" style="172" customWidth="1"/>
    <col min="3083" max="3083" width="19.83203125" style="172" bestFit="1" customWidth="1"/>
    <col min="3084" max="3084" width="14.5" style="172" customWidth="1"/>
    <col min="3085" max="3086" width="24.83203125" style="172" bestFit="1" customWidth="1"/>
    <col min="3087" max="3087" width="24.5" style="172" bestFit="1" customWidth="1"/>
    <col min="3088" max="3088" width="24.83203125" style="172" bestFit="1" customWidth="1"/>
    <col min="3089" max="3328" width="9.1640625" style="172"/>
    <col min="3329" max="3329" width="9.5" style="172" bestFit="1" customWidth="1"/>
    <col min="3330" max="3330" width="46.1640625" style="172" bestFit="1" customWidth="1"/>
    <col min="3331" max="3331" width="15.5" style="172" bestFit="1" customWidth="1"/>
    <col min="3332" max="3332" width="20.5" style="172" customWidth="1"/>
    <col min="3333" max="3333" width="21" style="172" bestFit="1" customWidth="1"/>
    <col min="3334" max="3334" width="6.1640625" style="172" bestFit="1" customWidth="1"/>
    <col min="3335" max="3335" width="22.83203125" style="172" customWidth="1"/>
    <col min="3336" max="3336" width="23.5" style="172" customWidth="1"/>
    <col min="3337" max="3337" width="26.83203125" style="172" customWidth="1"/>
    <col min="3338" max="3338" width="19" style="172" customWidth="1"/>
    <col min="3339" max="3339" width="19.83203125" style="172" bestFit="1" customWidth="1"/>
    <col min="3340" max="3340" width="14.5" style="172" customWidth="1"/>
    <col min="3341" max="3342" width="24.83203125" style="172" bestFit="1" customWidth="1"/>
    <col min="3343" max="3343" width="24.5" style="172" bestFit="1" customWidth="1"/>
    <col min="3344" max="3344" width="24.83203125" style="172" bestFit="1" customWidth="1"/>
    <col min="3345" max="3584" width="9.1640625" style="172"/>
    <col min="3585" max="3585" width="9.5" style="172" bestFit="1" customWidth="1"/>
    <col min="3586" max="3586" width="46.1640625" style="172" bestFit="1" customWidth="1"/>
    <col min="3587" max="3587" width="15.5" style="172" bestFit="1" customWidth="1"/>
    <col min="3588" max="3588" width="20.5" style="172" customWidth="1"/>
    <col min="3589" max="3589" width="21" style="172" bestFit="1" customWidth="1"/>
    <col min="3590" max="3590" width="6.1640625" style="172" bestFit="1" customWidth="1"/>
    <col min="3591" max="3591" width="22.83203125" style="172" customWidth="1"/>
    <col min="3592" max="3592" width="23.5" style="172" customWidth="1"/>
    <col min="3593" max="3593" width="26.83203125" style="172" customWidth="1"/>
    <col min="3594" max="3594" width="19" style="172" customWidth="1"/>
    <col min="3595" max="3595" width="19.83203125" style="172" bestFit="1" customWidth="1"/>
    <col min="3596" max="3596" width="14.5" style="172" customWidth="1"/>
    <col min="3597" max="3598" width="24.83203125" style="172" bestFit="1" customWidth="1"/>
    <col min="3599" max="3599" width="24.5" style="172" bestFit="1" customWidth="1"/>
    <col min="3600" max="3600" width="24.83203125" style="172" bestFit="1" customWidth="1"/>
    <col min="3601" max="3840" width="9.1640625" style="172"/>
    <col min="3841" max="3841" width="9.5" style="172" bestFit="1" customWidth="1"/>
    <col min="3842" max="3842" width="46.1640625" style="172" bestFit="1" customWidth="1"/>
    <col min="3843" max="3843" width="15.5" style="172" bestFit="1" customWidth="1"/>
    <col min="3844" max="3844" width="20.5" style="172" customWidth="1"/>
    <col min="3845" max="3845" width="21" style="172" bestFit="1" customWidth="1"/>
    <col min="3846" max="3846" width="6.1640625" style="172" bestFit="1" customWidth="1"/>
    <col min="3847" max="3847" width="22.83203125" style="172" customWidth="1"/>
    <col min="3848" max="3848" width="23.5" style="172" customWidth="1"/>
    <col min="3849" max="3849" width="26.83203125" style="172" customWidth="1"/>
    <col min="3850" max="3850" width="19" style="172" customWidth="1"/>
    <col min="3851" max="3851" width="19.83203125" style="172" bestFit="1" customWidth="1"/>
    <col min="3852" max="3852" width="14.5" style="172" customWidth="1"/>
    <col min="3853" max="3854" width="24.83203125" style="172" bestFit="1" customWidth="1"/>
    <col min="3855" max="3855" width="24.5" style="172" bestFit="1" customWidth="1"/>
    <col min="3856" max="3856" width="24.83203125" style="172" bestFit="1" customWidth="1"/>
    <col min="3857" max="4096" width="9.1640625" style="172"/>
    <col min="4097" max="4097" width="9.5" style="172" bestFit="1" customWidth="1"/>
    <col min="4098" max="4098" width="46.1640625" style="172" bestFit="1" customWidth="1"/>
    <col min="4099" max="4099" width="15.5" style="172" bestFit="1" customWidth="1"/>
    <col min="4100" max="4100" width="20.5" style="172" customWidth="1"/>
    <col min="4101" max="4101" width="21" style="172" bestFit="1" customWidth="1"/>
    <col min="4102" max="4102" width="6.1640625" style="172" bestFit="1" customWidth="1"/>
    <col min="4103" max="4103" width="22.83203125" style="172" customWidth="1"/>
    <col min="4104" max="4104" width="23.5" style="172" customWidth="1"/>
    <col min="4105" max="4105" width="26.83203125" style="172" customWidth="1"/>
    <col min="4106" max="4106" width="19" style="172" customWidth="1"/>
    <col min="4107" max="4107" width="19.83203125" style="172" bestFit="1" customWidth="1"/>
    <col min="4108" max="4108" width="14.5" style="172" customWidth="1"/>
    <col min="4109" max="4110" width="24.83203125" style="172" bestFit="1" customWidth="1"/>
    <col min="4111" max="4111" width="24.5" style="172" bestFit="1" customWidth="1"/>
    <col min="4112" max="4112" width="24.83203125" style="172" bestFit="1" customWidth="1"/>
    <col min="4113" max="4352" width="9.1640625" style="172"/>
    <col min="4353" max="4353" width="9.5" style="172" bestFit="1" customWidth="1"/>
    <col min="4354" max="4354" width="46.1640625" style="172" bestFit="1" customWidth="1"/>
    <col min="4355" max="4355" width="15.5" style="172" bestFit="1" customWidth="1"/>
    <col min="4356" max="4356" width="20.5" style="172" customWidth="1"/>
    <col min="4357" max="4357" width="21" style="172" bestFit="1" customWidth="1"/>
    <col min="4358" max="4358" width="6.1640625" style="172" bestFit="1" customWidth="1"/>
    <col min="4359" max="4359" width="22.83203125" style="172" customWidth="1"/>
    <col min="4360" max="4360" width="23.5" style="172" customWidth="1"/>
    <col min="4361" max="4361" width="26.83203125" style="172" customWidth="1"/>
    <col min="4362" max="4362" width="19" style="172" customWidth="1"/>
    <col min="4363" max="4363" width="19.83203125" style="172" bestFit="1" customWidth="1"/>
    <col min="4364" max="4364" width="14.5" style="172" customWidth="1"/>
    <col min="4365" max="4366" width="24.83203125" style="172" bestFit="1" customWidth="1"/>
    <col min="4367" max="4367" width="24.5" style="172" bestFit="1" customWidth="1"/>
    <col min="4368" max="4368" width="24.83203125" style="172" bestFit="1" customWidth="1"/>
    <col min="4369" max="4608" width="9.1640625" style="172"/>
    <col min="4609" max="4609" width="9.5" style="172" bestFit="1" customWidth="1"/>
    <col min="4610" max="4610" width="46.1640625" style="172" bestFit="1" customWidth="1"/>
    <col min="4611" max="4611" width="15.5" style="172" bestFit="1" customWidth="1"/>
    <col min="4612" max="4612" width="20.5" style="172" customWidth="1"/>
    <col min="4613" max="4613" width="21" style="172" bestFit="1" customWidth="1"/>
    <col min="4614" max="4614" width="6.1640625" style="172" bestFit="1" customWidth="1"/>
    <col min="4615" max="4615" width="22.83203125" style="172" customWidth="1"/>
    <col min="4616" max="4616" width="23.5" style="172" customWidth="1"/>
    <col min="4617" max="4617" width="26.83203125" style="172" customWidth="1"/>
    <col min="4618" max="4618" width="19" style="172" customWidth="1"/>
    <col min="4619" max="4619" width="19.83203125" style="172" bestFit="1" customWidth="1"/>
    <col min="4620" max="4620" width="14.5" style="172" customWidth="1"/>
    <col min="4621" max="4622" width="24.83203125" style="172" bestFit="1" customWidth="1"/>
    <col min="4623" max="4623" width="24.5" style="172" bestFit="1" customWidth="1"/>
    <col min="4624" max="4624" width="24.83203125" style="172" bestFit="1" customWidth="1"/>
    <col min="4625" max="4864" width="9.1640625" style="172"/>
    <col min="4865" max="4865" width="9.5" style="172" bestFit="1" customWidth="1"/>
    <col min="4866" max="4866" width="46.1640625" style="172" bestFit="1" customWidth="1"/>
    <col min="4867" max="4867" width="15.5" style="172" bestFit="1" customWidth="1"/>
    <col min="4868" max="4868" width="20.5" style="172" customWidth="1"/>
    <col min="4869" max="4869" width="21" style="172" bestFit="1" customWidth="1"/>
    <col min="4870" max="4870" width="6.1640625" style="172" bestFit="1" customWidth="1"/>
    <col min="4871" max="4871" width="22.83203125" style="172" customWidth="1"/>
    <col min="4872" max="4872" width="23.5" style="172" customWidth="1"/>
    <col min="4873" max="4873" width="26.83203125" style="172" customWidth="1"/>
    <col min="4874" max="4874" width="19" style="172" customWidth="1"/>
    <col min="4875" max="4875" width="19.83203125" style="172" bestFit="1" customWidth="1"/>
    <col min="4876" max="4876" width="14.5" style="172" customWidth="1"/>
    <col min="4877" max="4878" width="24.83203125" style="172" bestFit="1" customWidth="1"/>
    <col min="4879" max="4879" width="24.5" style="172" bestFit="1" customWidth="1"/>
    <col min="4880" max="4880" width="24.83203125" style="172" bestFit="1" customWidth="1"/>
    <col min="4881" max="5120" width="9.1640625" style="172"/>
    <col min="5121" max="5121" width="9.5" style="172" bestFit="1" customWidth="1"/>
    <col min="5122" max="5122" width="46.1640625" style="172" bestFit="1" customWidth="1"/>
    <col min="5123" max="5123" width="15.5" style="172" bestFit="1" customWidth="1"/>
    <col min="5124" max="5124" width="20.5" style="172" customWidth="1"/>
    <col min="5125" max="5125" width="21" style="172" bestFit="1" customWidth="1"/>
    <col min="5126" max="5126" width="6.1640625" style="172" bestFit="1" customWidth="1"/>
    <col min="5127" max="5127" width="22.83203125" style="172" customWidth="1"/>
    <col min="5128" max="5128" width="23.5" style="172" customWidth="1"/>
    <col min="5129" max="5129" width="26.83203125" style="172" customWidth="1"/>
    <col min="5130" max="5130" width="19" style="172" customWidth="1"/>
    <col min="5131" max="5131" width="19.83203125" style="172" bestFit="1" customWidth="1"/>
    <col min="5132" max="5132" width="14.5" style="172" customWidth="1"/>
    <col min="5133" max="5134" width="24.83203125" style="172" bestFit="1" customWidth="1"/>
    <col min="5135" max="5135" width="24.5" style="172" bestFit="1" customWidth="1"/>
    <col min="5136" max="5136" width="24.83203125" style="172" bestFit="1" customWidth="1"/>
    <col min="5137" max="5376" width="9.1640625" style="172"/>
    <col min="5377" max="5377" width="9.5" style="172" bestFit="1" customWidth="1"/>
    <col min="5378" max="5378" width="46.1640625" style="172" bestFit="1" customWidth="1"/>
    <col min="5379" max="5379" width="15.5" style="172" bestFit="1" customWidth="1"/>
    <col min="5380" max="5380" width="20.5" style="172" customWidth="1"/>
    <col min="5381" max="5381" width="21" style="172" bestFit="1" customWidth="1"/>
    <col min="5382" max="5382" width="6.1640625" style="172" bestFit="1" customWidth="1"/>
    <col min="5383" max="5383" width="22.83203125" style="172" customWidth="1"/>
    <col min="5384" max="5384" width="23.5" style="172" customWidth="1"/>
    <col min="5385" max="5385" width="26.83203125" style="172" customWidth="1"/>
    <col min="5386" max="5386" width="19" style="172" customWidth="1"/>
    <col min="5387" max="5387" width="19.83203125" style="172" bestFit="1" customWidth="1"/>
    <col min="5388" max="5388" width="14.5" style="172" customWidth="1"/>
    <col min="5389" max="5390" width="24.83203125" style="172" bestFit="1" customWidth="1"/>
    <col min="5391" max="5391" width="24.5" style="172" bestFit="1" customWidth="1"/>
    <col min="5392" max="5392" width="24.83203125" style="172" bestFit="1" customWidth="1"/>
    <col min="5393" max="5632" width="9.1640625" style="172"/>
    <col min="5633" max="5633" width="9.5" style="172" bestFit="1" customWidth="1"/>
    <col min="5634" max="5634" width="46.1640625" style="172" bestFit="1" customWidth="1"/>
    <col min="5635" max="5635" width="15.5" style="172" bestFit="1" customWidth="1"/>
    <col min="5636" max="5636" width="20.5" style="172" customWidth="1"/>
    <col min="5637" max="5637" width="21" style="172" bestFit="1" customWidth="1"/>
    <col min="5638" max="5638" width="6.1640625" style="172" bestFit="1" customWidth="1"/>
    <col min="5639" max="5639" width="22.83203125" style="172" customWidth="1"/>
    <col min="5640" max="5640" width="23.5" style="172" customWidth="1"/>
    <col min="5641" max="5641" width="26.83203125" style="172" customWidth="1"/>
    <col min="5642" max="5642" width="19" style="172" customWidth="1"/>
    <col min="5643" max="5643" width="19.83203125" style="172" bestFit="1" customWidth="1"/>
    <col min="5644" max="5644" width="14.5" style="172" customWidth="1"/>
    <col min="5645" max="5646" width="24.83203125" style="172" bestFit="1" customWidth="1"/>
    <col min="5647" max="5647" width="24.5" style="172" bestFit="1" customWidth="1"/>
    <col min="5648" max="5648" width="24.83203125" style="172" bestFit="1" customWidth="1"/>
    <col min="5649" max="5888" width="9.1640625" style="172"/>
    <col min="5889" max="5889" width="9.5" style="172" bestFit="1" customWidth="1"/>
    <col min="5890" max="5890" width="46.1640625" style="172" bestFit="1" customWidth="1"/>
    <col min="5891" max="5891" width="15.5" style="172" bestFit="1" customWidth="1"/>
    <col min="5892" max="5892" width="20.5" style="172" customWidth="1"/>
    <col min="5893" max="5893" width="21" style="172" bestFit="1" customWidth="1"/>
    <col min="5894" max="5894" width="6.1640625" style="172" bestFit="1" customWidth="1"/>
    <col min="5895" max="5895" width="22.83203125" style="172" customWidth="1"/>
    <col min="5896" max="5896" width="23.5" style="172" customWidth="1"/>
    <col min="5897" max="5897" width="26.83203125" style="172" customWidth="1"/>
    <col min="5898" max="5898" width="19" style="172" customWidth="1"/>
    <col min="5899" max="5899" width="19.83203125" style="172" bestFit="1" customWidth="1"/>
    <col min="5900" max="5900" width="14.5" style="172" customWidth="1"/>
    <col min="5901" max="5902" width="24.83203125" style="172" bestFit="1" customWidth="1"/>
    <col min="5903" max="5903" width="24.5" style="172" bestFit="1" customWidth="1"/>
    <col min="5904" max="5904" width="24.83203125" style="172" bestFit="1" customWidth="1"/>
    <col min="5905" max="6144" width="9.1640625" style="172"/>
    <col min="6145" max="6145" width="9.5" style="172" bestFit="1" customWidth="1"/>
    <col min="6146" max="6146" width="46.1640625" style="172" bestFit="1" customWidth="1"/>
    <col min="6147" max="6147" width="15.5" style="172" bestFit="1" customWidth="1"/>
    <col min="6148" max="6148" width="20.5" style="172" customWidth="1"/>
    <col min="6149" max="6149" width="21" style="172" bestFit="1" customWidth="1"/>
    <col min="6150" max="6150" width="6.1640625" style="172" bestFit="1" customWidth="1"/>
    <col min="6151" max="6151" width="22.83203125" style="172" customWidth="1"/>
    <col min="6152" max="6152" width="23.5" style="172" customWidth="1"/>
    <col min="6153" max="6153" width="26.83203125" style="172" customWidth="1"/>
    <col min="6154" max="6154" width="19" style="172" customWidth="1"/>
    <col min="6155" max="6155" width="19.83203125" style="172" bestFit="1" customWidth="1"/>
    <col min="6156" max="6156" width="14.5" style="172" customWidth="1"/>
    <col min="6157" max="6158" width="24.83203125" style="172" bestFit="1" customWidth="1"/>
    <col min="6159" max="6159" width="24.5" style="172" bestFit="1" customWidth="1"/>
    <col min="6160" max="6160" width="24.83203125" style="172" bestFit="1" customWidth="1"/>
    <col min="6161" max="6400" width="9.1640625" style="172"/>
    <col min="6401" max="6401" width="9.5" style="172" bestFit="1" customWidth="1"/>
    <col min="6402" max="6402" width="46.1640625" style="172" bestFit="1" customWidth="1"/>
    <col min="6403" max="6403" width="15.5" style="172" bestFit="1" customWidth="1"/>
    <col min="6404" max="6404" width="20.5" style="172" customWidth="1"/>
    <col min="6405" max="6405" width="21" style="172" bestFit="1" customWidth="1"/>
    <col min="6406" max="6406" width="6.1640625" style="172" bestFit="1" customWidth="1"/>
    <col min="6407" max="6407" width="22.83203125" style="172" customWidth="1"/>
    <col min="6408" max="6408" width="23.5" style="172" customWidth="1"/>
    <col min="6409" max="6409" width="26.83203125" style="172" customWidth="1"/>
    <col min="6410" max="6410" width="19" style="172" customWidth="1"/>
    <col min="6411" max="6411" width="19.83203125" style="172" bestFit="1" customWidth="1"/>
    <col min="6412" max="6412" width="14.5" style="172" customWidth="1"/>
    <col min="6413" max="6414" width="24.83203125" style="172" bestFit="1" customWidth="1"/>
    <col min="6415" max="6415" width="24.5" style="172" bestFit="1" customWidth="1"/>
    <col min="6416" max="6416" width="24.83203125" style="172" bestFit="1" customWidth="1"/>
    <col min="6417" max="6656" width="9.1640625" style="172"/>
    <col min="6657" max="6657" width="9.5" style="172" bestFit="1" customWidth="1"/>
    <col min="6658" max="6658" width="46.1640625" style="172" bestFit="1" customWidth="1"/>
    <col min="6659" max="6659" width="15.5" style="172" bestFit="1" customWidth="1"/>
    <col min="6660" max="6660" width="20.5" style="172" customWidth="1"/>
    <col min="6661" max="6661" width="21" style="172" bestFit="1" customWidth="1"/>
    <col min="6662" max="6662" width="6.1640625" style="172" bestFit="1" customWidth="1"/>
    <col min="6663" max="6663" width="22.83203125" style="172" customWidth="1"/>
    <col min="6664" max="6664" width="23.5" style="172" customWidth="1"/>
    <col min="6665" max="6665" width="26.83203125" style="172" customWidth="1"/>
    <col min="6666" max="6666" width="19" style="172" customWidth="1"/>
    <col min="6667" max="6667" width="19.83203125" style="172" bestFit="1" customWidth="1"/>
    <col min="6668" max="6668" width="14.5" style="172" customWidth="1"/>
    <col min="6669" max="6670" width="24.83203125" style="172" bestFit="1" customWidth="1"/>
    <col min="6671" max="6671" width="24.5" style="172" bestFit="1" customWidth="1"/>
    <col min="6672" max="6672" width="24.83203125" style="172" bestFit="1" customWidth="1"/>
    <col min="6673" max="6912" width="9.1640625" style="172"/>
    <col min="6913" max="6913" width="9.5" style="172" bestFit="1" customWidth="1"/>
    <col min="6914" max="6914" width="46.1640625" style="172" bestFit="1" customWidth="1"/>
    <col min="6915" max="6915" width="15.5" style="172" bestFit="1" customWidth="1"/>
    <col min="6916" max="6916" width="20.5" style="172" customWidth="1"/>
    <col min="6917" max="6917" width="21" style="172" bestFit="1" customWidth="1"/>
    <col min="6918" max="6918" width="6.1640625" style="172" bestFit="1" customWidth="1"/>
    <col min="6919" max="6919" width="22.83203125" style="172" customWidth="1"/>
    <col min="6920" max="6920" width="23.5" style="172" customWidth="1"/>
    <col min="6921" max="6921" width="26.83203125" style="172" customWidth="1"/>
    <col min="6922" max="6922" width="19" style="172" customWidth="1"/>
    <col min="6923" max="6923" width="19.83203125" style="172" bestFit="1" customWidth="1"/>
    <col min="6924" max="6924" width="14.5" style="172" customWidth="1"/>
    <col min="6925" max="6926" width="24.83203125" style="172" bestFit="1" customWidth="1"/>
    <col min="6927" max="6927" width="24.5" style="172" bestFit="1" customWidth="1"/>
    <col min="6928" max="6928" width="24.83203125" style="172" bestFit="1" customWidth="1"/>
    <col min="6929" max="7168" width="9.1640625" style="172"/>
    <col min="7169" max="7169" width="9.5" style="172" bestFit="1" customWidth="1"/>
    <col min="7170" max="7170" width="46.1640625" style="172" bestFit="1" customWidth="1"/>
    <col min="7171" max="7171" width="15.5" style="172" bestFit="1" customWidth="1"/>
    <col min="7172" max="7172" width="20.5" style="172" customWidth="1"/>
    <col min="7173" max="7173" width="21" style="172" bestFit="1" customWidth="1"/>
    <col min="7174" max="7174" width="6.1640625" style="172" bestFit="1" customWidth="1"/>
    <col min="7175" max="7175" width="22.83203125" style="172" customWidth="1"/>
    <col min="7176" max="7176" width="23.5" style="172" customWidth="1"/>
    <col min="7177" max="7177" width="26.83203125" style="172" customWidth="1"/>
    <col min="7178" max="7178" width="19" style="172" customWidth="1"/>
    <col min="7179" max="7179" width="19.83203125" style="172" bestFit="1" customWidth="1"/>
    <col min="7180" max="7180" width="14.5" style="172" customWidth="1"/>
    <col min="7181" max="7182" width="24.83203125" style="172" bestFit="1" customWidth="1"/>
    <col min="7183" max="7183" width="24.5" style="172" bestFit="1" customWidth="1"/>
    <col min="7184" max="7184" width="24.83203125" style="172" bestFit="1" customWidth="1"/>
    <col min="7185" max="7424" width="9.1640625" style="172"/>
    <col min="7425" max="7425" width="9.5" style="172" bestFit="1" customWidth="1"/>
    <col min="7426" max="7426" width="46.1640625" style="172" bestFit="1" customWidth="1"/>
    <col min="7427" max="7427" width="15.5" style="172" bestFit="1" customWidth="1"/>
    <col min="7428" max="7428" width="20.5" style="172" customWidth="1"/>
    <col min="7429" max="7429" width="21" style="172" bestFit="1" customWidth="1"/>
    <col min="7430" max="7430" width="6.1640625" style="172" bestFit="1" customWidth="1"/>
    <col min="7431" max="7431" width="22.83203125" style="172" customWidth="1"/>
    <col min="7432" max="7432" width="23.5" style="172" customWidth="1"/>
    <col min="7433" max="7433" width="26.83203125" style="172" customWidth="1"/>
    <col min="7434" max="7434" width="19" style="172" customWidth="1"/>
    <col min="7435" max="7435" width="19.83203125" style="172" bestFit="1" customWidth="1"/>
    <col min="7436" max="7436" width="14.5" style="172" customWidth="1"/>
    <col min="7437" max="7438" width="24.83203125" style="172" bestFit="1" customWidth="1"/>
    <col min="7439" max="7439" width="24.5" style="172" bestFit="1" customWidth="1"/>
    <col min="7440" max="7440" width="24.83203125" style="172" bestFit="1" customWidth="1"/>
    <col min="7441" max="7680" width="9.1640625" style="172"/>
    <col min="7681" max="7681" width="9.5" style="172" bestFit="1" customWidth="1"/>
    <col min="7682" max="7682" width="46.1640625" style="172" bestFit="1" customWidth="1"/>
    <col min="7683" max="7683" width="15.5" style="172" bestFit="1" customWidth="1"/>
    <col min="7684" max="7684" width="20.5" style="172" customWidth="1"/>
    <col min="7685" max="7685" width="21" style="172" bestFit="1" customWidth="1"/>
    <col min="7686" max="7686" width="6.1640625" style="172" bestFit="1" customWidth="1"/>
    <col min="7687" max="7687" width="22.83203125" style="172" customWidth="1"/>
    <col min="7688" max="7688" width="23.5" style="172" customWidth="1"/>
    <col min="7689" max="7689" width="26.83203125" style="172" customWidth="1"/>
    <col min="7690" max="7690" width="19" style="172" customWidth="1"/>
    <col min="7691" max="7691" width="19.83203125" style="172" bestFit="1" customWidth="1"/>
    <col min="7692" max="7692" width="14.5" style="172" customWidth="1"/>
    <col min="7693" max="7694" width="24.83203125" style="172" bestFit="1" customWidth="1"/>
    <col min="7695" max="7695" width="24.5" style="172" bestFit="1" customWidth="1"/>
    <col min="7696" max="7696" width="24.83203125" style="172" bestFit="1" customWidth="1"/>
    <col min="7697" max="7936" width="9.1640625" style="172"/>
    <col min="7937" max="7937" width="9.5" style="172" bestFit="1" customWidth="1"/>
    <col min="7938" max="7938" width="46.1640625" style="172" bestFit="1" customWidth="1"/>
    <col min="7939" max="7939" width="15.5" style="172" bestFit="1" customWidth="1"/>
    <col min="7940" max="7940" width="20.5" style="172" customWidth="1"/>
    <col min="7941" max="7941" width="21" style="172" bestFit="1" customWidth="1"/>
    <col min="7942" max="7942" width="6.1640625" style="172" bestFit="1" customWidth="1"/>
    <col min="7943" max="7943" width="22.83203125" style="172" customWidth="1"/>
    <col min="7944" max="7944" width="23.5" style="172" customWidth="1"/>
    <col min="7945" max="7945" width="26.83203125" style="172" customWidth="1"/>
    <col min="7946" max="7946" width="19" style="172" customWidth="1"/>
    <col min="7947" max="7947" width="19.83203125" style="172" bestFit="1" customWidth="1"/>
    <col min="7948" max="7948" width="14.5" style="172" customWidth="1"/>
    <col min="7949" max="7950" width="24.83203125" style="172" bestFit="1" customWidth="1"/>
    <col min="7951" max="7951" width="24.5" style="172" bestFit="1" customWidth="1"/>
    <col min="7952" max="7952" width="24.83203125" style="172" bestFit="1" customWidth="1"/>
    <col min="7953" max="8192" width="9.1640625" style="172"/>
    <col min="8193" max="8193" width="9.5" style="172" bestFit="1" customWidth="1"/>
    <col min="8194" max="8194" width="46.1640625" style="172" bestFit="1" customWidth="1"/>
    <col min="8195" max="8195" width="15.5" style="172" bestFit="1" customWidth="1"/>
    <col min="8196" max="8196" width="20.5" style="172" customWidth="1"/>
    <col min="8197" max="8197" width="21" style="172" bestFit="1" customWidth="1"/>
    <col min="8198" max="8198" width="6.1640625" style="172" bestFit="1" customWidth="1"/>
    <col min="8199" max="8199" width="22.83203125" style="172" customWidth="1"/>
    <col min="8200" max="8200" width="23.5" style="172" customWidth="1"/>
    <col min="8201" max="8201" width="26.83203125" style="172" customWidth="1"/>
    <col min="8202" max="8202" width="19" style="172" customWidth="1"/>
    <col min="8203" max="8203" width="19.83203125" style="172" bestFit="1" customWidth="1"/>
    <col min="8204" max="8204" width="14.5" style="172" customWidth="1"/>
    <col min="8205" max="8206" width="24.83203125" style="172" bestFit="1" customWidth="1"/>
    <col min="8207" max="8207" width="24.5" style="172" bestFit="1" customWidth="1"/>
    <col min="8208" max="8208" width="24.83203125" style="172" bestFit="1" customWidth="1"/>
    <col min="8209" max="8448" width="9.1640625" style="172"/>
    <col min="8449" max="8449" width="9.5" style="172" bestFit="1" customWidth="1"/>
    <col min="8450" max="8450" width="46.1640625" style="172" bestFit="1" customWidth="1"/>
    <col min="8451" max="8451" width="15.5" style="172" bestFit="1" customWidth="1"/>
    <col min="8452" max="8452" width="20.5" style="172" customWidth="1"/>
    <col min="8453" max="8453" width="21" style="172" bestFit="1" customWidth="1"/>
    <col min="8454" max="8454" width="6.1640625" style="172" bestFit="1" customWidth="1"/>
    <col min="8455" max="8455" width="22.83203125" style="172" customWidth="1"/>
    <col min="8456" max="8456" width="23.5" style="172" customWidth="1"/>
    <col min="8457" max="8457" width="26.83203125" style="172" customWidth="1"/>
    <col min="8458" max="8458" width="19" style="172" customWidth="1"/>
    <col min="8459" max="8459" width="19.83203125" style="172" bestFit="1" customWidth="1"/>
    <col min="8460" max="8460" width="14.5" style="172" customWidth="1"/>
    <col min="8461" max="8462" width="24.83203125" style="172" bestFit="1" customWidth="1"/>
    <col min="8463" max="8463" width="24.5" style="172" bestFit="1" customWidth="1"/>
    <col min="8464" max="8464" width="24.83203125" style="172" bestFit="1" customWidth="1"/>
    <col min="8465" max="8704" width="9.1640625" style="172"/>
    <col min="8705" max="8705" width="9.5" style="172" bestFit="1" customWidth="1"/>
    <col min="8706" max="8706" width="46.1640625" style="172" bestFit="1" customWidth="1"/>
    <col min="8707" max="8707" width="15.5" style="172" bestFit="1" customWidth="1"/>
    <col min="8708" max="8708" width="20.5" style="172" customWidth="1"/>
    <col min="8709" max="8709" width="21" style="172" bestFit="1" customWidth="1"/>
    <col min="8710" max="8710" width="6.1640625" style="172" bestFit="1" customWidth="1"/>
    <col min="8711" max="8711" width="22.83203125" style="172" customWidth="1"/>
    <col min="8712" max="8712" width="23.5" style="172" customWidth="1"/>
    <col min="8713" max="8713" width="26.83203125" style="172" customWidth="1"/>
    <col min="8714" max="8714" width="19" style="172" customWidth="1"/>
    <col min="8715" max="8715" width="19.83203125" style="172" bestFit="1" customWidth="1"/>
    <col min="8716" max="8716" width="14.5" style="172" customWidth="1"/>
    <col min="8717" max="8718" width="24.83203125" style="172" bestFit="1" customWidth="1"/>
    <col min="8719" max="8719" width="24.5" style="172" bestFit="1" customWidth="1"/>
    <col min="8720" max="8720" width="24.83203125" style="172" bestFit="1" customWidth="1"/>
    <col min="8721" max="8960" width="9.1640625" style="172"/>
    <col min="8961" max="8961" width="9.5" style="172" bestFit="1" customWidth="1"/>
    <col min="8962" max="8962" width="46.1640625" style="172" bestFit="1" customWidth="1"/>
    <col min="8963" max="8963" width="15.5" style="172" bestFit="1" customWidth="1"/>
    <col min="8964" max="8964" width="20.5" style="172" customWidth="1"/>
    <col min="8965" max="8965" width="21" style="172" bestFit="1" customWidth="1"/>
    <col min="8966" max="8966" width="6.1640625" style="172" bestFit="1" customWidth="1"/>
    <col min="8967" max="8967" width="22.83203125" style="172" customWidth="1"/>
    <col min="8968" max="8968" width="23.5" style="172" customWidth="1"/>
    <col min="8969" max="8969" width="26.83203125" style="172" customWidth="1"/>
    <col min="8970" max="8970" width="19" style="172" customWidth="1"/>
    <col min="8971" max="8971" width="19.83203125" style="172" bestFit="1" customWidth="1"/>
    <col min="8972" max="8972" width="14.5" style="172" customWidth="1"/>
    <col min="8973" max="8974" width="24.83203125" style="172" bestFit="1" customWidth="1"/>
    <col min="8975" max="8975" width="24.5" style="172" bestFit="1" customWidth="1"/>
    <col min="8976" max="8976" width="24.83203125" style="172" bestFit="1" customWidth="1"/>
    <col min="8977" max="9216" width="9.1640625" style="172"/>
    <col min="9217" max="9217" width="9.5" style="172" bestFit="1" customWidth="1"/>
    <col min="9218" max="9218" width="46.1640625" style="172" bestFit="1" customWidth="1"/>
    <col min="9219" max="9219" width="15.5" style="172" bestFit="1" customWidth="1"/>
    <col min="9220" max="9220" width="20.5" style="172" customWidth="1"/>
    <col min="9221" max="9221" width="21" style="172" bestFit="1" customWidth="1"/>
    <col min="9222" max="9222" width="6.1640625" style="172" bestFit="1" customWidth="1"/>
    <col min="9223" max="9223" width="22.83203125" style="172" customWidth="1"/>
    <col min="9224" max="9224" width="23.5" style="172" customWidth="1"/>
    <col min="9225" max="9225" width="26.83203125" style="172" customWidth="1"/>
    <col min="9226" max="9226" width="19" style="172" customWidth="1"/>
    <col min="9227" max="9227" width="19.83203125" style="172" bestFit="1" customWidth="1"/>
    <col min="9228" max="9228" width="14.5" style="172" customWidth="1"/>
    <col min="9229" max="9230" width="24.83203125" style="172" bestFit="1" customWidth="1"/>
    <col min="9231" max="9231" width="24.5" style="172" bestFit="1" customWidth="1"/>
    <col min="9232" max="9232" width="24.83203125" style="172" bestFit="1" customWidth="1"/>
    <col min="9233" max="9472" width="9.1640625" style="172"/>
    <col min="9473" max="9473" width="9.5" style="172" bestFit="1" customWidth="1"/>
    <col min="9474" max="9474" width="46.1640625" style="172" bestFit="1" customWidth="1"/>
    <col min="9475" max="9475" width="15.5" style="172" bestFit="1" customWidth="1"/>
    <col min="9476" max="9476" width="20.5" style="172" customWidth="1"/>
    <col min="9477" max="9477" width="21" style="172" bestFit="1" customWidth="1"/>
    <col min="9478" max="9478" width="6.1640625" style="172" bestFit="1" customWidth="1"/>
    <col min="9479" max="9479" width="22.83203125" style="172" customWidth="1"/>
    <col min="9480" max="9480" width="23.5" style="172" customWidth="1"/>
    <col min="9481" max="9481" width="26.83203125" style="172" customWidth="1"/>
    <col min="9482" max="9482" width="19" style="172" customWidth="1"/>
    <col min="9483" max="9483" width="19.83203125" style="172" bestFit="1" customWidth="1"/>
    <col min="9484" max="9484" width="14.5" style="172" customWidth="1"/>
    <col min="9485" max="9486" width="24.83203125" style="172" bestFit="1" customWidth="1"/>
    <col min="9487" max="9487" width="24.5" style="172" bestFit="1" customWidth="1"/>
    <col min="9488" max="9488" width="24.83203125" style="172" bestFit="1" customWidth="1"/>
    <col min="9489" max="9728" width="9.1640625" style="172"/>
    <col min="9729" max="9729" width="9.5" style="172" bestFit="1" customWidth="1"/>
    <col min="9730" max="9730" width="46.1640625" style="172" bestFit="1" customWidth="1"/>
    <col min="9731" max="9731" width="15.5" style="172" bestFit="1" customWidth="1"/>
    <col min="9732" max="9732" width="20.5" style="172" customWidth="1"/>
    <col min="9733" max="9733" width="21" style="172" bestFit="1" customWidth="1"/>
    <col min="9734" max="9734" width="6.1640625" style="172" bestFit="1" customWidth="1"/>
    <col min="9735" max="9735" width="22.83203125" style="172" customWidth="1"/>
    <col min="9736" max="9736" width="23.5" style="172" customWidth="1"/>
    <col min="9737" max="9737" width="26.83203125" style="172" customWidth="1"/>
    <col min="9738" max="9738" width="19" style="172" customWidth="1"/>
    <col min="9739" max="9739" width="19.83203125" style="172" bestFit="1" customWidth="1"/>
    <col min="9740" max="9740" width="14.5" style="172" customWidth="1"/>
    <col min="9741" max="9742" width="24.83203125" style="172" bestFit="1" customWidth="1"/>
    <col min="9743" max="9743" width="24.5" style="172" bestFit="1" customWidth="1"/>
    <col min="9744" max="9744" width="24.83203125" style="172" bestFit="1" customWidth="1"/>
    <col min="9745" max="9984" width="9.1640625" style="172"/>
    <col min="9985" max="9985" width="9.5" style="172" bestFit="1" customWidth="1"/>
    <col min="9986" max="9986" width="46.1640625" style="172" bestFit="1" customWidth="1"/>
    <col min="9987" max="9987" width="15.5" style="172" bestFit="1" customWidth="1"/>
    <col min="9988" max="9988" width="20.5" style="172" customWidth="1"/>
    <col min="9989" max="9989" width="21" style="172" bestFit="1" customWidth="1"/>
    <col min="9990" max="9990" width="6.1640625" style="172" bestFit="1" customWidth="1"/>
    <col min="9991" max="9991" width="22.83203125" style="172" customWidth="1"/>
    <col min="9992" max="9992" width="23.5" style="172" customWidth="1"/>
    <col min="9993" max="9993" width="26.83203125" style="172" customWidth="1"/>
    <col min="9994" max="9994" width="19" style="172" customWidth="1"/>
    <col min="9995" max="9995" width="19.83203125" style="172" bestFit="1" customWidth="1"/>
    <col min="9996" max="9996" width="14.5" style="172" customWidth="1"/>
    <col min="9997" max="9998" width="24.83203125" style="172" bestFit="1" customWidth="1"/>
    <col min="9999" max="9999" width="24.5" style="172" bestFit="1" customWidth="1"/>
    <col min="10000" max="10000" width="24.83203125" style="172" bestFit="1" customWidth="1"/>
    <col min="10001" max="10240" width="9.1640625" style="172"/>
    <col min="10241" max="10241" width="9.5" style="172" bestFit="1" customWidth="1"/>
    <col min="10242" max="10242" width="46.1640625" style="172" bestFit="1" customWidth="1"/>
    <col min="10243" max="10243" width="15.5" style="172" bestFit="1" customWidth="1"/>
    <col min="10244" max="10244" width="20.5" style="172" customWidth="1"/>
    <col min="10245" max="10245" width="21" style="172" bestFit="1" customWidth="1"/>
    <col min="10246" max="10246" width="6.1640625" style="172" bestFit="1" customWidth="1"/>
    <col min="10247" max="10247" width="22.83203125" style="172" customWidth="1"/>
    <col min="10248" max="10248" width="23.5" style="172" customWidth="1"/>
    <col min="10249" max="10249" width="26.83203125" style="172" customWidth="1"/>
    <col min="10250" max="10250" width="19" style="172" customWidth="1"/>
    <col min="10251" max="10251" width="19.83203125" style="172" bestFit="1" customWidth="1"/>
    <col min="10252" max="10252" width="14.5" style="172" customWidth="1"/>
    <col min="10253" max="10254" width="24.83203125" style="172" bestFit="1" customWidth="1"/>
    <col min="10255" max="10255" width="24.5" style="172" bestFit="1" customWidth="1"/>
    <col min="10256" max="10256" width="24.83203125" style="172" bestFit="1" customWidth="1"/>
    <col min="10257" max="10496" width="9.1640625" style="172"/>
    <col min="10497" max="10497" width="9.5" style="172" bestFit="1" customWidth="1"/>
    <col min="10498" max="10498" width="46.1640625" style="172" bestFit="1" customWidth="1"/>
    <col min="10499" max="10499" width="15.5" style="172" bestFit="1" customWidth="1"/>
    <col min="10500" max="10500" width="20.5" style="172" customWidth="1"/>
    <col min="10501" max="10501" width="21" style="172" bestFit="1" customWidth="1"/>
    <col min="10502" max="10502" width="6.1640625" style="172" bestFit="1" customWidth="1"/>
    <col min="10503" max="10503" width="22.83203125" style="172" customWidth="1"/>
    <col min="10504" max="10504" width="23.5" style="172" customWidth="1"/>
    <col min="10505" max="10505" width="26.83203125" style="172" customWidth="1"/>
    <col min="10506" max="10506" width="19" style="172" customWidth="1"/>
    <col min="10507" max="10507" width="19.83203125" style="172" bestFit="1" customWidth="1"/>
    <col min="10508" max="10508" width="14.5" style="172" customWidth="1"/>
    <col min="10509" max="10510" width="24.83203125" style="172" bestFit="1" customWidth="1"/>
    <col min="10511" max="10511" width="24.5" style="172" bestFit="1" customWidth="1"/>
    <col min="10512" max="10512" width="24.83203125" style="172" bestFit="1" customWidth="1"/>
    <col min="10513" max="10752" width="9.1640625" style="172"/>
    <col min="10753" max="10753" width="9.5" style="172" bestFit="1" customWidth="1"/>
    <col min="10754" max="10754" width="46.1640625" style="172" bestFit="1" customWidth="1"/>
    <col min="10755" max="10755" width="15.5" style="172" bestFit="1" customWidth="1"/>
    <col min="10756" max="10756" width="20.5" style="172" customWidth="1"/>
    <col min="10757" max="10757" width="21" style="172" bestFit="1" customWidth="1"/>
    <col min="10758" max="10758" width="6.1640625" style="172" bestFit="1" customWidth="1"/>
    <col min="10759" max="10759" width="22.83203125" style="172" customWidth="1"/>
    <col min="10760" max="10760" width="23.5" style="172" customWidth="1"/>
    <col min="10761" max="10761" width="26.83203125" style="172" customWidth="1"/>
    <col min="10762" max="10762" width="19" style="172" customWidth="1"/>
    <col min="10763" max="10763" width="19.83203125" style="172" bestFit="1" customWidth="1"/>
    <col min="10764" max="10764" width="14.5" style="172" customWidth="1"/>
    <col min="10765" max="10766" width="24.83203125" style="172" bestFit="1" customWidth="1"/>
    <col min="10767" max="10767" width="24.5" style="172" bestFit="1" customWidth="1"/>
    <col min="10768" max="10768" width="24.83203125" style="172" bestFit="1" customWidth="1"/>
    <col min="10769" max="11008" width="9.1640625" style="172"/>
    <col min="11009" max="11009" width="9.5" style="172" bestFit="1" customWidth="1"/>
    <col min="11010" max="11010" width="46.1640625" style="172" bestFit="1" customWidth="1"/>
    <col min="11011" max="11011" width="15.5" style="172" bestFit="1" customWidth="1"/>
    <col min="11012" max="11012" width="20.5" style="172" customWidth="1"/>
    <col min="11013" max="11013" width="21" style="172" bestFit="1" customWidth="1"/>
    <col min="11014" max="11014" width="6.1640625" style="172" bestFit="1" customWidth="1"/>
    <col min="11015" max="11015" width="22.83203125" style="172" customWidth="1"/>
    <col min="11016" max="11016" width="23.5" style="172" customWidth="1"/>
    <col min="11017" max="11017" width="26.83203125" style="172" customWidth="1"/>
    <col min="11018" max="11018" width="19" style="172" customWidth="1"/>
    <col min="11019" max="11019" width="19.83203125" style="172" bestFit="1" customWidth="1"/>
    <col min="11020" max="11020" width="14.5" style="172" customWidth="1"/>
    <col min="11021" max="11022" width="24.83203125" style="172" bestFit="1" customWidth="1"/>
    <col min="11023" max="11023" width="24.5" style="172" bestFit="1" customWidth="1"/>
    <col min="11024" max="11024" width="24.83203125" style="172" bestFit="1" customWidth="1"/>
    <col min="11025" max="11264" width="9.1640625" style="172"/>
    <col min="11265" max="11265" width="9.5" style="172" bestFit="1" customWidth="1"/>
    <col min="11266" max="11266" width="46.1640625" style="172" bestFit="1" customWidth="1"/>
    <col min="11267" max="11267" width="15.5" style="172" bestFit="1" customWidth="1"/>
    <col min="11268" max="11268" width="20.5" style="172" customWidth="1"/>
    <col min="11269" max="11269" width="21" style="172" bestFit="1" customWidth="1"/>
    <col min="11270" max="11270" width="6.1640625" style="172" bestFit="1" customWidth="1"/>
    <col min="11271" max="11271" width="22.83203125" style="172" customWidth="1"/>
    <col min="11272" max="11272" width="23.5" style="172" customWidth="1"/>
    <col min="11273" max="11273" width="26.83203125" style="172" customWidth="1"/>
    <col min="11274" max="11274" width="19" style="172" customWidth="1"/>
    <col min="11275" max="11275" width="19.83203125" style="172" bestFit="1" customWidth="1"/>
    <col min="11276" max="11276" width="14.5" style="172" customWidth="1"/>
    <col min="11277" max="11278" width="24.83203125" style="172" bestFit="1" customWidth="1"/>
    <col min="11279" max="11279" width="24.5" style="172" bestFit="1" customWidth="1"/>
    <col min="11280" max="11280" width="24.83203125" style="172" bestFit="1" customWidth="1"/>
    <col min="11281" max="11520" width="9.1640625" style="172"/>
    <col min="11521" max="11521" width="9.5" style="172" bestFit="1" customWidth="1"/>
    <col min="11522" max="11522" width="46.1640625" style="172" bestFit="1" customWidth="1"/>
    <col min="11523" max="11523" width="15.5" style="172" bestFit="1" customWidth="1"/>
    <col min="11524" max="11524" width="20.5" style="172" customWidth="1"/>
    <col min="11525" max="11525" width="21" style="172" bestFit="1" customWidth="1"/>
    <col min="11526" max="11526" width="6.1640625" style="172" bestFit="1" customWidth="1"/>
    <col min="11527" max="11527" width="22.83203125" style="172" customWidth="1"/>
    <col min="11528" max="11528" width="23.5" style="172" customWidth="1"/>
    <col min="11529" max="11529" width="26.83203125" style="172" customWidth="1"/>
    <col min="11530" max="11530" width="19" style="172" customWidth="1"/>
    <col min="11531" max="11531" width="19.83203125" style="172" bestFit="1" customWidth="1"/>
    <col min="11532" max="11532" width="14.5" style="172" customWidth="1"/>
    <col min="11533" max="11534" width="24.83203125" style="172" bestFit="1" customWidth="1"/>
    <col min="11535" max="11535" width="24.5" style="172" bestFit="1" customWidth="1"/>
    <col min="11536" max="11536" width="24.83203125" style="172" bestFit="1" customWidth="1"/>
    <col min="11537" max="11776" width="9.1640625" style="172"/>
    <col min="11777" max="11777" width="9.5" style="172" bestFit="1" customWidth="1"/>
    <col min="11778" max="11778" width="46.1640625" style="172" bestFit="1" customWidth="1"/>
    <col min="11779" max="11779" width="15.5" style="172" bestFit="1" customWidth="1"/>
    <col min="11780" max="11780" width="20.5" style="172" customWidth="1"/>
    <col min="11781" max="11781" width="21" style="172" bestFit="1" customWidth="1"/>
    <col min="11782" max="11782" width="6.1640625" style="172" bestFit="1" customWidth="1"/>
    <col min="11783" max="11783" width="22.83203125" style="172" customWidth="1"/>
    <col min="11784" max="11784" width="23.5" style="172" customWidth="1"/>
    <col min="11785" max="11785" width="26.83203125" style="172" customWidth="1"/>
    <col min="11786" max="11786" width="19" style="172" customWidth="1"/>
    <col min="11787" max="11787" width="19.83203125" style="172" bestFit="1" customWidth="1"/>
    <col min="11788" max="11788" width="14.5" style="172" customWidth="1"/>
    <col min="11789" max="11790" width="24.83203125" style="172" bestFit="1" customWidth="1"/>
    <col min="11791" max="11791" width="24.5" style="172" bestFit="1" customWidth="1"/>
    <col min="11792" max="11792" width="24.83203125" style="172" bestFit="1" customWidth="1"/>
    <col min="11793" max="12032" width="9.1640625" style="172"/>
    <col min="12033" max="12033" width="9.5" style="172" bestFit="1" customWidth="1"/>
    <col min="12034" max="12034" width="46.1640625" style="172" bestFit="1" customWidth="1"/>
    <col min="12035" max="12035" width="15.5" style="172" bestFit="1" customWidth="1"/>
    <col min="12036" max="12036" width="20.5" style="172" customWidth="1"/>
    <col min="12037" max="12037" width="21" style="172" bestFit="1" customWidth="1"/>
    <col min="12038" max="12038" width="6.1640625" style="172" bestFit="1" customWidth="1"/>
    <col min="12039" max="12039" width="22.83203125" style="172" customWidth="1"/>
    <col min="12040" max="12040" width="23.5" style="172" customWidth="1"/>
    <col min="12041" max="12041" width="26.83203125" style="172" customWidth="1"/>
    <col min="12042" max="12042" width="19" style="172" customWidth="1"/>
    <col min="12043" max="12043" width="19.83203125" style="172" bestFit="1" customWidth="1"/>
    <col min="12044" max="12044" width="14.5" style="172" customWidth="1"/>
    <col min="12045" max="12046" width="24.83203125" style="172" bestFit="1" customWidth="1"/>
    <col min="12047" max="12047" width="24.5" style="172" bestFit="1" customWidth="1"/>
    <col min="12048" max="12048" width="24.83203125" style="172" bestFit="1" customWidth="1"/>
    <col min="12049" max="12288" width="9.1640625" style="172"/>
    <col min="12289" max="12289" width="9.5" style="172" bestFit="1" customWidth="1"/>
    <col min="12290" max="12290" width="46.1640625" style="172" bestFit="1" customWidth="1"/>
    <col min="12291" max="12291" width="15.5" style="172" bestFit="1" customWidth="1"/>
    <col min="12292" max="12292" width="20.5" style="172" customWidth="1"/>
    <col min="12293" max="12293" width="21" style="172" bestFit="1" customWidth="1"/>
    <col min="12294" max="12294" width="6.1640625" style="172" bestFit="1" customWidth="1"/>
    <col min="12295" max="12295" width="22.83203125" style="172" customWidth="1"/>
    <col min="12296" max="12296" width="23.5" style="172" customWidth="1"/>
    <col min="12297" max="12297" width="26.83203125" style="172" customWidth="1"/>
    <col min="12298" max="12298" width="19" style="172" customWidth="1"/>
    <col min="12299" max="12299" width="19.83203125" style="172" bestFit="1" customWidth="1"/>
    <col min="12300" max="12300" width="14.5" style="172" customWidth="1"/>
    <col min="12301" max="12302" width="24.83203125" style="172" bestFit="1" customWidth="1"/>
    <col min="12303" max="12303" width="24.5" style="172" bestFit="1" customWidth="1"/>
    <col min="12304" max="12304" width="24.83203125" style="172" bestFit="1" customWidth="1"/>
    <col min="12305" max="12544" width="9.1640625" style="172"/>
    <col min="12545" max="12545" width="9.5" style="172" bestFit="1" customWidth="1"/>
    <col min="12546" max="12546" width="46.1640625" style="172" bestFit="1" customWidth="1"/>
    <col min="12547" max="12547" width="15.5" style="172" bestFit="1" customWidth="1"/>
    <col min="12548" max="12548" width="20.5" style="172" customWidth="1"/>
    <col min="12549" max="12549" width="21" style="172" bestFit="1" customWidth="1"/>
    <col min="12550" max="12550" width="6.1640625" style="172" bestFit="1" customWidth="1"/>
    <col min="12551" max="12551" width="22.83203125" style="172" customWidth="1"/>
    <col min="12552" max="12552" width="23.5" style="172" customWidth="1"/>
    <col min="12553" max="12553" width="26.83203125" style="172" customWidth="1"/>
    <col min="12554" max="12554" width="19" style="172" customWidth="1"/>
    <col min="12555" max="12555" width="19.83203125" style="172" bestFit="1" customWidth="1"/>
    <col min="12556" max="12556" width="14.5" style="172" customWidth="1"/>
    <col min="12557" max="12558" width="24.83203125" style="172" bestFit="1" customWidth="1"/>
    <col min="12559" max="12559" width="24.5" style="172" bestFit="1" customWidth="1"/>
    <col min="12560" max="12560" width="24.83203125" style="172" bestFit="1" customWidth="1"/>
    <col min="12561" max="12800" width="9.1640625" style="172"/>
    <col min="12801" max="12801" width="9.5" style="172" bestFit="1" customWidth="1"/>
    <col min="12802" max="12802" width="46.1640625" style="172" bestFit="1" customWidth="1"/>
    <col min="12803" max="12803" width="15.5" style="172" bestFit="1" customWidth="1"/>
    <col min="12804" max="12804" width="20.5" style="172" customWidth="1"/>
    <col min="12805" max="12805" width="21" style="172" bestFit="1" customWidth="1"/>
    <col min="12806" max="12806" width="6.1640625" style="172" bestFit="1" customWidth="1"/>
    <col min="12807" max="12807" width="22.83203125" style="172" customWidth="1"/>
    <col min="12808" max="12808" width="23.5" style="172" customWidth="1"/>
    <col min="12809" max="12809" width="26.83203125" style="172" customWidth="1"/>
    <col min="12810" max="12810" width="19" style="172" customWidth="1"/>
    <col min="12811" max="12811" width="19.83203125" style="172" bestFit="1" customWidth="1"/>
    <col min="12812" max="12812" width="14.5" style="172" customWidth="1"/>
    <col min="12813" max="12814" width="24.83203125" style="172" bestFit="1" customWidth="1"/>
    <col min="12815" max="12815" width="24.5" style="172" bestFit="1" customWidth="1"/>
    <col min="12816" max="12816" width="24.83203125" style="172" bestFit="1" customWidth="1"/>
    <col min="12817" max="13056" width="9.1640625" style="172"/>
    <col min="13057" max="13057" width="9.5" style="172" bestFit="1" customWidth="1"/>
    <col min="13058" max="13058" width="46.1640625" style="172" bestFit="1" customWidth="1"/>
    <col min="13059" max="13059" width="15.5" style="172" bestFit="1" customWidth="1"/>
    <col min="13060" max="13060" width="20.5" style="172" customWidth="1"/>
    <col min="13061" max="13061" width="21" style="172" bestFit="1" customWidth="1"/>
    <col min="13062" max="13062" width="6.1640625" style="172" bestFit="1" customWidth="1"/>
    <col min="13063" max="13063" width="22.83203125" style="172" customWidth="1"/>
    <col min="13064" max="13064" width="23.5" style="172" customWidth="1"/>
    <col min="13065" max="13065" width="26.83203125" style="172" customWidth="1"/>
    <col min="13066" max="13066" width="19" style="172" customWidth="1"/>
    <col min="13067" max="13067" width="19.83203125" style="172" bestFit="1" customWidth="1"/>
    <col min="13068" max="13068" width="14.5" style="172" customWidth="1"/>
    <col min="13069" max="13070" width="24.83203125" style="172" bestFit="1" customWidth="1"/>
    <col min="13071" max="13071" width="24.5" style="172" bestFit="1" customWidth="1"/>
    <col min="13072" max="13072" width="24.83203125" style="172" bestFit="1" customWidth="1"/>
    <col min="13073" max="13312" width="9.1640625" style="172"/>
    <col min="13313" max="13313" width="9.5" style="172" bestFit="1" customWidth="1"/>
    <col min="13314" max="13314" width="46.1640625" style="172" bestFit="1" customWidth="1"/>
    <col min="13315" max="13315" width="15.5" style="172" bestFit="1" customWidth="1"/>
    <col min="13316" max="13316" width="20.5" style="172" customWidth="1"/>
    <col min="13317" max="13317" width="21" style="172" bestFit="1" customWidth="1"/>
    <col min="13318" max="13318" width="6.1640625" style="172" bestFit="1" customWidth="1"/>
    <col min="13319" max="13319" width="22.83203125" style="172" customWidth="1"/>
    <col min="13320" max="13320" width="23.5" style="172" customWidth="1"/>
    <col min="13321" max="13321" width="26.83203125" style="172" customWidth="1"/>
    <col min="13322" max="13322" width="19" style="172" customWidth="1"/>
    <col min="13323" max="13323" width="19.83203125" style="172" bestFit="1" customWidth="1"/>
    <col min="13324" max="13324" width="14.5" style="172" customWidth="1"/>
    <col min="13325" max="13326" width="24.83203125" style="172" bestFit="1" customWidth="1"/>
    <col min="13327" max="13327" width="24.5" style="172" bestFit="1" customWidth="1"/>
    <col min="13328" max="13328" width="24.83203125" style="172" bestFit="1" customWidth="1"/>
    <col min="13329" max="13568" width="9.1640625" style="172"/>
    <col min="13569" max="13569" width="9.5" style="172" bestFit="1" customWidth="1"/>
    <col min="13570" max="13570" width="46.1640625" style="172" bestFit="1" customWidth="1"/>
    <col min="13571" max="13571" width="15.5" style="172" bestFit="1" customWidth="1"/>
    <col min="13572" max="13572" width="20.5" style="172" customWidth="1"/>
    <col min="13573" max="13573" width="21" style="172" bestFit="1" customWidth="1"/>
    <col min="13574" max="13574" width="6.1640625" style="172" bestFit="1" customWidth="1"/>
    <col min="13575" max="13575" width="22.83203125" style="172" customWidth="1"/>
    <col min="13576" max="13576" width="23.5" style="172" customWidth="1"/>
    <col min="13577" max="13577" width="26.83203125" style="172" customWidth="1"/>
    <col min="13578" max="13578" width="19" style="172" customWidth="1"/>
    <col min="13579" max="13579" width="19.83203125" style="172" bestFit="1" customWidth="1"/>
    <col min="13580" max="13580" width="14.5" style="172" customWidth="1"/>
    <col min="13581" max="13582" width="24.83203125" style="172" bestFit="1" customWidth="1"/>
    <col min="13583" max="13583" width="24.5" style="172" bestFit="1" customWidth="1"/>
    <col min="13584" max="13584" width="24.83203125" style="172" bestFit="1" customWidth="1"/>
    <col min="13585" max="13824" width="9.1640625" style="172"/>
    <col min="13825" max="13825" width="9.5" style="172" bestFit="1" customWidth="1"/>
    <col min="13826" max="13826" width="46.1640625" style="172" bestFit="1" customWidth="1"/>
    <col min="13827" max="13827" width="15.5" style="172" bestFit="1" customWidth="1"/>
    <col min="13828" max="13828" width="20.5" style="172" customWidth="1"/>
    <col min="13829" max="13829" width="21" style="172" bestFit="1" customWidth="1"/>
    <col min="13830" max="13830" width="6.1640625" style="172" bestFit="1" customWidth="1"/>
    <col min="13831" max="13831" width="22.83203125" style="172" customWidth="1"/>
    <col min="13832" max="13832" width="23.5" style="172" customWidth="1"/>
    <col min="13833" max="13833" width="26.83203125" style="172" customWidth="1"/>
    <col min="13834" max="13834" width="19" style="172" customWidth="1"/>
    <col min="13835" max="13835" width="19.83203125" style="172" bestFit="1" customWidth="1"/>
    <col min="13836" max="13836" width="14.5" style="172" customWidth="1"/>
    <col min="13837" max="13838" width="24.83203125" style="172" bestFit="1" customWidth="1"/>
    <col min="13839" max="13839" width="24.5" style="172" bestFit="1" customWidth="1"/>
    <col min="13840" max="13840" width="24.83203125" style="172" bestFit="1" customWidth="1"/>
    <col min="13841" max="14080" width="9.1640625" style="172"/>
    <col min="14081" max="14081" width="9.5" style="172" bestFit="1" customWidth="1"/>
    <col min="14082" max="14082" width="46.1640625" style="172" bestFit="1" customWidth="1"/>
    <col min="14083" max="14083" width="15.5" style="172" bestFit="1" customWidth="1"/>
    <col min="14084" max="14084" width="20.5" style="172" customWidth="1"/>
    <col min="14085" max="14085" width="21" style="172" bestFit="1" customWidth="1"/>
    <col min="14086" max="14086" width="6.1640625" style="172" bestFit="1" customWidth="1"/>
    <col min="14087" max="14087" width="22.83203125" style="172" customWidth="1"/>
    <col min="14088" max="14088" width="23.5" style="172" customWidth="1"/>
    <col min="14089" max="14089" width="26.83203125" style="172" customWidth="1"/>
    <col min="14090" max="14090" width="19" style="172" customWidth="1"/>
    <col min="14091" max="14091" width="19.83203125" style="172" bestFit="1" customWidth="1"/>
    <col min="14092" max="14092" width="14.5" style="172" customWidth="1"/>
    <col min="14093" max="14094" width="24.83203125" style="172" bestFit="1" customWidth="1"/>
    <col min="14095" max="14095" width="24.5" style="172" bestFit="1" customWidth="1"/>
    <col min="14096" max="14096" width="24.83203125" style="172" bestFit="1" customWidth="1"/>
    <col min="14097" max="14336" width="9.1640625" style="172"/>
    <col min="14337" max="14337" width="9.5" style="172" bestFit="1" customWidth="1"/>
    <col min="14338" max="14338" width="46.1640625" style="172" bestFit="1" customWidth="1"/>
    <col min="14339" max="14339" width="15.5" style="172" bestFit="1" customWidth="1"/>
    <col min="14340" max="14340" width="20.5" style="172" customWidth="1"/>
    <col min="14341" max="14341" width="21" style="172" bestFit="1" customWidth="1"/>
    <col min="14342" max="14342" width="6.1640625" style="172" bestFit="1" customWidth="1"/>
    <col min="14343" max="14343" width="22.83203125" style="172" customWidth="1"/>
    <col min="14344" max="14344" width="23.5" style="172" customWidth="1"/>
    <col min="14345" max="14345" width="26.83203125" style="172" customWidth="1"/>
    <col min="14346" max="14346" width="19" style="172" customWidth="1"/>
    <col min="14347" max="14347" width="19.83203125" style="172" bestFit="1" customWidth="1"/>
    <col min="14348" max="14348" width="14.5" style="172" customWidth="1"/>
    <col min="14349" max="14350" width="24.83203125" style="172" bestFit="1" customWidth="1"/>
    <col min="14351" max="14351" width="24.5" style="172" bestFit="1" customWidth="1"/>
    <col min="14352" max="14352" width="24.83203125" style="172" bestFit="1" customWidth="1"/>
    <col min="14353" max="14592" width="9.1640625" style="172"/>
    <col min="14593" max="14593" width="9.5" style="172" bestFit="1" customWidth="1"/>
    <col min="14594" max="14594" width="46.1640625" style="172" bestFit="1" customWidth="1"/>
    <col min="14595" max="14595" width="15.5" style="172" bestFit="1" customWidth="1"/>
    <col min="14596" max="14596" width="20.5" style="172" customWidth="1"/>
    <col min="14597" max="14597" width="21" style="172" bestFit="1" customWidth="1"/>
    <col min="14598" max="14598" width="6.1640625" style="172" bestFit="1" customWidth="1"/>
    <col min="14599" max="14599" width="22.83203125" style="172" customWidth="1"/>
    <col min="14600" max="14600" width="23.5" style="172" customWidth="1"/>
    <col min="14601" max="14601" width="26.83203125" style="172" customWidth="1"/>
    <col min="14602" max="14602" width="19" style="172" customWidth="1"/>
    <col min="14603" max="14603" width="19.83203125" style="172" bestFit="1" customWidth="1"/>
    <col min="14604" max="14604" width="14.5" style="172" customWidth="1"/>
    <col min="14605" max="14606" width="24.83203125" style="172" bestFit="1" customWidth="1"/>
    <col min="14607" max="14607" width="24.5" style="172" bestFit="1" customWidth="1"/>
    <col min="14608" max="14608" width="24.83203125" style="172" bestFit="1" customWidth="1"/>
    <col min="14609" max="14848" width="9.1640625" style="172"/>
    <col min="14849" max="14849" width="9.5" style="172" bestFit="1" customWidth="1"/>
    <col min="14850" max="14850" width="46.1640625" style="172" bestFit="1" customWidth="1"/>
    <col min="14851" max="14851" width="15.5" style="172" bestFit="1" customWidth="1"/>
    <col min="14852" max="14852" width="20.5" style="172" customWidth="1"/>
    <col min="14853" max="14853" width="21" style="172" bestFit="1" customWidth="1"/>
    <col min="14854" max="14854" width="6.1640625" style="172" bestFit="1" customWidth="1"/>
    <col min="14855" max="14855" width="22.83203125" style="172" customWidth="1"/>
    <col min="14856" max="14856" width="23.5" style="172" customWidth="1"/>
    <col min="14857" max="14857" width="26.83203125" style="172" customWidth="1"/>
    <col min="14858" max="14858" width="19" style="172" customWidth="1"/>
    <col min="14859" max="14859" width="19.83203125" style="172" bestFit="1" customWidth="1"/>
    <col min="14860" max="14860" width="14.5" style="172" customWidth="1"/>
    <col min="14861" max="14862" width="24.83203125" style="172" bestFit="1" customWidth="1"/>
    <col min="14863" max="14863" width="24.5" style="172" bestFit="1" customWidth="1"/>
    <col min="14864" max="14864" width="24.83203125" style="172" bestFit="1" customWidth="1"/>
    <col min="14865" max="15104" width="9.1640625" style="172"/>
    <col min="15105" max="15105" width="9.5" style="172" bestFit="1" customWidth="1"/>
    <col min="15106" max="15106" width="46.1640625" style="172" bestFit="1" customWidth="1"/>
    <col min="15107" max="15107" width="15.5" style="172" bestFit="1" customWidth="1"/>
    <col min="15108" max="15108" width="20.5" style="172" customWidth="1"/>
    <col min="15109" max="15109" width="21" style="172" bestFit="1" customWidth="1"/>
    <col min="15110" max="15110" width="6.1640625" style="172" bestFit="1" customWidth="1"/>
    <col min="15111" max="15111" width="22.83203125" style="172" customWidth="1"/>
    <col min="15112" max="15112" width="23.5" style="172" customWidth="1"/>
    <col min="15113" max="15113" width="26.83203125" style="172" customWidth="1"/>
    <col min="15114" max="15114" width="19" style="172" customWidth="1"/>
    <col min="15115" max="15115" width="19.83203125" style="172" bestFit="1" customWidth="1"/>
    <col min="15116" max="15116" width="14.5" style="172" customWidth="1"/>
    <col min="15117" max="15118" width="24.83203125" style="172" bestFit="1" customWidth="1"/>
    <col min="15119" max="15119" width="24.5" style="172" bestFit="1" customWidth="1"/>
    <col min="15120" max="15120" width="24.83203125" style="172" bestFit="1" customWidth="1"/>
    <col min="15121" max="15360" width="9.1640625" style="172"/>
    <col min="15361" max="15361" width="9.5" style="172" bestFit="1" customWidth="1"/>
    <col min="15362" max="15362" width="46.1640625" style="172" bestFit="1" customWidth="1"/>
    <col min="15363" max="15363" width="15.5" style="172" bestFit="1" customWidth="1"/>
    <col min="15364" max="15364" width="20.5" style="172" customWidth="1"/>
    <col min="15365" max="15365" width="21" style="172" bestFit="1" customWidth="1"/>
    <col min="15366" max="15366" width="6.1640625" style="172" bestFit="1" customWidth="1"/>
    <col min="15367" max="15367" width="22.83203125" style="172" customWidth="1"/>
    <col min="15368" max="15368" width="23.5" style="172" customWidth="1"/>
    <col min="15369" max="15369" width="26.83203125" style="172" customWidth="1"/>
    <col min="15370" max="15370" width="19" style="172" customWidth="1"/>
    <col min="15371" max="15371" width="19.83203125" style="172" bestFit="1" customWidth="1"/>
    <col min="15372" max="15372" width="14.5" style="172" customWidth="1"/>
    <col min="15373" max="15374" width="24.83203125" style="172" bestFit="1" customWidth="1"/>
    <col min="15375" max="15375" width="24.5" style="172" bestFit="1" customWidth="1"/>
    <col min="15376" max="15376" width="24.83203125" style="172" bestFit="1" customWidth="1"/>
    <col min="15377" max="15616" width="9.1640625" style="172"/>
    <col min="15617" max="15617" width="9.5" style="172" bestFit="1" customWidth="1"/>
    <col min="15618" max="15618" width="46.1640625" style="172" bestFit="1" customWidth="1"/>
    <col min="15619" max="15619" width="15.5" style="172" bestFit="1" customWidth="1"/>
    <col min="15620" max="15620" width="20.5" style="172" customWidth="1"/>
    <col min="15621" max="15621" width="21" style="172" bestFit="1" customWidth="1"/>
    <col min="15622" max="15622" width="6.1640625" style="172" bestFit="1" customWidth="1"/>
    <col min="15623" max="15623" width="22.83203125" style="172" customWidth="1"/>
    <col min="15624" max="15624" width="23.5" style="172" customWidth="1"/>
    <col min="15625" max="15625" width="26.83203125" style="172" customWidth="1"/>
    <col min="15626" max="15626" width="19" style="172" customWidth="1"/>
    <col min="15627" max="15627" width="19.83203125" style="172" bestFit="1" customWidth="1"/>
    <col min="15628" max="15628" width="14.5" style="172" customWidth="1"/>
    <col min="15629" max="15630" width="24.83203125" style="172" bestFit="1" customWidth="1"/>
    <col min="15631" max="15631" width="24.5" style="172" bestFit="1" customWidth="1"/>
    <col min="15632" max="15632" width="24.83203125" style="172" bestFit="1" customWidth="1"/>
    <col min="15633" max="15872" width="9.1640625" style="172"/>
    <col min="15873" max="15873" width="9.5" style="172" bestFit="1" customWidth="1"/>
    <col min="15874" max="15874" width="46.1640625" style="172" bestFit="1" customWidth="1"/>
    <col min="15875" max="15875" width="15.5" style="172" bestFit="1" customWidth="1"/>
    <col min="15876" max="15876" width="20.5" style="172" customWidth="1"/>
    <col min="15877" max="15877" width="21" style="172" bestFit="1" customWidth="1"/>
    <col min="15878" max="15878" width="6.1640625" style="172" bestFit="1" customWidth="1"/>
    <col min="15879" max="15879" width="22.83203125" style="172" customWidth="1"/>
    <col min="15880" max="15880" width="23.5" style="172" customWidth="1"/>
    <col min="15881" max="15881" width="26.83203125" style="172" customWidth="1"/>
    <col min="15882" max="15882" width="19" style="172" customWidth="1"/>
    <col min="15883" max="15883" width="19.83203125" style="172" bestFit="1" customWidth="1"/>
    <col min="15884" max="15884" width="14.5" style="172" customWidth="1"/>
    <col min="15885" max="15886" width="24.83203125" style="172" bestFit="1" customWidth="1"/>
    <col min="15887" max="15887" width="24.5" style="172" bestFit="1" customWidth="1"/>
    <col min="15888" max="15888" width="24.83203125" style="172" bestFit="1" customWidth="1"/>
    <col min="15889" max="16128" width="9.1640625" style="172"/>
    <col min="16129" max="16129" width="9.5" style="172" bestFit="1" customWidth="1"/>
    <col min="16130" max="16130" width="46.1640625" style="172" bestFit="1" customWidth="1"/>
    <col min="16131" max="16131" width="15.5" style="172" bestFit="1" customWidth="1"/>
    <col min="16132" max="16132" width="20.5" style="172" customWidth="1"/>
    <col min="16133" max="16133" width="21" style="172" bestFit="1" customWidth="1"/>
    <col min="16134" max="16134" width="6.1640625" style="172" bestFit="1" customWidth="1"/>
    <col min="16135" max="16135" width="22.83203125" style="172" customWidth="1"/>
    <col min="16136" max="16136" width="23.5" style="172" customWidth="1"/>
    <col min="16137" max="16137" width="26.83203125" style="172" customWidth="1"/>
    <col min="16138" max="16138" width="19" style="172" customWidth="1"/>
    <col min="16139" max="16139" width="19.83203125" style="172" bestFit="1" customWidth="1"/>
    <col min="16140" max="16140" width="14.5" style="172" customWidth="1"/>
    <col min="16141" max="16142" width="24.83203125" style="172" bestFit="1" customWidth="1"/>
    <col min="16143" max="16143" width="24.5" style="172" bestFit="1" customWidth="1"/>
    <col min="16144" max="16144" width="24.83203125" style="172" bestFit="1" customWidth="1"/>
    <col min="16145" max="16384" width="9.1640625" style="172"/>
  </cols>
  <sheetData>
    <row r="1" spans="1:18" s="204" customFormat="1" ht="19.5" customHeight="1" x14ac:dyDescent="0.1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15">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15">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15">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ht="12" x14ac:dyDescent="0.15">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 x14ac:dyDescent="0.15">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15">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15">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 x14ac:dyDescent="0.15">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15">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 x14ac:dyDescent="0.1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15">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15">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15">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15">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ht="12" x14ac:dyDescent="0.15">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15">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 x14ac:dyDescent="0.15">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15">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 x14ac:dyDescent="0.15">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 x14ac:dyDescent="0.15">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15">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15">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 x14ac:dyDescent="0.1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15">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15">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15">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15">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15">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15">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15">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15">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15">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15">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4" x14ac:dyDescent="0.15">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15">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15">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15">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15">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15">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ht="12" x14ac:dyDescent="0.15">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15">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15">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15">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 x14ac:dyDescent="0.15">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15">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15">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 x14ac:dyDescent="0.1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15">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15">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15">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15">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15">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15">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15">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15">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ht="12" x14ac:dyDescent="0.15">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ht="12" x14ac:dyDescent="0.15">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15">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15">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15">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12" x14ac:dyDescent="0.15">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15">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15">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15">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15">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ht="12" x14ac:dyDescent="0.15">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15">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ht="12" x14ac:dyDescent="0.15">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15">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ht="12" x14ac:dyDescent="0.15">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15">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15">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15">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15">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12" x14ac:dyDescent="0.15">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 x14ac:dyDescent="0.1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15">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15">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15">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15">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 x14ac:dyDescent="0.15">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15">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15">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ht="12" x14ac:dyDescent="0.15">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15">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15">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ht="12" x14ac:dyDescent="0.15">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ht="12" x14ac:dyDescent="0.15">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ht="12" x14ac:dyDescent="0.15">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15">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ht="12" x14ac:dyDescent="0.15">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15">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15">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15">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15">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15">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15">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15">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15">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15">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15">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15">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15">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15">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15">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15">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15">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15">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15">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15">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15">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15">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15">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15">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15">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 x14ac:dyDescent="0.1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15">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ht="12" x14ac:dyDescent="0.15">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15">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15">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15">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15">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15">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15">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15">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15">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15">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15">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 x14ac:dyDescent="0.1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15">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15">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15">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15">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15">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15">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15">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15">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15">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 x14ac:dyDescent="0.15">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15">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15">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15">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15">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15">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15">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15">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15">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15">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 x14ac:dyDescent="0.1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15">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 x14ac:dyDescent="0.15">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15">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15">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ht="12" x14ac:dyDescent="0.15">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15">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 x14ac:dyDescent="0.15">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15">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15">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15">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15">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15">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 x14ac:dyDescent="0.15">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15">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15">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15">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15">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15">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15">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15">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15">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15">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ht="12" x14ac:dyDescent="0.15">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15">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15">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15">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15">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15">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15">
      <c r="A179" s="195"/>
      <c r="B179" s="277"/>
      <c r="C179" s="277"/>
      <c r="D179" s="277"/>
      <c r="E179" s="277"/>
      <c r="F179" s="277"/>
      <c r="G179" s="277"/>
      <c r="H179" s="277"/>
      <c r="I179" s="277"/>
      <c r="J179" s="277"/>
      <c r="K179" s="277"/>
      <c r="L179" s="278"/>
      <c r="M179" s="277"/>
      <c r="N179" s="277"/>
      <c r="O179" s="277"/>
      <c r="P179" s="277"/>
    </row>
    <row r="180" spans="1:16" x14ac:dyDescent="0.15">
      <c r="A180" s="195"/>
      <c r="B180" s="277"/>
      <c r="C180" s="277"/>
      <c r="D180" s="277"/>
      <c r="E180" s="277"/>
      <c r="F180" s="277"/>
      <c r="G180" s="277"/>
      <c r="H180" s="277"/>
      <c r="I180" s="277"/>
      <c r="J180" s="277"/>
      <c r="K180" s="277"/>
      <c r="L180" s="278"/>
      <c r="M180" s="277"/>
      <c r="N180" s="277"/>
      <c r="O180" s="277"/>
      <c r="P180" s="277"/>
    </row>
    <row r="181" spans="1:16" ht="13" x14ac:dyDescent="0.15">
      <c r="A181" s="195"/>
      <c r="B181" s="277"/>
      <c r="C181" s="277"/>
      <c r="D181" s="277"/>
      <c r="E181" s="277"/>
      <c r="F181" s="277"/>
      <c r="G181" s="304"/>
      <c r="H181" s="277"/>
      <c r="I181" s="277"/>
      <c r="J181" s="277"/>
      <c r="K181" s="277"/>
      <c r="L181" s="278"/>
      <c r="M181" s="277"/>
      <c r="N181" s="277"/>
      <c r="O181" s="277"/>
      <c r="P181" s="277"/>
    </row>
    <row r="182" spans="1:16" x14ac:dyDescent="0.15">
      <c r="A182" s="195"/>
      <c r="B182" s="277"/>
      <c r="C182" s="277"/>
      <c r="D182" s="277"/>
      <c r="E182" s="277"/>
      <c r="F182" s="277"/>
      <c r="G182" s="277"/>
      <c r="H182" s="277"/>
      <c r="I182" s="277"/>
      <c r="J182" s="277"/>
      <c r="K182" s="277"/>
      <c r="L182" s="278"/>
      <c r="M182" s="277"/>
      <c r="N182" s="277"/>
      <c r="O182" s="277"/>
      <c r="P182" s="277"/>
    </row>
    <row r="183" spans="1:16" x14ac:dyDescent="0.15">
      <c r="A183" s="190"/>
      <c r="B183" s="191"/>
      <c r="C183" s="192"/>
      <c r="D183" s="191"/>
      <c r="E183" s="191"/>
      <c r="F183" s="191"/>
      <c r="G183" s="191"/>
      <c r="H183" s="191"/>
      <c r="I183" s="191"/>
      <c r="J183" s="191"/>
      <c r="K183" s="191"/>
      <c r="L183" s="193"/>
      <c r="M183" s="191"/>
      <c r="N183" s="191"/>
      <c r="O183" s="191"/>
      <c r="P183" s="191"/>
    </row>
    <row r="184" spans="1:16" x14ac:dyDescent="0.15">
      <c r="A184" s="195"/>
      <c r="B184" s="277"/>
      <c r="C184" s="277"/>
      <c r="D184" s="277"/>
      <c r="E184" s="277"/>
      <c r="F184" s="277"/>
      <c r="G184" s="277"/>
      <c r="H184" s="277"/>
      <c r="I184" s="277"/>
      <c r="J184" s="277"/>
      <c r="K184" s="277"/>
      <c r="L184" s="278"/>
      <c r="M184" s="277"/>
      <c r="N184" s="277"/>
      <c r="O184" s="277"/>
      <c r="P184" s="277"/>
    </row>
    <row r="185" spans="1:16" x14ac:dyDescent="0.15">
      <c r="A185" s="195"/>
      <c r="B185" s="277"/>
      <c r="C185" s="277"/>
      <c r="D185" s="277"/>
      <c r="E185" s="277"/>
      <c r="F185" s="277"/>
      <c r="G185" s="277"/>
      <c r="H185" s="277"/>
      <c r="I185" s="277"/>
      <c r="J185" s="277"/>
      <c r="K185" s="277"/>
      <c r="L185" s="278"/>
      <c r="M185" s="277"/>
      <c r="N185" s="277"/>
      <c r="O185" s="277"/>
      <c r="P185" s="277"/>
    </row>
    <row r="186" spans="1:16" ht="13" x14ac:dyDescent="0.15">
      <c r="A186" s="195"/>
      <c r="B186" s="277"/>
      <c r="C186" s="277"/>
      <c r="D186" s="277"/>
      <c r="E186" s="277"/>
      <c r="F186" s="277"/>
      <c r="G186" s="304"/>
      <c r="H186" s="277"/>
      <c r="I186" s="277"/>
      <c r="J186" s="277"/>
      <c r="K186" s="277"/>
      <c r="L186" s="278"/>
      <c r="M186" s="277"/>
      <c r="N186" s="277"/>
      <c r="O186" s="277"/>
      <c r="P186" s="277"/>
    </row>
    <row r="187" spans="1:16" x14ac:dyDescent="0.15">
      <c r="A187" s="195"/>
      <c r="B187" s="277"/>
      <c r="C187" s="277"/>
      <c r="D187" s="277"/>
      <c r="E187" s="277"/>
      <c r="F187" s="277"/>
      <c r="G187" s="277"/>
      <c r="H187" s="277"/>
      <c r="I187" s="277"/>
      <c r="J187" s="277"/>
      <c r="K187" s="277"/>
      <c r="L187" s="278"/>
      <c r="M187" s="277"/>
      <c r="N187" s="277"/>
      <c r="O187" s="277"/>
      <c r="P187" s="277"/>
    </row>
    <row r="188" spans="1:16" x14ac:dyDescent="0.15">
      <c r="A188" s="195"/>
      <c r="B188" s="277"/>
      <c r="C188" s="277"/>
      <c r="D188" s="277"/>
      <c r="E188" s="277"/>
      <c r="F188" s="277"/>
      <c r="G188" s="277"/>
      <c r="H188" s="277"/>
      <c r="I188" s="277"/>
      <c r="J188" s="277"/>
      <c r="K188" s="277"/>
      <c r="L188" s="278"/>
      <c r="M188" s="277"/>
      <c r="N188" s="277"/>
      <c r="O188" s="277"/>
      <c r="P188" s="277"/>
    </row>
    <row r="189" spans="1:16" x14ac:dyDescent="0.15">
      <c r="A189" s="195"/>
      <c r="B189" s="277"/>
      <c r="C189" s="277"/>
      <c r="D189" s="277"/>
      <c r="E189" s="277"/>
      <c r="F189" s="277"/>
      <c r="G189" s="277"/>
      <c r="H189" s="277"/>
      <c r="I189" s="277"/>
      <c r="J189" s="277"/>
      <c r="K189" s="277"/>
      <c r="L189" s="278"/>
      <c r="M189" s="277"/>
      <c r="N189" s="277"/>
      <c r="O189" s="277"/>
      <c r="P189" s="277"/>
    </row>
    <row r="190" spans="1:16" x14ac:dyDescent="0.15">
      <c r="A190" s="195"/>
      <c r="B190" s="277"/>
      <c r="C190" s="277"/>
      <c r="D190" s="277"/>
      <c r="E190" s="277"/>
      <c r="F190" s="277"/>
      <c r="G190" s="277"/>
      <c r="H190" s="277"/>
      <c r="I190" s="277"/>
      <c r="J190" s="277"/>
      <c r="K190" s="277"/>
      <c r="L190" s="278"/>
      <c r="M190" s="277"/>
      <c r="N190" s="277"/>
      <c r="O190" s="277"/>
      <c r="P190" s="277"/>
    </row>
    <row r="191" spans="1:16" x14ac:dyDescent="0.15">
      <c r="A191" s="195"/>
      <c r="B191" s="277"/>
      <c r="C191" s="277"/>
      <c r="D191" s="277"/>
      <c r="E191" s="277"/>
      <c r="F191" s="277"/>
      <c r="G191" s="277"/>
      <c r="H191" s="277"/>
      <c r="I191" s="277"/>
      <c r="J191" s="277"/>
      <c r="K191" s="277"/>
      <c r="L191" s="278"/>
      <c r="M191" s="277"/>
      <c r="N191" s="277"/>
      <c r="O191" s="277"/>
      <c r="P191" s="277"/>
    </row>
    <row r="192" spans="1:16" x14ac:dyDescent="0.15">
      <c r="A192" s="195"/>
      <c r="B192" s="277"/>
      <c r="C192" s="277"/>
      <c r="D192" s="277"/>
      <c r="E192" s="277"/>
      <c r="F192" s="277"/>
      <c r="G192" s="277"/>
      <c r="H192" s="277"/>
      <c r="I192" s="277"/>
      <c r="J192" s="277"/>
      <c r="K192" s="277"/>
      <c r="L192" s="278"/>
      <c r="M192" s="277"/>
      <c r="N192" s="277"/>
      <c r="O192" s="277"/>
      <c r="P192" s="277"/>
    </row>
    <row r="193" spans="1:16" ht="13" x14ac:dyDescent="0.15">
      <c r="A193" s="195"/>
      <c r="B193" s="277"/>
      <c r="C193" s="277"/>
      <c r="D193" s="277"/>
      <c r="E193" s="277"/>
      <c r="F193" s="277"/>
      <c r="G193" s="304"/>
      <c r="H193" s="304"/>
      <c r="I193" s="277"/>
      <c r="J193" s="277"/>
      <c r="K193" s="277"/>
      <c r="L193" s="278"/>
      <c r="M193" s="277"/>
      <c r="N193" s="277"/>
      <c r="O193" s="277"/>
      <c r="P193" s="277"/>
    </row>
    <row r="194" spans="1:16" x14ac:dyDescent="0.15">
      <c r="A194" s="195"/>
      <c r="B194" s="277"/>
      <c r="C194" s="277"/>
      <c r="D194" s="277"/>
      <c r="E194" s="277"/>
      <c r="F194" s="277"/>
      <c r="G194" s="277"/>
      <c r="H194" s="277"/>
      <c r="I194" s="277"/>
      <c r="J194" s="277"/>
      <c r="K194" s="277"/>
      <c r="L194" s="278"/>
      <c r="M194" s="277"/>
      <c r="N194" s="277"/>
      <c r="O194" s="277"/>
      <c r="P194" s="277"/>
    </row>
    <row r="195" spans="1:16" ht="13" x14ac:dyDescent="0.15">
      <c r="A195" s="195"/>
      <c r="B195" s="277"/>
      <c r="C195" s="277"/>
      <c r="D195" s="277"/>
      <c r="E195" s="277"/>
      <c r="F195" s="277"/>
      <c r="G195" s="304"/>
      <c r="H195" s="277"/>
      <c r="I195" s="277"/>
      <c r="J195" s="277"/>
      <c r="K195" s="277"/>
      <c r="L195" s="278"/>
      <c r="M195" s="277"/>
      <c r="N195" s="277"/>
      <c r="O195" s="277"/>
      <c r="P195" s="277"/>
    </row>
    <row r="196" spans="1:16" x14ac:dyDescent="0.15">
      <c r="A196" s="195"/>
      <c r="B196" s="277"/>
      <c r="C196" s="277"/>
      <c r="D196" s="277"/>
      <c r="E196" s="277"/>
      <c r="F196" s="277"/>
      <c r="G196" s="277"/>
      <c r="H196" s="277"/>
      <c r="I196" s="277"/>
      <c r="J196" s="277"/>
      <c r="K196" s="277"/>
      <c r="L196" s="278"/>
      <c r="M196" s="277"/>
      <c r="N196" s="277"/>
      <c r="O196" s="277"/>
      <c r="P196" s="277"/>
    </row>
    <row r="197" spans="1:16" x14ac:dyDescent="0.15">
      <c r="A197" s="195"/>
      <c r="B197" s="277"/>
      <c r="C197" s="277"/>
      <c r="D197" s="277"/>
      <c r="E197" s="277"/>
      <c r="F197" s="277"/>
      <c r="G197" s="277"/>
      <c r="H197" s="277"/>
      <c r="I197" s="277"/>
      <c r="J197" s="277"/>
      <c r="K197" s="277"/>
      <c r="L197" s="278"/>
      <c r="M197" s="277"/>
      <c r="N197" s="277"/>
      <c r="O197" s="277"/>
      <c r="P197" s="277"/>
    </row>
    <row r="198" spans="1:16" ht="13" x14ac:dyDescent="0.15">
      <c r="A198" s="195"/>
      <c r="B198" s="277"/>
      <c r="C198" s="277"/>
      <c r="D198" s="277"/>
      <c r="E198" s="191"/>
      <c r="F198" s="277"/>
      <c r="G198" s="304"/>
      <c r="H198" s="304"/>
      <c r="I198" s="277"/>
      <c r="J198" s="277"/>
      <c r="K198" s="277"/>
      <c r="L198" s="278"/>
      <c r="M198" s="277"/>
      <c r="N198" s="277"/>
      <c r="O198" s="277"/>
      <c r="P198" s="277"/>
    </row>
    <row r="199" spans="1:16" x14ac:dyDescent="0.15">
      <c r="A199" s="195"/>
      <c r="B199" s="277"/>
      <c r="C199" s="277"/>
      <c r="D199" s="277"/>
      <c r="E199" s="277"/>
      <c r="F199" s="277"/>
      <c r="G199" s="277"/>
      <c r="H199" s="277"/>
      <c r="I199" s="277"/>
      <c r="J199" s="277"/>
      <c r="K199" s="277"/>
      <c r="L199" s="278"/>
      <c r="M199" s="277"/>
      <c r="N199" s="277"/>
      <c r="O199" s="277"/>
      <c r="P199" s="277"/>
    </row>
    <row r="200" spans="1:16" x14ac:dyDescent="0.15">
      <c r="A200" s="195"/>
      <c r="B200" s="277"/>
      <c r="C200" s="277"/>
      <c r="D200" s="277"/>
      <c r="E200" s="277"/>
      <c r="F200" s="277"/>
      <c r="G200" s="277"/>
      <c r="H200" s="277"/>
      <c r="I200" s="277"/>
      <c r="J200" s="277"/>
      <c r="K200" s="277"/>
      <c r="L200" s="278"/>
      <c r="M200" s="277"/>
      <c r="N200" s="277"/>
      <c r="O200" s="277"/>
      <c r="P200" s="277"/>
    </row>
    <row r="201" spans="1:16" x14ac:dyDescent="0.15">
      <c r="A201" s="195"/>
      <c r="B201" s="277"/>
      <c r="C201" s="277"/>
      <c r="D201" s="277"/>
      <c r="E201" s="277"/>
      <c r="F201" s="277"/>
      <c r="G201" s="277"/>
      <c r="H201" s="277"/>
      <c r="I201" s="277"/>
      <c r="J201" s="277"/>
      <c r="K201" s="277"/>
      <c r="L201" s="278"/>
      <c r="M201" s="277"/>
      <c r="N201" s="277"/>
      <c r="O201" s="277"/>
      <c r="P201" s="277"/>
    </row>
    <row r="202" spans="1:16" ht="13" x14ac:dyDescent="0.15">
      <c r="A202" s="195"/>
      <c r="B202" s="277"/>
      <c r="C202" s="277"/>
      <c r="D202" s="277"/>
      <c r="E202" s="277"/>
      <c r="F202" s="277"/>
      <c r="G202" s="304"/>
      <c r="H202" s="277"/>
      <c r="I202" s="277"/>
      <c r="J202" s="277"/>
      <c r="K202" s="277"/>
      <c r="L202" s="278"/>
      <c r="M202" s="277"/>
      <c r="N202" s="277"/>
      <c r="O202" s="277"/>
      <c r="P202" s="277"/>
    </row>
    <row r="203" spans="1:16" ht="12" x14ac:dyDescent="0.15">
      <c r="A203" s="195"/>
      <c r="B203" s="277"/>
      <c r="C203" s="277"/>
      <c r="D203" s="277"/>
      <c r="E203" s="277"/>
      <c r="F203" s="277"/>
      <c r="G203" s="277"/>
      <c r="H203" s="321"/>
      <c r="I203" s="277"/>
      <c r="J203" s="277"/>
      <c r="K203" s="277"/>
      <c r="L203" s="278"/>
      <c r="M203" s="277"/>
      <c r="N203" s="277"/>
      <c r="O203" s="277"/>
      <c r="P203" s="277"/>
    </row>
    <row r="204" spans="1:16" ht="13" x14ac:dyDescent="0.15">
      <c r="A204" s="195"/>
      <c r="B204" s="277"/>
      <c r="C204" s="277"/>
      <c r="D204" s="277"/>
      <c r="E204" s="277"/>
      <c r="F204" s="277"/>
      <c r="G204" s="304"/>
      <c r="H204" s="277"/>
      <c r="I204" s="277"/>
      <c r="J204" s="277"/>
      <c r="K204" s="277"/>
      <c r="L204" s="278"/>
      <c r="M204" s="277"/>
      <c r="N204" s="277"/>
      <c r="O204" s="277"/>
      <c r="P204" s="277"/>
    </row>
    <row r="205" spans="1:16" ht="13" x14ac:dyDescent="0.15">
      <c r="A205" s="195"/>
      <c r="B205" s="277"/>
      <c r="C205" s="277"/>
      <c r="D205" s="277"/>
      <c r="E205" s="277"/>
      <c r="F205" s="277"/>
      <c r="G205" s="304"/>
      <c r="H205" s="277"/>
      <c r="I205" s="277"/>
      <c r="J205" s="277"/>
      <c r="K205" s="277"/>
      <c r="L205" s="278"/>
      <c r="M205" s="277"/>
      <c r="N205" s="277"/>
      <c r="O205" s="277"/>
      <c r="P205" s="277"/>
    </row>
    <row r="206" spans="1:16" ht="13" x14ac:dyDescent="0.15">
      <c r="A206" s="195"/>
      <c r="B206" s="277"/>
      <c r="C206" s="277"/>
      <c r="D206" s="277"/>
      <c r="E206" s="277"/>
      <c r="F206" s="277"/>
      <c r="G206" s="304"/>
      <c r="H206" s="277"/>
      <c r="I206" s="277"/>
      <c r="J206" s="277"/>
      <c r="K206" s="277"/>
      <c r="L206" s="278"/>
      <c r="M206" s="277"/>
      <c r="N206" s="277"/>
      <c r="O206" s="277"/>
      <c r="P206" s="277"/>
    </row>
    <row r="207" spans="1:16" x14ac:dyDescent="0.15">
      <c r="A207" s="195"/>
      <c r="B207" s="277"/>
      <c r="C207" s="277"/>
      <c r="D207" s="277"/>
      <c r="E207" s="277"/>
      <c r="F207" s="277"/>
      <c r="G207" s="277"/>
      <c r="H207" s="277"/>
      <c r="I207" s="277"/>
      <c r="J207" s="277"/>
      <c r="K207" s="277"/>
      <c r="L207" s="278"/>
      <c r="M207" s="277"/>
      <c r="N207" s="277"/>
      <c r="O207" s="277"/>
      <c r="P207" s="277"/>
    </row>
    <row r="208" spans="1:16" x14ac:dyDescent="0.15">
      <c r="A208" s="195"/>
      <c r="B208" s="277"/>
      <c r="C208" s="277"/>
      <c r="D208" s="277"/>
      <c r="E208" s="277"/>
      <c r="F208" s="277"/>
      <c r="G208" s="277"/>
      <c r="H208" s="277"/>
      <c r="I208" s="277"/>
      <c r="J208" s="277"/>
      <c r="K208" s="277"/>
      <c r="L208" s="278"/>
      <c r="M208" s="277"/>
      <c r="N208" s="277"/>
      <c r="O208" s="277"/>
      <c r="P208" s="277"/>
    </row>
    <row r="209" spans="1:16" x14ac:dyDescent="0.15">
      <c r="A209" s="195"/>
      <c r="B209" s="277"/>
      <c r="C209" s="277"/>
      <c r="D209" s="277"/>
      <c r="E209" s="277"/>
      <c r="F209" s="277"/>
      <c r="G209" s="277"/>
      <c r="H209" s="277"/>
      <c r="I209" s="277"/>
      <c r="J209" s="277"/>
      <c r="K209" s="277"/>
      <c r="L209" s="278"/>
      <c r="M209" s="277"/>
      <c r="N209" s="277"/>
      <c r="O209" s="277"/>
      <c r="P209" s="277"/>
    </row>
    <row r="210" spans="1:16" ht="13" x14ac:dyDescent="0.15">
      <c r="A210" s="195"/>
      <c r="B210" s="277"/>
      <c r="C210" s="277"/>
      <c r="D210" s="277"/>
      <c r="E210" s="277"/>
      <c r="F210" s="277"/>
      <c r="G210" s="304"/>
      <c r="H210" s="277"/>
      <c r="I210" s="277"/>
      <c r="J210" s="277"/>
      <c r="K210" s="277"/>
      <c r="L210" s="278"/>
      <c r="M210" s="277"/>
      <c r="N210" s="277"/>
      <c r="O210" s="277"/>
      <c r="P210" s="277"/>
    </row>
    <row r="211" spans="1:16" x14ac:dyDescent="0.15">
      <c r="A211" s="195"/>
      <c r="B211" s="277"/>
      <c r="C211" s="277"/>
      <c r="D211" s="277"/>
      <c r="E211" s="277"/>
      <c r="F211" s="277"/>
      <c r="G211" s="277"/>
      <c r="H211" s="277"/>
      <c r="I211" s="277"/>
      <c r="J211" s="277"/>
      <c r="K211" s="277"/>
      <c r="L211" s="278"/>
      <c r="M211" s="277"/>
      <c r="N211" s="277"/>
      <c r="O211" s="277"/>
      <c r="P211" s="277"/>
    </row>
    <row r="212" spans="1:16" x14ac:dyDescent="0.15">
      <c r="A212" s="190"/>
      <c r="B212" s="191"/>
      <c r="C212" s="192"/>
      <c r="D212" s="191"/>
      <c r="E212" s="191"/>
      <c r="F212" s="191"/>
      <c r="G212" s="257"/>
      <c r="H212" s="257"/>
      <c r="I212" s="191"/>
      <c r="J212" s="191"/>
      <c r="K212" s="191"/>
      <c r="L212" s="193"/>
      <c r="M212" s="191"/>
      <c r="N212" s="191"/>
      <c r="O212" s="191"/>
      <c r="P212" s="191"/>
    </row>
    <row r="213" spans="1:16" ht="13" x14ac:dyDescent="0.15">
      <c r="A213" s="195"/>
      <c r="B213" s="277"/>
      <c r="C213" s="277"/>
      <c r="D213" s="277"/>
      <c r="E213" s="277"/>
      <c r="F213" s="277"/>
      <c r="G213" s="304"/>
      <c r="H213" s="277"/>
      <c r="I213" s="277"/>
      <c r="J213" s="277"/>
      <c r="K213" s="277"/>
      <c r="L213" s="278"/>
      <c r="M213" s="277"/>
      <c r="N213" s="277"/>
      <c r="O213" s="277"/>
      <c r="P213" s="277"/>
    </row>
    <row r="214" spans="1:16" ht="13" x14ac:dyDescent="0.15">
      <c r="A214" s="195"/>
      <c r="B214" s="277"/>
      <c r="C214" s="277"/>
      <c r="D214" s="277"/>
      <c r="E214" s="277"/>
      <c r="F214" s="277"/>
      <c r="G214" s="304"/>
      <c r="H214" s="277"/>
      <c r="I214" s="277"/>
      <c r="J214" s="277"/>
      <c r="K214" s="277"/>
      <c r="L214" s="278"/>
      <c r="M214" s="277"/>
      <c r="N214" s="277"/>
      <c r="O214" s="277"/>
      <c r="P214" s="277"/>
    </row>
    <row r="215" spans="1:16" x14ac:dyDescent="0.15">
      <c r="A215" s="195"/>
      <c r="B215" s="277"/>
      <c r="C215" s="277"/>
      <c r="D215" s="277"/>
      <c r="E215" s="277"/>
      <c r="F215" s="277"/>
      <c r="G215" s="277"/>
      <c r="H215" s="277"/>
      <c r="I215" s="277"/>
      <c r="J215" s="277"/>
      <c r="K215" s="277"/>
      <c r="L215" s="278"/>
      <c r="M215" s="277"/>
      <c r="N215" s="277"/>
      <c r="O215" s="277"/>
      <c r="P215" s="277"/>
    </row>
    <row r="216" spans="1:16" x14ac:dyDescent="0.15">
      <c r="A216" s="195"/>
      <c r="B216" s="277"/>
      <c r="C216" s="277"/>
      <c r="D216" s="277"/>
      <c r="E216" s="277"/>
      <c r="F216" s="277"/>
      <c r="G216" s="277"/>
      <c r="H216" s="277"/>
      <c r="I216" s="277"/>
      <c r="J216" s="277"/>
      <c r="K216" s="277"/>
      <c r="L216" s="278"/>
      <c r="M216" s="277"/>
      <c r="N216" s="277"/>
      <c r="O216" s="277"/>
      <c r="P216" s="277"/>
    </row>
    <row r="217" spans="1:16" x14ac:dyDescent="0.15">
      <c r="A217" s="195"/>
      <c r="B217" s="277"/>
      <c r="C217" s="277"/>
      <c r="D217" s="277"/>
      <c r="E217" s="277"/>
      <c r="F217" s="277"/>
      <c r="G217" s="277"/>
      <c r="H217" s="277"/>
      <c r="I217" s="277"/>
      <c r="J217" s="277"/>
      <c r="K217" s="277"/>
      <c r="L217" s="278"/>
      <c r="M217" s="277"/>
      <c r="N217" s="277"/>
      <c r="O217" s="277"/>
      <c r="P217" s="277"/>
    </row>
    <row r="218" spans="1:16" ht="13" x14ac:dyDescent="0.15">
      <c r="A218" s="195"/>
      <c r="B218" s="277"/>
      <c r="C218" s="277"/>
      <c r="D218" s="277"/>
      <c r="E218" s="277"/>
      <c r="F218" s="277"/>
      <c r="G218" s="304"/>
      <c r="H218" s="277"/>
      <c r="I218" s="277"/>
      <c r="J218" s="277"/>
      <c r="K218" s="277"/>
      <c r="L218" s="278"/>
      <c r="M218" s="277"/>
      <c r="N218" s="277"/>
      <c r="O218" s="277"/>
      <c r="P218" s="277"/>
    </row>
    <row r="219" spans="1:16" x14ac:dyDescent="0.15">
      <c r="A219" s="195"/>
      <c r="B219" s="277"/>
      <c r="C219" s="277"/>
      <c r="D219" s="277"/>
      <c r="E219" s="277"/>
      <c r="F219" s="277"/>
      <c r="G219" s="277"/>
      <c r="H219" s="277"/>
      <c r="I219" s="277"/>
      <c r="J219" s="277"/>
      <c r="K219" s="277"/>
      <c r="L219" s="278"/>
      <c r="M219" s="277"/>
      <c r="N219" s="277"/>
      <c r="O219" s="277"/>
      <c r="P219" s="277"/>
    </row>
    <row r="220" spans="1:16" x14ac:dyDescent="0.15">
      <c r="A220" s="190"/>
      <c r="B220" s="191"/>
      <c r="C220" s="192"/>
      <c r="D220" s="191"/>
      <c r="E220" s="191"/>
      <c r="F220" s="191"/>
      <c r="G220" s="191"/>
      <c r="H220" s="191"/>
      <c r="I220" s="191"/>
      <c r="J220" s="191"/>
      <c r="K220" s="191"/>
      <c r="L220" s="193"/>
      <c r="M220" s="191"/>
      <c r="N220" s="191"/>
      <c r="O220" s="191"/>
      <c r="P220" s="191"/>
    </row>
    <row r="221" spans="1:16" x14ac:dyDescent="0.15">
      <c r="A221" s="170"/>
      <c r="B221" s="269"/>
      <c r="C221" s="192"/>
      <c r="D221" s="269"/>
      <c r="E221" s="269"/>
      <c r="F221" s="269"/>
      <c r="G221" s="269"/>
      <c r="H221" s="269"/>
      <c r="I221" s="269"/>
      <c r="J221" s="269"/>
      <c r="K221" s="269"/>
      <c r="L221" s="313"/>
      <c r="M221" s="269"/>
      <c r="N221" s="269"/>
      <c r="O221" s="269"/>
      <c r="P221" s="269"/>
    </row>
    <row r="222" spans="1:16" x14ac:dyDescent="0.15">
      <c r="A222" s="170"/>
      <c r="B222" s="269"/>
      <c r="C222" s="192"/>
      <c r="D222" s="269"/>
      <c r="E222" s="269"/>
      <c r="F222" s="269"/>
      <c r="G222" s="315"/>
      <c r="H222" s="315"/>
      <c r="I222" s="269"/>
      <c r="J222" s="269"/>
      <c r="K222" s="269"/>
      <c r="L222" s="313"/>
      <c r="M222" s="269"/>
      <c r="N222" s="269"/>
      <c r="O222" s="269"/>
      <c r="P222" s="269"/>
    </row>
    <row r="223" spans="1:16" x14ac:dyDescent="0.15">
      <c r="A223" s="190"/>
      <c r="B223" s="191"/>
      <c r="C223" s="192"/>
      <c r="D223" s="191"/>
      <c r="E223" s="191"/>
      <c r="F223" s="191"/>
      <c r="G223" s="191"/>
      <c r="H223" s="191"/>
      <c r="I223" s="191"/>
      <c r="J223" s="191"/>
      <c r="K223" s="191"/>
      <c r="L223" s="193"/>
      <c r="M223" s="191"/>
      <c r="N223" s="191"/>
      <c r="O223" s="191"/>
      <c r="P223" s="191"/>
    </row>
    <row r="224" spans="1:16" x14ac:dyDescent="0.15">
      <c r="A224" s="195"/>
      <c r="B224" s="277"/>
      <c r="C224" s="277"/>
      <c r="D224" s="277"/>
      <c r="E224" s="277"/>
      <c r="F224" s="277"/>
      <c r="G224" s="277"/>
      <c r="H224" s="277"/>
      <c r="I224" s="277"/>
      <c r="J224" s="277"/>
      <c r="K224" s="277"/>
      <c r="L224" s="278"/>
      <c r="M224" s="277"/>
      <c r="N224" s="277"/>
      <c r="O224" s="277"/>
      <c r="P224" s="277"/>
    </row>
    <row r="225" spans="1:16" ht="19.5" customHeight="1" x14ac:dyDescent="0.15">
      <c r="A225" s="195"/>
      <c r="B225" s="277"/>
      <c r="C225" s="277"/>
      <c r="D225" s="277"/>
      <c r="E225" s="277"/>
      <c r="F225" s="277"/>
      <c r="G225" s="277"/>
      <c r="H225" s="277"/>
      <c r="I225" s="277"/>
      <c r="J225" s="277"/>
      <c r="K225" s="277"/>
      <c r="L225" s="278"/>
      <c r="M225" s="277"/>
      <c r="N225" s="277"/>
      <c r="O225" s="277"/>
      <c r="P225" s="277"/>
    </row>
    <row r="226" spans="1:16" ht="19.5" customHeight="1" x14ac:dyDescent="0.15">
      <c r="A226" s="195"/>
      <c r="B226" s="277"/>
      <c r="C226" s="277"/>
      <c r="D226" s="277"/>
      <c r="E226" s="277"/>
      <c r="F226" s="277"/>
      <c r="G226" s="277"/>
      <c r="H226" s="277"/>
      <c r="I226" s="277"/>
      <c r="J226" s="277"/>
      <c r="K226" s="277"/>
      <c r="L226" s="278"/>
      <c r="M226" s="277"/>
      <c r="N226" s="277"/>
      <c r="O226" s="277"/>
      <c r="P226" s="277"/>
    </row>
    <row r="227" spans="1:16" ht="19.5" customHeight="1" x14ac:dyDescent="0.15">
      <c r="A227" s="195"/>
      <c r="B227" s="277"/>
      <c r="C227" s="277"/>
      <c r="D227" s="277"/>
      <c r="E227" s="277"/>
      <c r="F227" s="277"/>
      <c r="G227" s="277"/>
      <c r="H227" s="277"/>
      <c r="I227" s="277"/>
      <c r="J227" s="277"/>
      <c r="K227" s="277"/>
      <c r="L227" s="278"/>
      <c r="M227" s="277"/>
      <c r="N227" s="277"/>
      <c r="O227" s="277"/>
      <c r="P227" s="277"/>
    </row>
    <row r="228" spans="1:16" ht="19.5" customHeight="1" x14ac:dyDescent="0.15">
      <c r="A228" s="195"/>
      <c r="B228" s="277"/>
      <c r="C228" s="277"/>
      <c r="D228" s="277"/>
      <c r="E228" s="277"/>
      <c r="F228" s="277"/>
      <c r="G228" s="277"/>
      <c r="H228" s="277"/>
      <c r="I228" s="277"/>
      <c r="J228" s="277"/>
      <c r="K228" s="277"/>
      <c r="L228" s="278"/>
      <c r="M228" s="277"/>
      <c r="N228" s="277"/>
      <c r="O228" s="277"/>
      <c r="P228" s="277"/>
    </row>
    <row r="229" spans="1:16" ht="19.5" customHeight="1" x14ac:dyDescent="0.15">
      <c r="A229" s="195"/>
      <c r="B229" s="277"/>
      <c r="C229" s="277"/>
      <c r="D229" s="277"/>
      <c r="E229" s="277"/>
      <c r="F229" s="277"/>
      <c r="G229" s="277"/>
      <c r="H229" s="277"/>
      <c r="I229" s="277"/>
      <c r="J229" s="277"/>
      <c r="K229" s="277"/>
      <c r="L229" s="278"/>
      <c r="M229" s="277"/>
      <c r="N229" s="277"/>
      <c r="O229" s="277"/>
      <c r="P229" s="277"/>
    </row>
    <row r="230" spans="1:16" ht="19.5" customHeight="1" x14ac:dyDescent="0.15">
      <c r="A230" s="195"/>
      <c r="B230" s="277"/>
      <c r="C230" s="277"/>
      <c r="D230" s="277"/>
      <c r="E230" s="277"/>
      <c r="F230" s="277"/>
      <c r="G230" s="277"/>
      <c r="H230" s="277"/>
      <c r="I230" s="277"/>
      <c r="J230" s="277"/>
      <c r="K230" s="277"/>
      <c r="L230" s="278"/>
      <c r="M230" s="277"/>
      <c r="N230" s="277"/>
      <c r="O230" s="277"/>
      <c r="P230" s="277"/>
    </row>
    <row r="231" spans="1:16" ht="19.5" customHeight="1" x14ac:dyDescent="0.15">
      <c r="A231" s="195"/>
      <c r="B231" s="277"/>
      <c r="C231" s="277"/>
      <c r="D231" s="277"/>
      <c r="E231" s="277"/>
      <c r="F231" s="277"/>
      <c r="G231" s="277"/>
      <c r="H231" s="277"/>
      <c r="I231" s="277"/>
      <c r="J231" s="277"/>
      <c r="K231" s="277"/>
      <c r="L231" s="278"/>
      <c r="M231" s="277"/>
      <c r="N231" s="277"/>
      <c r="O231" s="277"/>
      <c r="P231" s="277"/>
    </row>
    <row r="232" spans="1:16" ht="19.5" customHeight="1" x14ac:dyDescent="0.15">
      <c r="A232" s="195"/>
      <c r="B232" s="277"/>
      <c r="C232" s="277"/>
      <c r="D232" s="277"/>
      <c r="E232" s="277"/>
      <c r="F232" s="277"/>
      <c r="G232" s="277"/>
      <c r="H232" s="277"/>
      <c r="I232" s="277"/>
      <c r="J232" s="277"/>
      <c r="K232" s="277"/>
      <c r="L232" s="278"/>
      <c r="M232" s="277"/>
      <c r="N232" s="277"/>
      <c r="O232" s="277"/>
      <c r="P232" s="277"/>
    </row>
    <row r="233" spans="1:16" ht="19.5" customHeight="1" x14ac:dyDescent="0.15">
      <c r="A233" s="195"/>
      <c r="B233" s="277"/>
      <c r="C233" s="277"/>
      <c r="D233" s="277"/>
      <c r="E233" s="277"/>
      <c r="F233" s="277"/>
      <c r="G233" s="277"/>
      <c r="H233" s="277"/>
      <c r="I233" s="277"/>
      <c r="J233" s="277"/>
      <c r="K233" s="277"/>
      <c r="L233" s="278"/>
      <c r="M233" s="277"/>
      <c r="N233" s="277"/>
      <c r="O233" s="277"/>
      <c r="P233" s="277"/>
    </row>
    <row r="234" spans="1:16" ht="19.5" customHeight="1" x14ac:dyDescent="0.15">
      <c r="A234" s="195"/>
      <c r="B234" s="277"/>
      <c r="C234" s="277"/>
      <c r="D234" s="277"/>
      <c r="E234" s="277"/>
      <c r="F234" s="277"/>
      <c r="G234" s="277"/>
      <c r="H234" s="277"/>
      <c r="I234" s="277"/>
      <c r="J234" s="277"/>
      <c r="K234" s="277"/>
      <c r="L234" s="278"/>
      <c r="M234" s="277"/>
      <c r="N234" s="277"/>
      <c r="O234" s="277"/>
      <c r="P234" s="277"/>
    </row>
    <row r="235" spans="1:16" ht="19.5" customHeight="1" x14ac:dyDescent="0.15">
      <c r="A235" s="195"/>
      <c r="B235" s="277"/>
      <c r="C235" s="277"/>
      <c r="D235" s="277"/>
      <c r="E235" s="277"/>
      <c r="F235" s="277"/>
      <c r="G235" s="277"/>
      <c r="H235" s="277"/>
      <c r="I235" s="277"/>
      <c r="J235" s="277"/>
      <c r="K235" s="277"/>
      <c r="L235" s="278"/>
      <c r="M235" s="277"/>
      <c r="N235" s="277"/>
      <c r="O235" s="277"/>
      <c r="P235" s="277"/>
    </row>
    <row r="236" spans="1:16" ht="19.5" customHeight="1" x14ac:dyDescent="0.15">
      <c r="A236" s="195"/>
      <c r="B236" s="277"/>
      <c r="C236" s="277"/>
      <c r="D236" s="277"/>
      <c r="E236" s="277"/>
      <c r="F236" s="277"/>
      <c r="G236" s="277"/>
      <c r="H236" s="277"/>
      <c r="I236" s="277"/>
      <c r="J236" s="277"/>
      <c r="K236" s="277"/>
      <c r="L236" s="278"/>
      <c r="M236" s="277"/>
      <c r="N236" s="277"/>
      <c r="O236" s="277"/>
      <c r="P236" s="277"/>
    </row>
    <row r="237" spans="1:16" ht="19.5" customHeight="1" x14ac:dyDescent="0.15">
      <c r="A237" s="195"/>
      <c r="B237" s="277"/>
      <c r="C237" s="277"/>
      <c r="D237" s="277"/>
      <c r="E237" s="277"/>
      <c r="F237" s="277"/>
      <c r="G237" s="277"/>
      <c r="H237" s="277"/>
      <c r="I237" s="277"/>
      <c r="J237" s="277"/>
      <c r="K237" s="277"/>
      <c r="L237" s="278"/>
      <c r="M237" s="277"/>
      <c r="N237" s="277"/>
      <c r="O237" s="277"/>
      <c r="P237" s="277"/>
    </row>
    <row r="238" spans="1:16" ht="19.5" customHeight="1" x14ac:dyDescent="0.15">
      <c r="A238" s="195"/>
      <c r="B238" s="277"/>
      <c r="C238" s="277"/>
      <c r="D238" s="277"/>
      <c r="E238" s="277"/>
      <c r="F238" s="277"/>
      <c r="G238" s="277"/>
      <c r="H238" s="277"/>
      <c r="I238" s="277"/>
      <c r="J238" s="277"/>
      <c r="K238" s="277"/>
      <c r="L238" s="278"/>
      <c r="M238" s="277"/>
      <c r="N238" s="277"/>
      <c r="O238" s="277"/>
      <c r="P238" s="277"/>
    </row>
    <row r="239" spans="1:16" ht="19.5" customHeight="1" x14ac:dyDescent="0.15">
      <c r="A239" s="195"/>
      <c r="B239" s="277"/>
      <c r="C239" s="277"/>
      <c r="D239" s="277"/>
      <c r="E239" s="277"/>
      <c r="F239" s="277"/>
      <c r="G239" s="277"/>
      <c r="H239" s="277"/>
      <c r="I239" s="277"/>
      <c r="J239" s="277"/>
      <c r="K239" s="277"/>
      <c r="L239" s="278"/>
      <c r="M239" s="277"/>
      <c r="N239" s="277"/>
      <c r="O239" s="277"/>
      <c r="P239" s="277"/>
    </row>
    <row r="240" spans="1:16" ht="19.5" customHeight="1" x14ac:dyDescent="0.15">
      <c r="A240" s="195"/>
      <c r="B240" s="277"/>
      <c r="C240" s="277"/>
      <c r="D240" s="277"/>
      <c r="E240" s="277"/>
      <c r="F240" s="277"/>
      <c r="G240" s="277"/>
      <c r="H240" s="277"/>
      <c r="I240" s="277"/>
      <c r="J240" s="277"/>
      <c r="K240" s="277"/>
      <c r="L240" s="278"/>
      <c r="M240" s="277"/>
      <c r="N240" s="277"/>
      <c r="O240" s="277"/>
      <c r="P240" s="277"/>
    </row>
    <row r="241" spans="1:16" ht="19.5" customHeight="1" x14ac:dyDescent="0.15">
      <c r="A241" s="195"/>
      <c r="B241" s="277"/>
      <c r="C241" s="277"/>
      <c r="D241" s="277"/>
      <c r="E241" s="277"/>
      <c r="F241" s="277"/>
      <c r="G241" s="277"/>
      <c r="H241" s="277"/>
      <c r="I241" s="277"/>
      <c r="J241" s="277"/>
      <c r="K241" s="277"/>
      <c r="L241" s="278"/>
      <c r="M241" s="277"/>
      <c r="N241" s="277"/>
      <c r="O241" s="277"/>
      <c r="P241" s="277"/>
    </row>
    <row r="242" spans="1:16" ht="19.5" customHeight="1" x14ac:dyDescent="0.15">
      <c r="A242" s="195"/>
      <c r="B242" s="277"/>
      <c r="C242" s="277"/>
      <c r="D242" s="277"/>
      <c r="E242" s="277"/>
      <c r="F242" s="277"/>
      <c r="G242" s="277"/>
      <c r="H242" s="277"/>
      <c r="I242" s="277"/>
      <c r="J242" s="277"/>
      <c r="K242" s="277"/>
      <c r="L242" s="278"/>
      <c r="M242" s="277"/>
      <c r="N242" s="277"/>
      <c r="O242" s="277"/>
      <c r="P242" s="277"/>
    </row>
    <row r="243" spans="1:16" ht="19.5" customHeight="1" x14ac:dyDescent="0.15">
      <c r="A243" s="195"/>
      <c r="B243" s="277"/>
      <c r="C243" s="277"/>
      <c r="D243" s="277"/>
      <c r="E243" s="277"/>
      <c r="F243" s="277"/>
      <c r="G243" s="277"/>
      <c r="H243" s="277"/>
      <c r="I243" s="277"/>
      <c r="J243" s="277"/>
      <c r="K243" s="277"/>
      <c r="L243" s="278"/>
      <c r="M243" s="277"/>
      <c r="N243" s="277"/>
      <c r="O243" s="277"/>
      <c r="P243" s="277"/>
    </row>
    <row r="244" spans="1:16" ht="19.5" customHeight="1" x14ac:dyDescent="0.15">
      <c r="A244" s="195"/>
      <c r="B244" s="277"/>
      <c r="C244" s="277"/>
      <c r="D244" s="277"/>
      <c r="E244" s="277"/>
      <c r="F244" s="277"/>
      <c r="G244" s="277"/>
      <c r="H244" s="277"/>
      <c r="I244" s="277"/>
      <c r="J244" s="277"/>
      <c r="K244" s="277"/>
      <c r="L244" s="278"/>
      <c r="M244" s="277"/>
      <c r="N244" s="277"/>
      <c r="O244" s="277"/>
      <c r="P244" s="277"/>
    </row>
    <row r="245" spans="1:16" ht="19.5" customHeight="1" x14ac:dyDescent="0.15">
      <c r="A245" s="195"/>
      <c r="B245" s="277"/>
      <c r="C245" s="277"/>
      <c r="D245" s="277"/>
      <c r="E245" s="277"/>
      <c r="F245" s="277"/>
      <c r="G245" s="277"/>
      <c r="H245" s="277"/>
      <c r="I245" s="277"/>
      <c r="J245" s="277"/>
      <c r="K245" s="277"/>
      <c r="L245" s="278"/>
      <c r="M245" s="277"/>
      <c r="N245" s="277"/>
      <c r="O245" s="277"/>
      <c r="P245" s="277"/>
    </row>
    <row r="246" spans="1:16" ht="19.5" customHeight="1" x14ac:dyDescent="0.15">
      <c r="A246" s="195"/>
      <c r="B246" s="277"/>
      <c r="C246" s="277"/>
      <c r="D246" s="277"/>
      <c r="E246" s="277"/>
      <c r="F246" s="277"/>
      <c r="G246" s="277"/>
      <c r="H246" s="277"/>
      <c r="I246" s="277"/>
      <c r="J246" s="277"/>
      <c r="K246" s="277"/>
      <c r="L246" s="278"/>
      <c r="M246" s="277"/>
      <c r="N246" s="277"/>
      <c r="O246" s="277"/>
      <c r="P246" s="277"/>
    </row>
    <row r="247" spans="1:16" ht="19.5" customHeight="1" x14ac:dyDescent="0.15">
      <c r="A247" s="195"/>
      <c r="B247" s="277"/>
      <c r="C247" s="277"/>
      <c r="D247" s="277"/>
      <c r="E247" s="277"/>
      <c r="F247" s="277"/>
      <c r="G247" s="277"/>
      <c r="H247" s="277"/>
      <c r="I247" s="277"/>
      <c r="J247" s="277"/>
      <c r="K247" s="277"/>
      <c r="L247" s="278"/>
      <c r="M247" s="277"/>
      <c r="N247" s="277"/>
      <c r="O247" s="277"/>
      <c r="P247" s="277"/>
    </row>
    <row r="248" spans="1:16" ht="19.5" customHeight="1" x14ac:dyDescent="0.15">
      <c r="A248" s="195"/>
      <c r="B248" s="277"/>
      <c r="C248" s="277"/>
      <c r="D248" s="277"/>
      <c r="E248" s="277"/>
      <c r="F248" s="277"/>
      <c r="G248" s="277"/>
      <c r="H248" s="277"/>
      <c r="I248" s="277"/>
      <c r="J248" s="277"/>
      <c r="K248" s="277"/>
      <c r="L248" s="278"/>
      <c r="M248" s="277"/>
      <c r="N248" s="277"/>
      <c r="O248" s="277"/>
      <c r="P248" s="277"/>
    </row>
    <row r="249" spans="1:16" ht="19.5" customHeight="1" x14ac:dyDescent="0.15">
      <c r="A249" s="195"/>
      <c r="B249" s="277"/>
      <c r="C249" s="277"/>
      <c r="D249" s="277"/>
      <c r="E249" s="277"/>
      <c r="F249" s="277"/>
      <c r="G249" s="277"/>
      <c r="H249" s="277"/>
      <c r="I249" s="277"/>
      <c r="J249" s="277"/>
      <c r="K249" s="277"/>
      <c r="L249" s="278"/>
      <c r="M249" s="277"/>
      <c r="N249" s="277"/>
      <c r="O249" s="277"/>
      <c r="P249" s="277"/>
    </row>
    <row r="250" spans="1:16" ht="19.5" customHeight="1" x14ac:dyDescent="0.15">
      <c r="A250" s="195"/>
      <c r="B250" s="277"/>
      <c r="C250" s="277"/>
      <c r="D250" s="277"/>
      <c r="E250" s="277"/>
      <c r="F250" s="277"/>
      <c r="G250" s="277"/>
      <c r="H250" s="277"/>
      <c r="I250" s="277"/>
      <c r="J250" s="277"/>
      <c r="K250" s="277"/>
      <c r="L250" s="278"/>
      <c r="M250" s="277"/>
      <c r="N250" s="277"/>
      <c r="O250" s="277"/>
      <c r="P250" s="277"/>
    </row>
    <row r="251" spans="1:16" ht="19.5" customHeight="1" x14ac:dyDescent="0.15"/>
    <row r="252" spans="1:16" ht="19.5" customHeight="1" x14ac:dyDescent="0.15"/>
    <row r="253" spans="1:16" ht="19.5" customHeight="1" x14ac:dyDescent="0.15"/>
    <row r="254" spans="1:16" ht="19.5" customHeight="1" x14ac:dyDescent="0.15"/>
    <row r="255" spans="1:16" ht="19.5" customHeight="1" x14ac:dyDescent="0.15"/>
    <row r="256" spans="1:16" ht="19.5" customHeight="1" x14ac:dyDescent="0.15"/>
    <row r="257" ht="19.5" customHeight="1" x14ac:dyDescent="0.15"/>
    <row r="258" ht="19.5" customHeight="1" x14ac:dyDescent="0.15"/>
    <row r="259" ht="19.5" customHeight="1" x14ac:dyDescent="0.15"/>
    <row r="260" ht="19.5" customHeight="1" x14ac:dyDescent="0.15"/>
    <row r="261" ht="19.5" customHeight="1" x14ac:dyDescent="0.15"/>
    <row r="262" ht="19.5" customHeight="1" x14ac:dyDescent="0.15"/>
    <row r="263" ht="19.5" customHeight="1" x14ac:dyDescent="0.15"/>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baseColWidth="10" defaultColWidth="9.1640625" defaultRowHeight="11" x14ac:dyDescent="0.15"/>
  <cols>
    <col min="1" max="1" width="11.83203125" style="175" bestFit="1" customWidth="1"/>
    <col min="2" max="2" width="47.5" style="176" bestFit="1" customWidth="1"/>
    <col min="3" max="3" width="49.83203125" style="176" customWidth="1"/>
    <col min="4" max="4" width="11.5" style="180" customWidth="1"/>
    <col min="5" max="5" width="6" style="181" bestFit="1" customWidth="1"/>
    <col min="6" max="6" width="4.5" style="175" bestFit="1" customWidth="1"/>
    <col min="7" max="7" width="5.5" style="176" bestFit="1" customWidth="1"/>
    <col min="8" max="8" width="5.5" style="176" customWidth="1"/>
    <col min="9" max="9" width="9.164062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15">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15">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15">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4" x14ac:dyDescent="0.15">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15">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4" x14ac:dyDescent="0.15">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15">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15">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15">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15">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15">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ht="12" x14ac:dyDescent="0.15">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ht="12" x14ac:dyDescent="0.15">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ht="12" x14ac:dyDescent="0.15">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ht="12" x14ac:dyDescent="0.15">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15">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15">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15">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15">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15">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15">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15">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ht="12" x14ac:dyDescent="0.15">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15">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15">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15">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ht="12" x14ac:dyDescent="0.15">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15">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ht="12" x14ac:dyDescent="0.15">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ht="12" x14ac:dyDescent="0.15">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4" x14ac:dyDescent="0.15">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4" x14ac:dyDescent="0.15">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15">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15">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15">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ht="12" x14ac:dyDescent="0.15">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15">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12" x14ac:dyDescent="0.15">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15">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15">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ht="12" x14ac:dyDescent="0.15">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15">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15">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12" x14ac:dyDescent="0.15">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15">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15">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15">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ht="12" x14ac:dyDescent="0.15">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4" x14ac:dyDescent="0.15">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15">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15">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4" x14ac:dyDescent="0.15">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4" x14ac:dyDescent="0.15">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15">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ht="12" x14ac:dyDescent="0.15">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ht="12" x14ac:dyDescent="0.15">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15">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12" x14ac:dyDescent="0.15">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ht="12" x14ac:dyDescent="0.15">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15">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12" x14ac:dyDescent="0.15">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ht="12" x14ac:dyDescent="0.15">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ht="12" x14ac:dyDescent="0.15">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ht="12" x14ac:dyDescent="0.15">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15">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15">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15">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12" x14ac:dyDescent="0.15">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15">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ht="12" x14ac:dyDescent="0.15">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ht="12" x14ac:dyDescent="0.15">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15">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15">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15">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ht="12" x14ac:dyDescent="0.15">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15">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ht="12" x14ac:dyDescent="0.15">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ht="12" x14ac:dyDescent="0.15">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15">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15">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15">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15">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ht="12" x14ac:dyDescent="0.15">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15">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15">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15">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15">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15">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ht="12" x14ac:dyDescent="0.15">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15">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15">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15">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ht="12" x14ac:dyDescent="0.15">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15">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ht="12" x14ac:dyDescent="0.15">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15">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15">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ht="12" x14ac:dyDescent="0.15">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ht="12" x14ac:dyDescent="0.15">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15">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15">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ht="12" x14ac:dyDescent="0.15">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ht="12" x14ac:dyDescent="0.15">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15">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ht="12" x14ac:dyDescent="0.15">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15">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ht="12" x14ac:dyDescent="0.15">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12" x14ac:dyDescent="0.15">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15">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12" x14ac:dyDescent="0.15">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15">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15">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ht="12" x14ac:dyDescent="0.15">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12" x14ac:dyDescent="0.15">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15">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15">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15">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ht="12" x14ac:dyDescent="0.15">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15">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15">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15">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ht="12" x14ac:dyDescent="0.15">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15">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ht="12" x14ac:dyDescent="0.15">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4" x14ac:dyDescent="0.15">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15">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15">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15">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15">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15">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ht="12" x14ac:dyDescent="0.15">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15">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15">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15">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15">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ht="12" x14ac:dyDescent="0.15">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15">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15">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15">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ht="12" x14ac:dyDescent="0.15">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15">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ht="12" x14ac:dyDescent="0.15">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15">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ht="12" x14ac:dyDescent="0.15">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15">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15">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15">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15">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15">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ht="12" x14ac:dyDescent="0.15">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15">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ht="12" x14ac:dyDescent="0.15">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15">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15">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15">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15">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15">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15">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ht="12" x14ac:dyDescent="0.15">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15">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15">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ht="12" x14ac:dyDescent="0.15">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ht="12" x14ac:dyDescent="0.15">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15">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15">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ht="12" x14ac:dyDescent="0.15">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12" x14ac:dyDescent="0.15">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15">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ht="12" x14ac:dyDescent="0.15">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15">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15">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ht="12" x14ac:dyDescent="0.15">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24" x14ac:dyDescent="0.15">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12" x14ac:dyDescent="0.15">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15">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ht="12" x14ac:dyDescent="0.15">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ht="12" x14ac:dyDescent="0.15">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15">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15">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ht="12" x14ac:dyDescent="0.15">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ht="12" x14ac:dyDescent="0.15">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ht="12" x14ac:dyDescent="0.15">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ht="12" x14ac:dyDescent="0.15">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15">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ht="12" x14ac:dyDescent="0.15">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15">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ht="12" x14ac:dyDescent="0.15">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ht="12" x14ac:dyDescent="0.15">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ht="12" x14ac:dyDescent="0.15">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15">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15">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ht="12" x14ac:dyDescent="0.15">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ht="12" x14ac:dyDescent="0.15">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15">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15">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ht="12" x14ac:dyDescent="0.15">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15">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ht="12" x14ac:dyDescent="0.15">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ht="12" x14ac:dyDescent="0.15">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15">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ht="12" x14ac:dyDescent="0.15">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15">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ht="12" x14ac:dyDescent="0.15">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ht="12" x14ac:dyDescent="0.15">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15">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15">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ht="12" x14ac:dyDescent="0.15">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15">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ht="12" x14ac:dyDescent="0.15">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ht="12" x14ac:dyDescent="0.15">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ht="12" x14ac:dyDescent="0.15">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15">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15">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ht="12" x14ac:dyDescent="0.15">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ht="12" x14ac:dyDescent="0.15">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15">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15">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ht="12" x14ac:dyDescent="0.15">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ht="12" x14ac:dyDescent="0.15">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15">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15">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ht="12" x14ac:dyDescent="0.15">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15">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ht="12" x14ac:dyDescent="0.15">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15">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ht="12" x14ac:dyDescent="0.15">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15">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15">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15">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15">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12" x14ac:dyDescent="0.15">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15">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15">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ht="12" x14ac:dyDescent="0.15">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ht="12" x14ac:dyDescent="0.15">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ht="12" x14ac:dyDescent="0.15">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15">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15">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ht="12" x14ac:dyDescent="0.15">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15">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15">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15">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12" x14ac:dyDescent="0.15">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15">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15">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15">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ht="12" x14ac:dyDescent="0.15">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15">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15">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ht="12" x14ac:dyDescent="0.15">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ht="12" x14ac:dyDescent="0.15">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ht="12" x14ac:dyDescent="0.15">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ht="12" x14ac:dyDescent="0.15">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ht="12" x14ac:dyDescent="0.15">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15">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ht="12" x14ac:dyDescent="0.15">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ht="12" x14ac:dyDescent="0.15">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ht="12" x14ac:dyDescent="0.15">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ht="12" x14ac:dyDescent="0.15">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15">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15">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12" x14ac:dyDescent="0.15">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12" x14ac:dyDescent="0.15">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ht="12" x14ac:dyDescent="0.15">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15">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15">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15">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15">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12" x14ac:dyDescent="0.15">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12" x14ac:dyDescent="0.15">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ht="12" x14ac:dyDescent="0.15">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ht="12" x14ac:dyDescent="0.15">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15">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12" x14ac:dyDescent="0.15">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12" x14ac:dyDescent="0.15">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12" x14ac:dyDescent="0.15">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15">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15">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15">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15">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15">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15">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ht="12" x14ac:dyDescent="0.15">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15">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ht="12" x14ac:dyDescent="0.15">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15">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15">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ht="12" x14ac:dyDescent="0.15">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15">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ht="12" x14ac:dyDescent="0.15">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15">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15">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15">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15">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15">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15">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ht="12" x14ac:dyDescent="0.15">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ht="12" x14ac:dyDescent="0.15">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15">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15">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ht="12" x14ac:dyDescent="0.15">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15">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ht="12" x14ac:dyDescent="0.15">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15">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ht="12" x14ac:dyDescent="0.15">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15">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15">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ht="12" x14ac:dyDescent="0.15">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15">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ht="12" x14ac:dyDescent="0.15">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15">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ht="12" x14ac:dyDescent="0.15">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15">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ht="12" x14ac:dyDescent="0.15">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15">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15">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15">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15">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15">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15">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15">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ht="12" x14ac:dyDescent="0.15">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15">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15">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15">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15">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15">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15">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15">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15">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15">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15">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15">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15">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15">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15">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15">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15">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15">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ht="12" x14ac:dyDescent="0.15">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ht="12" x14ac:dyDescent="0.15">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ht="12" x14ac:dyDescent="0.15">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15">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15">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ht="12" x14ac:dyDescent="0.15">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15">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15">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15">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15">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15">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ht="12" x14ac:dyDescent="0.15">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15">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15">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15">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ht="12" x14ac:dyDescent="0.15">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15">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15">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12" x14ac:dyDescent="0.15">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ht="12" x14ac:dyDescent="0.15">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ht="12" x14ac:dyDescent="0.15">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15">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15">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15">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15">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15">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15">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4" x14ac:dyDescent="0.15">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15">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ht="12" x14ac:dyDescent="0.15">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4" x14ac:dyDescent="0.15">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15">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15">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12" x14ac:dyDescent="0.15">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15">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15">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15">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15">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ht="12" x14ac:dyDescent="0.15">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15">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ht="12" x14ac:dyDescent="0.15">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ht="12" x14ac:dyDescent="0.15">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ht="12" x14ac:dyDescent="0.15">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ht="12" x14ac:dyDescent="0.15">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15">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ht="12" x14ac:dyDescent="0.15">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15">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15">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ht="12" x14ac:dyDescent="0.15">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15">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ht="12" x14ac:dyDescent="0.15">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ht="12" x14ac:dyDescent="0.15">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ht="12" x14ac:dyDescent="0.15">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15">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15">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24" x14ac:dyDescent="0.15">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15">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ht="12" x14ac:dyDescent="0.15">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15">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15">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15">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12" x14ac:dyDescent="0.15">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15">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15">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12" x14ac:dyDescent="0.15">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15">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15">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15">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15">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15">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15">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15">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15">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ht="12" x14ac:dyDescent="0.15">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ht="12" x14ac:dyDescent="0.15">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ht="12" x14ac:dyDescent="0.15">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15">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4" x14ac:dyDescent="0.15">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ht="12" x14ac:dyDescent="0.15">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15">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ht="12" x14ac:dyDescent="0.15">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12" x14ac:dyDescent="0.15">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15">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ht="12" x14ac:dyDescent="0.15">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ht="12" x14ac:dyDescent="0.15">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ht="12" x14ac:dyDescent="0.15">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15">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15">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ht="12" x14ac:dyDescent="0.15">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15">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ht="12" x14ac:dyDescent="0.15">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15">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15">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15">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15">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15">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ht="12" x14ac:dyDescent="0.15">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15">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ht="12" x14ac:dyDescent="0.15">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15">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15">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ht="12" x14ac:dyDescent="0.15">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15">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ht="12" x14ac:dyDescent="0.15">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ht="12" x14ac:dyDescent="0.15">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15">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15">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15">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15">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15">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15">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ht="12" x14ac:dyDescent="0.15">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15">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12" x14ac:dyDescent="0.15">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15">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ht="12" x14ac:dyDescent="0.15">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15">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4" x14ac:dyDescent="0.15">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ht="12" x14ac:dyDescent="0.15">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15">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15">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15">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15">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15">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4" x14ac:dyDescent="0.15">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12" x14ac:dyDescent="0.15">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15">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ht="12" x14ac:dyDescent="0.15">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15">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12" x14ac:dyDescent="0.15">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ht="12" x14ac:dyDescent="0.15">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15">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15">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15">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ht="12" x14ac:dyDescent="0.15">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12" x14ac:dyDescent="0.15">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15">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ht="12" x14ac:dyDescent="0.15">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ht="12" x14ac:dyDescent="0.15">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15">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15">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15">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ht="12" x14ac:dyDescent="0.15">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12" x14ac:dyDescent="0.15">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15">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15">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ht="12" x14ac:dyDescent="0.15">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15">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ht="12" x14ac:dyDescent="0.15">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15">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15">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15">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15">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15">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15">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15">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15">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ht="12" x14ac:dyDescent="0.15">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ht="12" x14ac:dyDescent="0.15">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15">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ht="12" x14ac:dyDescent="0.15">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15">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15">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15">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15">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15">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15">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15">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15">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15">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15">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15">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15">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15">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15">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15">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15">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15">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15">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15">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15">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15">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15">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15">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15">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15">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15">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15">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15">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15">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15">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15">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15">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15">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15">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15">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15">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15">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15">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15">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15">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15">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15">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15">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15">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15">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15">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15">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15">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15">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15">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15">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15">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15">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15">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15">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15">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15">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15">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15">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15">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15">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15">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15">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15">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15">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15">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15">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15">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15">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15">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15">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15">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15">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15">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15">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15">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15">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15">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15">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15">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15">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15">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15">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15">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15">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15">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15">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15">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15">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15">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15">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15">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15">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15">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15">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15">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15">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15">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15">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15">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15">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15">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15">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15">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15">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15">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15">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15">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15">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15">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15">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15">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15">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15">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15">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15">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15">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15">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15">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15">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15">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15">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15">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15">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15">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15">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15">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15">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15">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15">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15">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15">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15">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15">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15">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15">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15">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15">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15">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15">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15">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15">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15">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15">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15">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15">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15">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15">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15">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15">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15">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15">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15">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15">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15">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15">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15">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15">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15">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15">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15">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15">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15">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15">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15">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15">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15">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15">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15">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15">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15">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15">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15">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15">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15">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15">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15">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15">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15">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15">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15">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15">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15">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15">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15">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15">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15">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15">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15">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15">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15">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15">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15">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15">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15">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15">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15">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15">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15">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15">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15">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15">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15">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15">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15">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15">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15">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15">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15">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15">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15">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15">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15">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15">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15">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15">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15">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15">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15">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15">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15">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15">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15">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15">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15">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15">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15">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15">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15">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15">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15">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15">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15">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15">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15">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15">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15">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15">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15">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15">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15">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15">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15">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15">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15">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15">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15">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15">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15">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15">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15">
      <c r="C752" s="188"/>
      <c r="G752" s="177"/>
      <c r="H752" s="177"/>
    </row>
    <row r="753" spans="3:8" x14ac:dyDescent="0.15">
      <c r="C753" s="188"/>
      <c r="G753" s="177"/>
      <c r="H753" s="177"/>
    </row>
    <row r="754" spans="3:8" x14ac:dyDescent="0.15">
      <c r="G754" s="177"/>
      <c r="H754" s="177"/>
    </row>
    <row r="755" spans="3:8" x14ac:dyDescent="0.15">
      <c r="G755" s="177"/>
      <c r="H755" s="177"/>
    </row>
    <row r="756" spans="3:8" x14ac:dyDescent="0.15">
      <c r="G756" s="177"/>
      <c r="H756" s="177"/>
    </row>
    <row r="757" spans="3:8" x14ac:dyDescent="0.15">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910</v>
      </c>
      <c r="B1" s="2"/>
      <c r="C1" s="2" t="s">
        <v>237</v>
      </c>
      <c r="D1" s="2" t="s">
        <v>1077</v>
      </c>
      <c r="E1" s="2" t="s">
        <v>1078</v>
      </c>
      <c r="F1" s="2" t="s">
        <v>217</v>
      </c>
      <c r="G1" s="2" t="s">
        <v>1079</v>
      </c>
      <c r="H1" s="2"/>
      <c r="I1" s="2" t="s">
        <v>217</v>
      </c>
      <c r="J1" s="2" t="s">
        <v>1080</v>
      </c>
      <c r="K1" s="2"/>
      <c r="L1" s="2"/>
      <c r="M1" s="2"/>
      <c r="N1" s="2"/>
    </row>
    <row r="2" spans="1:14" x14ac:dyDescent="0.15">
      <c r="A2" t="s">
        <v>1081</v>
      </c>
      <c r="C2" t="s">
        <v>240</v>
      </c>
      <c r="D2" t="s">
        <v>1082</v>
      </c>
      <c r="E2">
        <v>1</v>
      </c>
      <c r="F2" t="s">
        <v>221</v>
      </c>
      <c r="G2" t="s">
        <v>1083</v>
      </c>
      <c r="I2" t="s">
        <v>219</v>
      </c>
      <c r="J2" t="s">
        <v>1084</v>
      </c>
    </row>
    <row r="3" spans="1:14" x14ac:dyDescent="0.15">
      <c r="A3" t="s">
        <v>916</v>
      </c>
      <c r="C3" t="s">
        <v>242</v>
      </c>
      <c r="D3" t="s">
        <v>1085</v>
      </c>
      <c r="E3">
        <v>1</v>
      </c>
      <c r="F3" t="s">
        <v>221</v>
      </c>
      <c r="G3" t="s">
        <v>1083</v>
      </c>
      <c r="I3" t="s">
        <v>221</v>
      </c>
      <c r="J3" t="s">
        <v>222</v>
      </c>
    </row>
    <row r="4" spans="1:14" x14ac:dyDescent="0.15">
      <c r="A4" t="s">
        <v>981</v>
      </c>
      <c r="C4" t="s">
        <v>244</v>
      </c>
      <c r="D4" t="s">
        <v>1086</v>
      </c>
      <c r="E4">
        <v>1</v>
      </c>
      <c r="F4" t="s">
        <v>221</v>
      </c>
      <c r="G4" t="s">
        <v>1083</v>
      </c>
      <c r="I4" t="s">
        <v>223</v>
      </c>
      <c r="J4" t="s">
        <v>224</v>
      </c>
    </row>
    <row r="5" spans="1:14" x14ac:dyDescent="0.15">
      <c r="A5" t="s">
        <v>936</v>
      </c>
      <c r="C5" t="s">
        <v>246</v>
      </c>
      <c r="D5" t="s">
        <v>1087</v>
      </c>
      <c r="E5">
        <v>1</v>
      </c>
      <c r="F5" t="s">
        <v>221</v>
      </c>
      <c r="G5" t="s">
        <v>1083</v>
      </c>
      <c r="I5" t="s">
        <v>225</v>
      </c>
      <c r="J5" t="s">
        <v>226</v>
      </c>
    </row>
    <row r="6" spans="1:14" x14ac:dyDescent="0.15">
      <c r="A6" t="s">
        <v>1088</v>
      </c>
      <c r="C6" t="s">
        <v>248</v>
      </c>
      <c r="D6" t="s">
        <v>1089</v>
      </c>
      <c r="E6">
        <v>1</v>
      </c>
      <c r="F6" t="s">
        <v>221</v>
      </c>
      <c r="G6" t="s">
        <v>1083</v>
      </c>
      <c r="I6" t="s">
        <v>227</v>
      </c>
      <c r="J6" t="s">
        <v>1090</v>
      </c>
    </row>
    <row r="7" spans="1:14" x14ac:dyDescent="0.15">
      <c r="A7" t="s">
        <v>1091</v>
      </c>
      <c r="C7" t="s">
        <v>250</v>
      </c>
      <c r="D7" t="s">
        <v>1092</v>
      </c>
      <c r="E7">
        <v>2</v>
      </c>
      <c r="F7" t="s">
        <v>223</v>
      </c>
      <c r="G7" t="s">
        <v>1093</v>
      </c>
    </row>
    <row r="8" spans="1:14" x14ac:dyDescent="0.15">
      <c r="A8" t="s">
        <v>945</v>
      </c>
      <c r="C8" t="s">
        <v>252</v>
      </c>
      <c r="D8" t="s">
        <v>1094</v>
      </c>
      <c r="E8">
        <v>3</v>
      </c>
      <c r="F8" t="s">
        <v>223</v>
      </c>
      <c r="G8" t="s">
        <v>1095</v>
      </c>
    </row>
    <row r="9" spans="1:14" x14ac:dyDescent="0.15">
      <c r="A9" t="s">
        <v>1096</v>
      </c>
      <c r="C9" t="s">
        <v>254</v>
      </c>
      <c r="D9" t="s">
        <v>1097</v>
      </c>
      <c r="E9">
        <v>3</v>
      </c>
      <c r="F9" t="s">
        <v>223</v>
      </c>
      <c r="G9" t="s">
        <v>1098</v>
      </c>
    </row>
    <row r="10" spans="1:14" x14ac:dyDescent="0.15">
      <c r="A10" t="s">
        <v>1020</v>
      </c>
      <c r="C10" t="s">
        <v>256</v>
      </c>
      <c r="D10" t="s">
        <v>1099</v>
      </c>
      <c r="E10">
        <v>4</v>
      </c>
      <c r="F10" t="s">
        <v>223</v>
      </c>
      <c r="G10" t="s">
        <v>1100</v>
      </c>
    </row>
    <row r="11" spans="1:14" x14ac:dyDescent="0.15">
      <c r="A11" t="s">
        <v>1022</v>
      </c>
      <c r="C11" t="s">
        <v>257</v>
      </c>
      <c r="D11" t="s">
        <v>1101</v>
      </c>
      <c r="E11">
        <v>4</v>
      </c>
      <c r="F11" t="s">
        <v>219</v>
      </c>
      <c r="G11" t="s">
        <v>1100</v>
      </c>
    </row>
    <row r="12" spans="1:14" x14ac:dyDescent="0.15">
      <c r="A12" t="s">
        <v>983</v>
      </c>
      <c r="C12" t="s">
        <v>259</v>
      </c>
      <c r="D12" t="s">
        <v>1102</v>
      </c>
      <c r="E12">
        <v>4</v>
      </c>
      <c r="F12" t="s">
        <v>219</v>
      </c>
      <c r="G12" t="s">
        <v>1100</v>
      </c>
    </row>
    <row r="13" spans="1:14" x14ac:dyDescent="0.15">
      <c r="A13" t="s">
        <v>1024</v>
      </c>
      <c r="C13" t="s">
        <v>261</v>
      </c>
      <c r="D13" t="s">
        <v>1103</v>
      </c>
      <c r="E13">
        <v>4</v>
      </c>
      <c r="F13" t="s">
        <v>227</v>
      </c>
      <c r="G13" t="s">
        <v>1100</v>
      </c>
    </row>
    <row r="14" spans="1:14" x14ac:dyDescent="0.15">
      <c r="A14" t="s">
        <v>918</v>
      </c>
      <c r="C14" t="s">
        <v>263</v>
      </c>
      <c r="D14" t="s">
        <v>1104</v>
      </c>
      <c r="E14">
        <v>4</v>
      </c>
      <c r="F14" t="s">
        <v>223</v>
      </c>
      <c r="G14" t="s">
        <v>1100</v>
      </c>
    </row>
    <row r="15" spans="1:14" x14ac:dyDescent="0.15">
      <c r="A15" t="s">
        <v>920</v>
      </c>
      <c r="C15" t="s">
        <v>265</v>
      </c>
    </row>
    <row r="16" spans="1:14" x14ac:dyDescent="0.15">
      <c r="A16" t="s">
        <v>985</v>
      </c>
      <c r="C16" t="s">
        <v>266</v>
      </c>
    </row>
    <row r="17" spans="1:3" x14ac:dyDescent="0.15">
      <c r="A17" t="s">
        <v>947</v>
      </c>
      <c r="C17" t="s">
        <v>267</v>
      </c>
    </row>
    <row r="18" spans="1:3" x14ac:dyDescent="0.15">
      <c r="A18" t="s">
        <v>987</v>
      </c>
      <c r="C18" t="s">
        <v>268</v>
      </c>
    </row>
    <row r="19" spans="1:3" x14ac:dyDescent="0.15">
      <c r="A19" t="s">
        <v>989</v>
      </c>
      <c r="C19" t="s">
        <v>269</v>
      </c>
    </row>
    <row r="20" spans="1:3" x14ac:dyDescent="0.15">
      <c r="A20" t="s">
        <v>1026</v>
      </c>
      <c r="C20" t="s">
        <v>1105</v>
      </c>
    </row>
    <row r="21" spans="1:3" x14ac:dyDescent="0.15">
      <c r="A21" t="s">
        <v>1106</v>
      </c>
      <c r="C21" t="s">
        <v>1107</v>
      </c>
    </row>
    <row r="22" spans="1:3" x14ac:dyDescent="0.15">
      <c r="A22" t="s">
        <v>1108</v>
      </c>
      <c r="C22" t="s">
        <v>1109</v>
      </c>
    </row>
    <row r="23" spans="1:3" x14ac:dyDescent="0.15">
      <c r="A23" t="s">
        <v>1028</v>
      </c>
      <c r="C23" t="s">
        <v>1110</v>
      </c>
    </row>
    <row r="24" spans="1:3" x14ac:dyDescent="0.15">
      <c r="A24" t="s">
        <v>1111</v>
      </c>
      <c r="C24" t="s">
        <v>1112</v>
      </c>
    </row>
    <row r="25" spans="1:3" x14ac:dyDescent="0.15">
      <c r="A25" t="s">
        <v>1030</v>
      </c>
      <c r="C25" t="s">
        <v>1113</v>
      </c>
    </row>
    <row r="26" spans="1:3" x14ac:dyDescent="0.15">
      <c r="A26" t="s">
        <v>991</v>
      </c>
      <c r="C26" t="s">
        <v>1114</v>
      </c>
    </row>
    <row r="27" spans="1:3" x14ac:dyDescent="0.15">
      <c r="A27" t="s">
        <v>932</v>
      </c>
      <c r="C27" t="s">
        <v>1115</v>
      </c>
    </row>
    <row r="28" spans="1:3" x14ac:dyDescent="0.15">
      <c r="A28" t="s">
        <v>951</v>
      </c>
    </row>
    <row r="29" spans="1:3" x14ac:dyDescent="0.15">
      <c r="A29" t="s">
        <v>953</v>
      </c>
    </row>
    <row r="30" spans="1:3" x14ac:dyDescent="0.15">
      <c r="A30" t="s">
        <v>1032</v>
      </c>
    </row>
    <row r="31" spans="1:3" x14ac:dyDescent="0.15">
      <c r="A31" t="s">
        <v>993</v>
      </c>
    </row>
    <row r="32" spans="1:3" x14ac:dyDescent="0.15">
      <c r="A32" t="s">
        <v>1034</v>
      </c>
    </row>
    <row r="33" spans="1:1" x14ac:dyDescent="0.15">
      <c r="A33" t="s">
        <v>957</v>
      </c>
    </row>
    <row r="34" spans="1:1" x14ac:dyDescent="0.15">
      <c r="A34" t="s">
        <v>1036</v>
      </c>
    </row>
    <row r="35" spans="1:1" x14ac:dyDescent="0.15">
      <c r="A35" t="s">
        <v>1056</v>
      </c>
    </row>
    <row r="36" spans="1:1" x14ac:dyDescent="0.15">
      <c r="A36" t="s">
        <v>959</v>
      </c>
    </row>
    <row r="37" spans="1:1" x14ac:dyDescent="0.15">
      <c r="A37" t="s">
        <v>1038</v>
      </c>
    </row>
    <row r="38" spans="1:1" x14ac:dyDescent="0.15">
      <c r="A38" t="s">
        <v>1116</v>
      </c>
    </row>
    <row r="39" spans="1:1" x14ac:dyDescent="0.15">
      <c r="A39" t="s">
        <v>1040</v>
      </c>
    </row>
    <row r="40" spans="1:1" x14ac:dyDescent="0.15">
      <c r="A40" t="s">
        <v>1074</v>
      </c>
    </row>
    <row r="41" spans="1:1" x14ac:dyDescent="0.15">
      <c r="A41" t="s">
        <v>934</v>
      </c>
    </row>
    <row r="42" spans="1:1" x14ac:dyDescent="0.15">
      <c r="A42" t="s">
        <v>997</v>
      </c>
    </row>
    <row r="43" spans="1:1" x14ac:dyDescent="0.15">
      <c r="A43" t="s">
        <v>1117</v>
      </c>
    </row>
    <row r="44" spans="1:1" x14ac:dyDescent="0.15">
      <c r="A44" t="s">
        <v>1118</v>
      </c>
    </row>
    <row r="45" spans="1:1" x14ac:dyDescent="0.15">
      <c r="A45" t="s">
        <v>1119</v>
      </c>
    </row>
    <row r="46" spans="1:1" x14ac:dyDescent="0.15">
      <c r="A46" t="s">
        <v>1042</v>
      </c>
    </row>
    <row r="47" spans="1:1" x14ac:dyDescent="0.15">
      <c r="A47" t="s">
        <v>961</v>
      </c>
    </row>
    <row r="48" spans="1:1" x14ac:dyDescent="0.15">
      <c r="A48" t="s">
        <v>1001</v>
      </c>
    </row>
    <row r="49" spans="1:1" x14ac:dyDescent="0.15">
      <c r="A49" t="s">
        <v>999</v>
      </c>
    </row>
    <row r="50" spans="1:1" x14ac:dyDescent="0.15">
      <c r="A50" t="s">
        <v>1076</v>
      </c>
    </row>
    <row r="51" spans="1:1" x14ac:dyDescent="0.15">
      <c r="A51" t="s">
        <v>1044</v>
      </c>
    </row>
    <row r="52" spans="1:1" x14ac:dyDescent="0.15">
      <c r="A52" t="s">
        <v>963</v>
      </c>
    </row>
    <row r="53" spans="1:1" x14ac:dyDescent="0.15">
      <c r="A53" t="s">
        <v>1120</v>
      </c>
    </row>
    <row r="54" spans="1:1" x14ac:dyDescent="0.15">
      <c r="A54" t="s">
        <v>1046</v>
      </c>
    </row>
    <row r="55" spans="1:1" x14ac:dyDescent="0.15">
      <c r="A55" t="s">
        <v>1121</v>
      </c>
    </row>
    <row r="56" spans="1:1" x14ac:dyDescent="0.15">
      <c r="A56" t="s">
        <v>967</v>
      </c>
    </row>
    <row r="57" spans="1:1" x14ac:dyDescent="0.15">
      <c r="A57" t="s">
        <v>1122</v>
      </c>
    </row>
    <row r="58" spans="1:1" x14ac:dyDescent="0.15">
      <c r="A58" t="s">
        <v>1072</v>
      </c>
    </row>
    <row r="59" spans="1:1" x14ac:dyDescent="0.15">
      <c r="A59" t="s">
        <v>1123</v>
      </c>
    </row>
    <row r="60" spans="1:1" x14ac:dyDescent="0.15">
      <c r="A60" t="s">
        <v>1048</v>
      </c>
    </row>
    <row r="61" spans="1:1" x14ac:dyDescent="0.15">
      <c r="A61" t="s">
        <v>1124</v>
      </c>
    </row>
    <row r="62" spans="1:1" x14ac:dyDescent="0.15">
      <c r="A62" t="s">
        <v>1050</v>
      </c>
    </row>
    <row r="63" spans="1:1" x14ac:dyDescent="0.15">
      <c r="A63" t="s">
        <v>1125</v>
      </c>
    </row>
    <row r="64" spans="1:1" x14ac:dyDescent="0.15">
      <c r="A64" t="s">
        <v>969</v>
      </c>
    </row>
    <row r="65" spans="1:1" x14ac:dyDescent="0.15">
      <c r="A65" t="s">
        <v>1052</v>
      </c>
    </row>
    <row r="66" spans="1:1" x14ac:dyDescent="0.15">
      <c r="A66" t="s">
        <v>1004</v>
      </c>
    </row>
    <row r="67" spans="1:1" x14ac:dyDescent="0.15">
      <c r="A67" t="s">
        <v>1126</v>
      </c>
    </row>
    <row r="68" spans="1:1" x14ac:dyDescent="0.15">
      <c r="A68" t="s">
        <v>1054</v>
      </c>
    </row>
    <row r="69" spans="1:1" x14ac:dyDescent="0.15">
      <c r="A69" t="s">
        <v>1127</v>
      </c>
    </row>
    <row r="70" spans="1:1" x14ac:dyDescent="0.15">
      <c r="A70" t="s">
        <v>1128</v>
      </c>
    </row>
    <row r="71" spans="1:1" x14ac:dyDescent="0.15">
      <c r="A71" t="s">
        <v>928</v>
      </c>
    </row>
    <row r="72" spans="1:1" x14ac:dyDescent="0.15">
      <c r="A72" t="s">
        <v>971</v>
      </c>
    </row>
    <row r="73" spans="1:1" x14ac:dyDescent="0.15">
      <c r="A73" t="s">
        <v>1129</v>
      </c>
    </row>
    <row r="74" spans="1:1" x14ac:dyDescent="0.15">
      <c r="A74" t="s">
        <v>973</v>
      </c>
    </row>
    <row r="75" spans="1:1" x14ac:dyDescent="0.15">
      <c r="A75" t="s">
        <v>975</v>
      </c>
    </row>
    <row r="76" spans="1:1" x14ac:dyDescent="0.15">
      <c r="A76" t="s">
        <v>1006</v>
      </c>
    </row>
    <row r="77" spans="1:1" x14ac:dyDescent="0.15">
      <c r="A77" t="s">
        <v>1008</v>
      </c>
    </row>
    <row r="78" spans="1:1" x14ac:dyDescent="0.15">
      <c r="A78" t="s">
        <v>1130</v>
      </c>
    </row>
    <row r="79" spans="1:1" x14ac:dyDescent="0.15">
      <c r="A79" t="s">
        <v>1131</v>
      </c>
    </row>
    <row r="80" spans="1:1" x14ac:dyDescent="0.15">
      <c r="A80" t="s">
        <v>1010</v>
      </c>
    </row>
    <row r="81" spans="1:1" x14ac:dyDescent="0.15">
      <c r="A81" t="s">
        <v>1012</v>
      </c>
    </row>
    <row r="82" spans="1:1" x14ac:dyDescent="0.15">
      <c r="A82" t="s">
        <v>1070</v>
      </c>
    </row>
    <row r="83" spans="1:1" x14ac:dyDescent="0.15">
      <c r="A83" t="s">
        <v>1132</v>
      </c>
    </row>
    <row r="84" spans="1:1" x14ac:dyDescent="0.15">
      <c r="A84" t="s">
        <v>1058</v>
      </c>
    </row>
    <row r="85" spans="1:1" x14ac:dyDescent="0.15">
      <c r="A85" t="s">
        <v>930</v>
      </c>
    </row>
    <row r="86" spans="1:1" x14ac:dyDescent="0.15">
      <c r="A86" t="s">
        <v>941</v>
      </c>
    </row>
    <row r="87" spans="1:1" x14ac:dyDescent="0.15">
      <c r="A87" t="s">
        <v>1060</v>
      </c>
    </row>
    <row r="88" spans="1:1" x14ac:dyDescent="0.15">
      <c r="A88" t="s">
        <v>1014</v>
      </c>
    </row>
    <row r="89" spans="1:1" x14ac:dyDescent="0.15">
      <c r="A89" t="s">
        <v>965</v>
      </c>
    </row>
    <row r="90" spans="1:1" x14ac:dyDescent="0.15">
      <c r="A90" t="s">
        <v>977</v>
      </c>
    </row>
    <row r="91" spans="1:1" x14ac:dyDescent="0.15">
      <c r="A91" t="s">
        <v>1016</v>
      </c>
    </row>
    <row r="92" spans="1:1" x14ac:dyDescent="0.15">
      <c r="A92" t="s">
        <v>1062</v>
      </c>
    </row>
    <row r="93" spans="1:1" x14ac:dyDescent="0.15">
      <c r="A93" t="s">
        <v>1133</v>
      </c>
    </row>
    <row r="94" spans="1:1" x14ac:dyDescent="0.15">
      <c r="A94" t="s">
        <v>1064</v>
      </c>
    </row>
    <row r="95" spans="1:1" x14ac:dyDescent="0.15">
      <c r="A95" t="s">
        <v>979</v>
      </c>
    </row>
    <row r="96" spans="1:1" x14ac:dyDescent="0.15">
      <c r="A96" t="s">
        <v>1066</v>
      </c>
    </row>
    <row r="97" spans="1:1" x14ac:dyDescent="0.15">
      <c r="A97" t="s">
        <v>922</v>
      </c>
    </row>
    <row r="98" spans="1:1" x14ac:dyDescent="0.1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93" t="str">
        <f>Spolu!C3&amp;", "&amp;Spolu!C6</f>
        <v>Slovenská asociácia taekwondo WT, Hlavná 37/68, Košice, 040 01</v>
      </c>
      <c r="B1" s="393"/>
      <c r="C1" s="393"/>
      <c r="N1" s="137" t="str">
        <f>O1&amp;" - "&amp;P1</f>
        <v>a - príspevok uznaným športom</v>
      </c>
      <c r="O1" s="137" t="s">
        <v>240</v>
      </c>
      <c r="P1" s="137" t="s">
        <v>241</v>
      </c>
    </row>
    <row r="2" spans="1:16" x14ac:dyDescent="0.15">
      <c r="N2" s="137" t="str">
        <f t="shared" ref="N2:N18" si="0">O2&amp;" - "&amp;P2</f>
        <v>b - príspevok Slovenskému olympijskému a športovému výboru</v>
      </c>
      <c r="O2" s="137" t="s">
        <v>242</v>
      </c>
      <c r="P2" s="137" t="s">
        <v>243</v>
      </c>
    </row>
    <row r="3" spans="1:16" x14ac:dyDescent="0.15">
      <c r="E3" s="394" t="s">
        <v>1134</v>
      </c>
      <c r="F3" s="395"/>
      <c r="N3" s="137" t="str">
        <f t="shared" si="0"/>
        <v>c - príspevok Slovenskému paralympijskému výboru</v>
      </c>
      <c r="O3" s="137" t="s">
        <v>244</v>
      </c>
      <c r="P3" s="137" t="s">
        <v>245</v>
      </c>
    </row>
    <row r="4" spans="1:16" ht="45.75" customHeight="1" x14ac:dyDescent="0.15">
      <c r="E4" s="395"/>
      <c r="F4" s="395"/>
      <c r="N4" s="137" t="str">
        <f t="shared" si="0"/>
        <v>d - príspevok športovcom top tímu</v>
      </c>
      <c r="O4" s="137" t="s">
        <v>246</v>
      </c>
      <c r="P4" s="137" t="s">
        <v>247</v>
      </c>
    </row>
    <row r="5" spans="1:16" ht="30.75" customHeight="1" x14ac:dyDescent="0.15">
      <c r="C5" s="138" t="s">
        <v>1135</v>
      </c>
      <c r="N5" s="137" t="str">
        <f t="shared" si="0"/>
        <v>e - rozvoj športov, ktoré nie sú uznanými podľa zákona č. 440/2015 Z. z.</v>
      </c>
      <c r="O5" s="137" t="s">
        <v>248</v>
      </c>
      <c r="P5" s="137" t="s">
        <v>253</v>
      </c>
    </row>
    <row r="6" spans="1:16" ht="34" x14ac:dyDescent="0.15">
      <c r="C6" s="138" t="s">
        <v>1136</v>
      </c>
      <c r="E6" s="140" t="s">
        <v>1137</v>
      </c>
      <c r="F6" s="149"/>
      <c r="N6" s="137" t="str">
        <f t="shared" si="0"/>
        <v>f - organizovanie významných a tradičných športových podujatí na území SR v roku 2020</v>
      </c>
      <c r="O6" s="137" t="s">
        <v>250</v>
      </c>
      <c r="P6" s="137" t="s">
        <v>1138</v>
      </c>
    </row>
    <row r="7" spans="1:16" ht="17" x14ac:dyDescent="0.15">
      <c r="C7" s="138" t="s">
        <v>1139</v>
      </c>
      <c r="E7" s="140" t="s">
        <v>1140</v>
      </c>
      <c r="F7" s="150"/>
      <c r="N7" s="137" t="str">
        <f t="shared" si="0"/>
        <v>g - projekty školského, univerzitného športu a športu pre všetkých</v>
      </c>
      <c r="O7" s="137" t="s">
        <v>252</v>
      </c>
      <c r="P7" s="137" t="s">
        <v>1141</v>
      </c>
    </row>
    <row r="8" spans="1:16" ht="17" x14ac:dyDescent="0.15">
      <c r="C8" s="138" t="s">
        <v>1428</v>
      </c>
      <c r="E8" s="140" t="s">
        <v>1142</v>
      </c>
      <c r="F8" s="151"/>
      <c r="N8" s="137" t="str">
        <f t="shared" si="0"/>
        <v>h - podpora a rozvoj turistických a cykloturistických trás</v>
      </c>
      <c r="O8" s="137" t="s">
        <v>254</v>
      </c>
      <c r="P8" s="137" t="s">
        <v>255</v>
      </c>
    </row>
    <row r="9" spans="1:16" x14ac:dyDescent="0.1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15">
      <c r="N10" s="137" t="str">
        <f t="shared" si="0"/>
        <v>j - projekty pre popularizáciu pohybových aktivít detí, mládeže a seniorov</v>
      </c>
      <c r="O10" s="137" t="s">
        <v>257</v>
      </c>
      <c r="P10" s="137" t="s">
        <v>1145</v>
      </c>
    </row>
    <row r="11" spans="1:16" x14ac:dyDescent="0.15">
      <c r="N11" s="137" t="str">
        <f t="shared" si="0"/>
        <v>k - výstavba, modernizácia a rekonštrukcia športovej infraštruktúry národného významu</v>
      </c>
      <c r="O11" s="137" t="s">
        <v>259</v>
      </c>
      <c r="P11" s="137" t="s">
        <v>260</v>
      </c>
    </row>
    <row r="12" spans="1:16" ht="54.75" customHeight="1" x14ac:dyDescent="0.2">
      <c r="A12" s="396" t="s">
        <v>1146</v>
      </c>
      <c r="B12" s="396"/>
      <c r="C12" s="396"/>
      <c r="D12" s="138"/>
      <c r="E12" s="138"/>
      <c r="F12" s="141"/>
      <c r="G12" s="138"/>
      <c r="N12" s="137" t="str">
        <f t="shared" si="0"/>
        <v>l - podpora zdravotne postihnutých športovcov</v>
      </c>
      <c r="O12" s="137" t="s">
        <v>261</v>
      </c>
      <c r="P12" s="137" t="s">
        <v>262</v>
      </c>
    </row>
    <row r="13" spans="1:16" ht="45" customHeight="1" x14ac:dyDescent="0.15">
      <c r="F13" s="141"/>
      <c r="N13" s="137" t="str">
        <f t="shared" si="0"/>
        <v>m - plnenie úloh verejného záujmu v športe národnými športovými organizáciami</v>
      </c>
      <c r="O13" s="137" t="s">
        <v>263</v>
      </c>
      <c r="P13" s="137" t="s">
        <v>1147</v>
      </c>
    </row>
    <row r="14" spans="1:16" ht="45" customHeight="1" x14ac:dyDescent="0.15">
      <c r="A14" s="397"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97"/>
      <c r="C14" s="397"/>
      <c r="F14" s="141"/>
      <c r="N14" s="137" t="str">
        <f t="shared" si="0"/>
        <v>n - organizovanie významnej súťaže podľa § 55 ods. 1 písm. b)</v>
      </c>
      <c r="O14" s="137" t="s">
        <v>265</v>
      </c>
      <c r="P14" s="137" t="s">
        <v>1148</v>
      </c>
    </row>
    <row r="15" spans="1:16" ht="32.25" customHeight="1" thickBot="1" x14ac:dyDescent="0.2">
      <c r="A15" s="139" t="s">
        <v>1149</v>
      </c>
      <c r="B15" s="398" t="s">
        <v>1150</v>
      </c>
      <c r="C15" s="399"/>
      <c r="N15" s="137" t="str">
        <f t="shared" si="0"/>
        <v>o - účasť na významnej súťaži podľa § 3 písm. h) druhého až štvrtého bodu Zákona o športe vrátane prípravy na túto súťaž</v>
      </c>
      <c r="O15" s="137" t="s">
        <v>266</v>
      </c>
      <c r="P15" s="137" t="s">
        <v>1151</v>
      </c>
    </row>
    <row r="16" spans="1:16" x14ac:dyDescent="0.1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15">
      <c r="A17" s="139" t="s">
        <v>1155</v>
      </c>
      <c r="B17" s="246" t="s">
        <v>1156</v>
      </c>
      <c r="C17" s="186"/>
      <c r="E17" s="147"/>
      <c r="F17" s="274"/>
      <c r="N17" s="137" t="str">
        <f t="shared" si="0"/>
        <v xml:space="preserve">q - </v>
      </c>
      <c r="O17" s="137" t="s">
        <v>268</v>
      </c>
    </row>
    <row r="18" spans="1:16" x14ac:dyDescent="0.15">
      <c r="B18" s="185" t="s">
        <v>1157</v>
      </c>
      <c r="C18" s="142" t="str">
        <f>Spolu!C4</f>
        <v>30814910</v>
      </c>
      <c r="E18" s="147" t="s">
        <v>1158</v>
      </c>
      <c r="F18" s="274">
        <v>421947749446</v>
      </c>
      <c r="N18" s="137" t="str">
        <f t="shared" si="0"/>
        <v xml:space="preserve">r - </v>
      </c>
      <c r="O18" s="137" t="s">
        <v>269</v>
      </c>
    </row>
    <row r="19" spans="1:16" x14ac:dyDescent="0.15">
      <c r="E19" s="147" t="s">
        <v>1159</v>
      </c>
      <c r="F19" s="274">
        <v>421947749756</v>
      </c>
    </row>
    <row r="20" spans="1:16" ht="17" thickBot="1" x14ac:dyDescent="0.2">
      <c r="A20" s="139" t="s">
        <v>292</v>
      </c>
      <c r="B20" s="143">
        <f>F6</f>
        <v>0</v>
      </c>
      <c r="E20" s="200"/>
      <c r="F20" s="275"/>
    </row>
    <row r="21" spans="1:16" ht="189" customHeight="1" x14ac:dyDescent="0.15">
      <c r="B21" s="203"/>
      <c r="C21" s="144"/>
    </row>
    <row r="22" spans="1:16" ht="39.75" customHeight="1" x14ac:dyDescent="0.15">
      <c r="B22" s="392" t="s">
        <v>1160</v>
      </c>
      <c r="C22" s="392"/>
      <c r="N22" s="137" t="str">
        <f>O22&amp;" - "&amp;P22</f>
        <v>026 01 - Šport pre všetkých, školský a univerzitný šport</v>
      </c>
      <c r="O22" s="137" t="s">
        <v>219</v>
      </c>
      <c r="P22" s="137" t="s">
        <v>220</v>
      </c>
    </row>
    <row r="23" spans="1:16" x14ac:dyDescent="0.15">
      <c r="N23" s="137" t="str">
        <f>O23&amp;" - "&amp;P23</f>
        <v>026 02 - Uznané športy</v>
      </c>
      <c r="O23" s="137" t="s">
        <v>221</v>
      </c>
      <c r="P23" s="137" t="s">
        <v>222</v>
      </c>
    </row>
    <row r="24" spans="1:16" x14ac:dyDescent="0.15">
      <c r="N24" s="137" t="str">
        <f>O24&amp;" - "&amp;P24</f>
        <v>026 03 - Národné športové projekty</v>
      </c>
      <c r="O24" s="137" t="s">
        <v>223</v>
      </c>
      <c r="P24" s="137" t="s">
        <v>224</v>
      </c>
    </row>
    <row r="25" spans="1:16" x14ac:dyDescent="0.15">
      <c r="N25" s="137" t="str">
        <f>O25&amp;" - "&amp;P25</f>
        <v>026 04 - Športová infraštruktúra</v>
      </c>
      <c r="O25" s="137" t="s">
        <v>225</v>
      </c>
      <c r="P25" s="137" t="s">
        <v>226</v>
      </c>
    </row>
    <row r="26" spans="1:16" x14ac:dyDescent="0.15">
      <c r="N26" s="137" t="str">
        <f>O26&amp;" - "&amp;P26</f>
        <v>026 05 - Prierezové činnosti v športe</v>
      </c>
      <c r="O26" s="137" t="s">
        <v>227</v>
      </c>
      <c r="P26" s="137" t="s">
        <v>228</v>
      </c>
    </row>
    <row r="28" spans="1:16" x14ac:dyDescent="0.15">
      <c r="N28" s="137" t="s">
        <v>1161</v>
      </c>
    </row>
    <row r="29" spans="1:16" x14ac:dyDescent="0.15">
      <c r="N29" s="137" t="s">
        <v>1162</v>
      </c>
    </row>
    <row r="30" spans="1:16" x14ac:dyDescent="0.1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Gabriela Izarikova</cp:lastModifiedBy>
  <cp:revision/>
  <cp:lastPrinted>2026-01-22T08:18:11Z</cp:lastPrinted>
  <dcterms:created xsi:type="dcterms:W3CDTF">2017-02-20T06:20:12Z</dcterms:created>
  <dcterms:modified xsi:type="dcterms:W3CDTF">2026-08-05T20:22:04Z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