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brielaizarikova/Library/CloudStorage/Dropbox/2026 TKD dokumenty/SATKD/cerpanie/"/>
    </mc:Choice>
  </mc:AlternateContent>
  <xr:revisionPtr revIDLastSave="0" documentId="8_{D344B00C-7837-6844-BAD3-22F85CBED2DB}" xr6:coauthVersionLast="47" xr6:coauthVersionMax="47" xr10:uidLastSave="{00000000-0000-0000-0000-000000000000}"/>
  <bookViews>
    <workbookView xWindow="4580" yWindow="4120" windowWidth="26640" windowHeight="15240" xr2:uid="{5AD5B204-6C02-AE43-86BC-68359DE204EC}"/>
  </bookViews>
  <sheets>
    <sheet name="A_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27" i="1" l="1"/>
  <c r="Z27" i="1"/>
  <c r="Z32" i="1" s="1"/>
  <c r="X27" i="1"/>
  <c r="X26" i="1"/>
  <c r="X28" i="1" s="1"/>
  <c r="C22" i="1"/>
  <c r="C23" i="1" s="1"/>
  <c r="C21" i="1"/>
  <c r="AC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J17" i="1"/>
  <c r="I17" i="1"/>
  <c r="H17" i="1"/>
  <c r="G17" i="1"/>
  <c r="F17" i="1"/>
  <c r="E17" i="1"/>
  <c r="C17" i="1"/>
  <c r="AE16" i="1"/>
  <c r="AF16" i="1" s="1"/>
  <c r="AD16" i="1"/>
  <c r="AE15" i="1"/>
  <c r="AE14" i="1"/>
  <c r="AE13" i="1"/>
  <c r="AE12" i="1"/>
  <c r="G12" i="1"/>
  <c r="D12" i="1"/>
  <c r="AD12" i="1" s="1"/>
  <c r="AE11" i="1"/>
  <c r="AE10" i="1"/>
  <c r="AE9" i="1"/>
  <c r="AE8" i="1"/>
  <c r="AE7" i="1"/>
  <c r="AE6" i="1"/>
  <c r="L5" i="1"/>
  <c r="AE5" i="1" s="1"/>
  <c r="C5" i="1"/>
  <c r="K4" i="1"/>
  <c r="AE4" i="1" s="1"/>
  <c r="AB3" i="1"/>
  <c r="AB17" i="1" s="1"/>
  <c r="AA3" i="1"/>
  <c r="AA17" i="1" s="1"/>
  <c r="D4" i="1" l="1"/>
  <c r="AD4" i="1" s="1"/>
  <c r="D14" i="1"/>
  <c r="AD14" i="1" s="1"/>
  <c r="D7" i="1"/>
  <c r="AD7" i="1" s="1"/>
  <c r="D13" i="1"/>
  <c r="AD13" i="1" s="1"/>
  <c r="D6" i="1"/>
  <c r="AD6" i="1" s="1"/>
  <c r="D8" i="1"/>
  <c r="AD8" i="1" s="1"/>
  <c r="D3" i="1"/>
  <c r="D9" i="1"/>
  <c r="AD9" i="1" s="1"/>
  <c r="D15" i="1"/>
  <c r="AD15" i="1" s="1"/>
  <c r="D11" i="1"/>
  <c r="AD11" i="1" s="1"/>
  <c r="D10" i="1"/>
  <c r="AD10" i="1" s="1"/>
  <c r="D5" i="1"/>
  <c r="AD5" i="1" s="1"/>
  <c r="K17" i="1"/>
  <c r="AE3" i="1"/>
  <c r="AE17" i="1" s="1"/>
  <c r="D17" i="1" l="1"/>
  <c r="AD3" i="1"/>
  <c r="AD17" i="1" s="1"/>
</calcChain>
</file>

<file path=xl/sharedStrings.xml><?xml version="1.0" encoding="utf-8"?>
<sst xmlns="http://schemas.openxmlformats.org/spreadsheetml/2006/main" count="77" uniqueCount="54">
  <si>
    <t>MES</t>
  </si>
  <si>
    <t>Sústredenie 8/26</t>
  </si>
  <si>
    <t>Materiál</t>
  </si>
  <si>
    <t>KLUB</t>
  </si>
  <si>
    <t>AŠ</t>
  </si>
  <si>
    <t>pridelené</t>
  </si>
  <si>
    <t>DFA2026003</t>
  </si>
  <si>
    <t>DFA2026021</t>
  </si>
  <si>
    <t>DFA2026022</t>
  </si>
  <si>
    <t>DFA2026023</t>
  </si>
  <si>
    <t>DFA2026024</t>
  </si>
  <si>
    <t>DFA2025026</t>
  </si>
  <si>
    <t>DFA2026042</t>
  </si>
  <si>
    <t>DFA2026051</t>
  </si>
  <si>
    <t>DFA2026065</t>
  </si>
  <si>
    <t>DFA2026070</t>
  </si>
  <si>
    <t>DFA2026076</t>
  </si>
  <si>
    <t>DFA2026087</t>
  </si>
  <si>
    <t>DFA2026088</t>
  </si>
  <si>
    <t>DFA2025107</t>
  </si>
  <si>
    <t>DFA2026111</t>
  </si>
  <si>
    <t>DFA2026126</t>
  </si>
  <si>
    <t>DFA2026130</t>
  </si>
  <si>
    <t>DFA2026132</t>
  </si>
  <si>
    <t>DFA2026136</t>
  </si>
  <si>
    <t>DFA2026135</t>
  </si>
  <si>
    <t>DFA2026143</t>
  </si>
  <si>
    <t>IDV2026019</t>
  </si>
  <si>
    <t>DFA2026167</t>
  </si>
  <si>
    <t>DFA2026168</t>
  </si>
  <si>
    <t>DFA2026185</t>
  </si>
  <si>
    <t>ostáva</t>
  </si>
  <si>
    <t>Vyčerpané</t>
  </si>
  <si>
    <t>Športový klub polície ILYO Košice</t>
  </si>
  <si>
    <t>Black Tiger Taekwondo - Klub Snina</t>
  </si>
  <si>
    <t xml:space="preserve">Športový klub polície - Bratislava RYONG </t>
  </si>
  <si>
    <t>KORYO TKD Slávia UPJŠ KE</t>
  </si>
  <si>
    <t xml:space="preserve">FALCON TAEKWONDO klub Rimavská Sobota </t>
  </si>
  <si>
    <t>Taekwondo klub Hnúšťa</t>
  </si>
  <si>
    <t>TAEKWONDO HAKIMI Rožňava</t>
  </si>
  <si>
    <t xml:space="preserve">Taekwondo klub Humenné </t>
  </si>
  <si>
    <t>KORYO PANTHERS TAEKWONDO Rožňava</t>
  </si>
  <si>
    <t>ILYO-Taekwondo Trenčín</t>
  </si>
  <si>
    <t>Star-club bojových umení</t>
  </si>
  <si>
    <t>Taekwondo 4U Liptovský Mikuláš</t>
  </si>
  <si>
    <t>ILYO Taekwondo  Prešov</t>
  </si>
  <si>
    <t>Haneul Taekwondo Trenčín</t>
  </si>
  <si>
    <t>SPOLU</t>
  </si>
  <si>
    <t>Poznámka:zapísané vo formulár čerpania</t>
  </si>
  <si>
    <t>ok</t>
  </si>
  <si>
    <t>doplniť</t>
  </si>
  <si>
    <t xml:space="preserve">Počet AŠ: </t>
  </si>
  <si>
    <t xml:space="preserve">Pridelená suma na 1 AŠ: </t>
  </si>
  <si>
    <t>*prestup Haneul 12 športovcov z TKD Trenčín a 1 z RYONG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</si>
</sst>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* #,##0.00_)\ &quot;€&quot;_ ;_ * \(#,##0.00\)\ &quot;€&quot;_ ;_ * &quot;-&quot;??_)\ &quot;€&quot;_ ;_ @_ "/>
    <numFmt numFmtId="43" formatCode="_ * #,##0.00_)_ ;_ * \(#,##0.00\)_ ;_ * &quot;-&quot;??_)_ ;_ @_ "/>
    <numFmt numFmtId="164" formatCode="_ * #,##0.00_)\ [$€-1]_ ;_ * \(#,##0.00\)\ [$€-1]_ ;_ * &quot;-&quot;??_)\ [$€-1]_ ;_ @_ "/>
    <numFmt numFmtId="165" formatCode="_ * #,##0_)_ ;_ * \(#,##0\)_ ;_ * &quot;-&quot;??_)_ ;_ @_ "/>
    <numFmt numFmtId="166" formatCode="_ * #,##0.0_)\ &quot;€&quot;_ ;_ * \(#,##0.0\)\ &quot;€&quot;_ ;_ * &quot;-&quot;??_)\ &quot;€&quot;_ ;_ @_ "/>
  </numFmts>
  <fonts count="7" x14ac:knownFonts="1">
    <font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10"/>
      <color theme="1"/>
      <name val="Arial"/>
      <family val="2"/>
    </font>
    <font>
      <sz val="11"/>
      <color theme="1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sz val="10"/>
      <name val="Arial"/>
      <family val="2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2" xfId="0" applyFont="1" applyFill="1" applyBorder="1" applyAlignment="1">
      <alignment vertical="center"/>
    </xf>
    <xf numFmtId="44" fontId="2" fillId="2" borderId="2" xfId="2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4" fillId="3" borderId="2" xfId="0" applyFont="1" applyFill="1" applyBorder="1" applyAlignment="1">
      <alignment horizontal="left"/>
    </xf>
    <xf numFmtId="0" fontId="5" fillId="4" borderId="3" xfId="0" applyFont="1" applyFill="1" applyBorder="1"/>
    <xf numFmtId="164" fontId="5" fillId="5" borderId="3" xfId="0" applyNumberFormat="1" applyFont="1" applyFill="1" applyBorder="1"/>
    <xf numFmtId="44" fontId="2" fillId="6" borderId="2" xfId="2" applyFont="1" applyFill="1" applyBorder="1"/>
    <xf numFmtId="44" fontId="2" fillId="0" borderId="2" xfId="2" applyFont="1" applyBorder="1"/>
    <xf numFmtId="44" fontId="2" fillId="3" borderId="2" xfId="2" applyFont="1" applyFill="1" applyBorder="1"/>
    <xf numFmtId="164" fontId="0" fillId="0" borderId="0" xfId="0" applyNumberFormat="1"/>
    <xf numFmtId="0" fontId="5" fillId="5" borderId="3" xfId="0" applyFont="1" applyFill="1" applyBorder="1"/>
    <xf numFmtId="44" fontId="6" fillId="6" borderId="2" xfId="2" applyFont="1" applyFill="1" applyBorder="1"/>
    <xf numFmtId="0" fontId="0" fillId="2" borderId="2" xfId="0" applyFill="1" applyBorder="1"/>
    <xf numFmtId="165" fontId="2" fillId="2" borderId="2" xfId="1" applyNumberFormat="1" applyFont="1" applyFill="1" applyBorder="1"/>
    <xf numFmtId="44" fontId="2" fillId="2" borderId="2" xfId="2" applyFont="1" applyFill="1" applyBorder="1"/>
    <xf numFmtId="0" fontId="2" fillId="2" borderId="2" xfId="0" applyFont="1" applyFill="1" applyBorder="1"/>
    <xf numFmtId="14" fontId="2" fillId="7" borderId="2" xfId="0" applyNumberFormat="1" applyFont="1" applyFill="1" applyBorder="1"/>
    <xf numFmtId="0" fontId="2" fillId="7" borderId="2" xfId="0" applyFont="1" applyFill="1" applyBorder="1"/>
    <xf numFmtId="0" fontId="6" fillId="2" borderId="2" xfId="0" applyFont="1" applyFill="1" applyBorder="1"/>
    <xf numFmtId="0" fontId="2" fillId="7" borderId="0" xfId="0" applyFont="1" applyFill="1"/>
    <xf numFmtId="0" fontId="2" fillId="2" borderId="0" xfId="0" applyFont="1" applyFill="1"/>
    <xf numFmtId="0" fontId="6" fillId="0" borderId="0" xfId="0" applyFont="1"/>
    <xf numFmtId="44" fontId="2" fillId="0" borderId="0" xfId="0" applyNumberFormat="1" applyFont="1"/>
    <xf numFmtId="165" fontId="2" fillId="0" borderId="0" xfId="0" applyNumberFormat="1" applyFont="1"/>
    <xf numFmtId="9" fontId="0" fillId="6" borderId="0" xfId="0" applyNumberFormat="1" applyFill="1"/>
    <xf numFmtId="44" fontId="2" fillId="0" borderId="0" xfId="2" applyFont="1"/>
    <xf numFmtId="166" fontId="2" fillId="0" borderId="0" xfId="0" applyNumberFormat="1" applyFont="1"/>
  </cellXfs>
  <cellStyles count="3">
    <cellStyle name="Čiarka" xfId="1" builtinId="3"/>
    <cellStyle name="Mena" xfId="2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AE848-4611-A54A-8CE6-DCA1652C6187}">
  <dimension ref="B1:AF32"/>
  <sheetViews>
    <sheetView tabSelected="1" zoomScale="125" workbookViewId="0">
      <pane xSplit="2" topLeftCell="T1" activePane="topRight" state="frozen"/>
      <selection pane="topRight" activeCell="AD29" sqref="AD29"/>
    </sheetView>
  </sheetViews>
  <sheetFormatPr baseColWidth="10" defaultRowHeight="16" x14ac:dyDescent="0.2"/>
  <cols>
    <col min="1" max="1" width="2.1640625" customWidth="1"/>
    <col min="2" max="2" width="36.83203125" customWidth="1"/>
    <col min="3" max="3" width="14.1640625" style="1" customWidth="1"/>
    <col min="4" max="4" width="14.6640625" style="1" customWidth="1"/>
    <col min="5" max="11" width="11.5" style="1" bestFit="1" customWidth="1"/>
    <col min="12" max="12" width="11.33203125" style="1" customWidth="1"/>
    <col min="13" max="19" width="11.5" style="1" bestFit="1" customWidth="1"/>
    <col min="20" max="20" width="11.5" style="1" customWidth="1"/>
    <col min="21" max="21" width="11" style="1" customWidth="1"/>
    <col min="22" max="22" width="12.1640625" style="1" customWidth="1"/>
    <col min="23" max="23" width="10.83203125" style="1" customWidth="1"/>
    <col min="24" max="29" width="12.83203125" style="1" customWidth="1"/>
    <col min="30" max="30" width="15" style="1" customWidth="1"/>
    <col min="31" max="31" width="17.5" style="1" customWidth="1"/>
    <col min="32" max="32" width="13.6640625" customWidth="1"/>
  </cols>
  <sheetData>
    <row r="1" spans="2:32" x14ac:dyDescent="0.2">
      <c r="Z1" s="1" t="s">
        <v>0</v>
      </c>
      <c r="AA1" s="2" t="s">
        <v>1</v>
      </c>
      <c r="AB1" s="2"/>
      <c r="AC1" s="3" t="s">
        <v>2</v>
      </c>
    </row>
    <row r="2" spans="2:32" s="8" customFormat="1" ht="28" x14ac:dyDescent="0.2">
      <c r="B2" s="4" t="s">
        <v>3</v>
      </c>
      <c r="C2" s="5" t="s">
        <v>4</v>
      </c>
      <c r="D2" s="5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6" t="s">
        <v>17</v>
      </c>
      <c r="Q2" s="6" t="s">
        <v>18</v>
      </c>
      <c r="R2" s="6" t="s">
        <v>19</v>
      </c>
      <c r="S2" s="6" t="s">
        <v>20</v>
      </c>
      <c r="T2" s="6" t="s">
        <v>21</v>
      </c>
      <c r="U2" s="6" t="s">
        <v>22</v>
      </c>
      <c r="V2" s="6" t="s">
        <v>23</v>
      </c>
      <c r="W2" s="6" t="s">
        <v>24</v>
      </c>
      <c r="X2" s="6" t="s">
        <v>25</v>
      </c>
      <c r="Y2" s="6" t="s">
        <v>26</v>
      </c>
      <c r="Z2" s="6" t="s">
        <v>27</v>
      </c>
      <c r="AA2" s="6" t="s">
        <v>28</v>
      </c>
      <c r="AB2" s="6" t="s">
        <v>29</v>
      </c>
      <c r="AC2" s="6" t="s">
        <v>30</v>
      </c>
      <c r="AD2" s="7" t="s">
        <v>31</v>
      </c>
      <c r="AE2" s="7" t="s">
        <v>32</v>
      </c>
    </row>
    <row r="3" spans="2:32" x14ac:dyDescent="0.2">
      <c r="B3" s="9" t="s">
        <v>33</v>
      </c>
      <c r="C3" s="10">
        <v>75</v>
      </c>
      <c r="D3" s="11">
        <f t="shared" ref="D3:D11" si="0">C3*$C$23</f>
        <v>4460.9892086330938</v>
      </c>
      <c r="E3" s="12"/>
      <c r="F3" s="12"/>
      <c r="G3" s="12"/>
      <c r="H3" s="12"/>
      <c r="I3" s="12"/>
      <c r="J3" s="12">
        <v>3832.39</v>
      </c>
      <c r="K3" s="13"/>
      <c r="L3" s="12"/>
      <c r="M3" s="12"/>
      <c r="N3" s="13"/>
      <c r="O3" s="12"/>
      <c r="P3" s="12"/>
      <c r="Q3" s="12"/>
      <c r="R3" s="13"/>
      <c r="S3" s="12"/>
      <c r="T3" s="12"/>
      <c r="U3" s="12"/>
      <c r="V3" s="12"/>
      <c r="W3" s="12"/>
      <c r="X3" s="12"/>
      <c r="Y3" s="12"/>
      <c r="Z3" s="12"/>
      <c r="AA3" s="12">
        <f>19+32</f>
        <v>51</v>
      </c>
      <c r="AB3" s="12">
        <f>31-19+56-32</f>
        <v>36</v>
      </c>
      <c r="AC3" s="12"/>
      <c r="AD3" s="14">
        <f>D3-SUM(E3:AB3)</f>
        <v>541.59920863309389</v>
      </c>
      <c r="AE3" s="14">
        <f>SUM(E3:AB3)</f>
        <v>3919.39</v>
      </c>
      <c r="AF3" s="15"/>
    </row>
    <row r="4" spans="2:32" x14ac:dyDescent="0.2">
      <c r="B4" s="9" t="s">
        <v>34</v>
      </c>
      <c r="C4" s="10">
        <v>29</v>
      </c>
      <c r="D4" s="11">
        <f t="shared" si="0"/>
        <v>1724.9158273381297</v>
      </c>
      <c r="E4" s="12"/>
      <c r="F4" s="12"/>
      <c r="G4" s="12"/>
      <c r="H4" s="12"/>
      <c r="I4" s="12"/>
      <c r="J4" s="12"/>
      <c r="K4" s="12">
        <f>937+250</f>
        <v>1187</v>
      </c>
      <c r="L4" s="12"/>
      <c r="M4" s="12"/>
      <c r="N4" s="13"/>
      <c r="O4" s="12"/>
      <c r="P4" s="12"/>
      <c r="Q4" s="12"/>
      <c r="R4" s="12">
        <v>294.86</v>
      </c>
      <c r="S4" s="12"/>
      <c r="T4" s="12"/>
      <c r="U4" s="12"/>
      <c r="V4" s="12"/>
      <c r="W4" s="12"/>
      <c r="X4" s="12"/>
      <c r="Y4" s="12"/>
      <c r="Z4" s="12"/>
      <c r="AA4" s="12"/>
      <c r="AB4" s="12">
        <v>183.6</v>
      </c>
      <c r="AC4" s="12"/>
      <c r="AD4" s="14">
        <f t="shared" ref="AD4:AD8" si="1">D4-SUM(E4:AB4)</f>
        <v>59.455827338129666</v>
      </c>
      <c r="AE4" s="14">
        <f>SUM(E4:AB4)</f>
        <v>1665.46</v>
      </c>
      <c r="AF4" s="15"/>
    </row>
    <row r="5" spans="2:32" x14ac:dyDescent="0.2">
      <c r="B5" s="9" t="s">
        <v>35</v>
      </c>
      <c r="C5" s="10">
        <f>45-1</f>
        <v>44</v>
      </c>
      <c r="D5" s="11">
        <f t="shared" si="0"/>
        <v>2617.1136690647486</v>
      </c>
      <c r="E5" s="12">
        <v>47.5</v>
      </c>
      <c r="F5" s="12"/>
      <c r="G5" s="12"/>
      <c r="H5" s="12"/>
      <c r="I5" s="12"/>
      <c r="J5" s="12"/>
      <c r="K5" s="13"/>
      <c r="L5" s="12">
        <f>180</f>
        <v>180</v>
      </c>
      <c r="M5" s="12"/>
      <c r="N5" s="13"/>
      <c r="O5" s="12"/>
      <c r="P5" s="12"/>
      <c r="Q5" s="12"/>
      <c r="R5" s="13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4">
        <f t="shared" si="1"/>
        <v>2389.6136690647486</v>
      </c>
      <c r="AE5" s="14">
        <f t="shared" ref="AE5:AE8" si="2">SUM(E5:AB5)</f>
        <v>227.5</v>
      </c>
      <c r="AF5" s="15"/>
    </row>
    <row r="6" spans="2:32" x14ac:dyDescent="0.2">
      <c r="B6" s="9" t="s">
        <v>36</v>
      </c>
      <c r="C6" s="10">
        <v>24</v>
      </c>
      <c r="D6" s="11">
        <f t="shared" si="0"/>
        <v>1427.5165467625902</v>
      </c>
      <c r="E6" s="12"/>
      <c r="F6" s="12"/>
      <c r="G6" s="12"/>
      <c r="H6" s="12"/>
      <c r="I6" s="12"/>
      <c r="J6" s="12"/>
      <c r="K6" s="13"/>
      <c r="L6" s="12"/>
      <c r="M6" s="12">
        <v>694</v>
      </c>
      <c r="N6" s="13"/>
      <c r="O6" s="12"/>
      <c r="P6" s="12"/>
      <c r="Q6" s="12"/>
      <c r="R6" s="13"/>
      <c r="S6" s="12"/>
      <c r="T6" s="12"/>
      <c r="U6" s="12"/>
      <c r="V6" s="12"/>
      <c r="W6" s="12"/>
      <c r="X6" s="12"/>
      <c r="Y6" s="12"/>
      <c r="Z6" s="12">
        <v>53.01</v>
      </c>
      <c r="AA6" s="12">
        <v>19</v>
      </c>
      <c r="AB6" s="12"/>
      <c r="AC6" s="12"/>
      <c r="AD6" s="14">
        <f t="shared" si="1"/>
        <v>661.50654676259023</v>
      </c>
      <c r="AE6" s="14">
        <f t="shared" si="2"/>
        <v>766.01</v>
      </c>
      <c r="AF6" s="15"/>
    </row>
    <row r="7" spans="2:32" ht="17" customHeight="1" x14ac:dyDescent="0.2">
      <c r="B7" s="9" t="s">
        <v>37</v>
      </c>
      <c r="C7" s="16">
        <v>13</v>
      </c>
      <c r="D7" s="11">
        <f>C7*$C$23</f>
        <v>773.23812949640296</v>
      </c>
      <c r="E7" s="12"/>
      <c r="F7" s="12"/>
      <c r="G7" s="12"/>
      <c r="H7" s="12"/>
      <c r="I7" s="12"/>
      <c r="J7" s="12"/>
      <c r="K7" s="13"/>
      <c r="L7" s="12"/>
      <c r="M7" s="12"/>
      <c r="N7" s="13"/>
      <c r="O7" s="12"/>
      <c r="P7" s="12"/>
      <c r="Q7" s="12">
        <v>664.28</v>
      </c>
      <c r="R7" s="13"/>
      <c r="S7" s="12"/>
      <c r="T7" s="12"/>
      <c r="U7" s="12"/>
      <c r="V7" s="12"/>
      <c r="W7" s="12"/>
      <c r="X7" s="12"/>
      <c r="Y7" s="12"/>
      <c r="Z7" s="12"/>
      <c r="AA7" s="12"/>
      <c r="AB7" s="12"/>
      <c r="AC7" s="12">
        <v>108.96</v>
      </c>
      <c r="AD7" s="12">
        <f>D7-SUM(E7:AC7)</f>
        <v>-1.8705035970469908E-3</v>
      </c>
      <c r="AE7" s="12">
        <f>SUM(E7:AC7)</f>
        <v>773.24</v>
      </c>
      <c r="AF7" s="15"/>
    </row>
    <row r="8" spans="2:32" x14ac:dyDescent="0.2">
      <c r="B8" s="9" t="s">
        <v>38</v>
      </c>
      <c r="C8" s="16">
        <v>22</v>
      </c>
      <c r="D8" s="11">
        <f t="shared" si="0"/>
        <v>1308.5568345323743</v>
      </c>
      <c r="E8" s="12"/>
      <c r="F8" s="12"/>
      <c r="G8" s="12"/>
      <c r="H8" s="12"/>
      <c r="I8" s="12"/>
      <c r="J8" s="12"/>
      <c r="K8" s="13"/>
      <c r="L8" s="12"/>
      <c r="M8" s="12"/>
      <c r="N8" s="12">
        <v>1124.17</v>
      </c>
      <c r="O8" s="12"/>
      <c r="P8" s="12"/>
      <c r="Q8" s="12"/>
      <c r="R8" s="13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4">
        <f t="shared" si="1"/>
        <v>184.38683453237422</v>
      </c>
      <c r="AE8" s="14">
        <f t="shared" si="2"/>
        <v>1124.17</v>
      </c>
      <c r="AF8" s="15"/>
    </row>
    <row r="9" spans="2:32" x14ac:dyDescent="0.2">
      <c r="B9" s="9" t="s">
        <v>39</v>
      </c>
      <c r="C9" s="16">
        <v>19</v>
      </c>
      <c r="D9" s="11">
        <f t="shared" si="0"/>
        <v>1130.1172661870505</v>
      </c>
      <c r="E9" s="12"/>
      <c r="F9" s="12"/>
      <c r="G9" s="12"/>
      <c r="H9" s="12"/>
      <c r="I9" s="12">
        <v>970.87</v>
      </c>
      <c r="J9" s="12"/>
      <c r="K9" s="13"/>
      <c r="L9" s="17"/>
      <c r="M9" s="12"/>
      <c r="N9" s="13"/>
      <c r="O9" s="12"/>
      <c r="P9" s="12"/>
      <c r="Q9" s="12"/>
      <c r="R9" s="13"/>
      <c r="S9" s="12">
        <v>159.25</v>
      </c>
      <c r="T9" s="12"/>
      <c r="U9" s="12"/>
      <c r="V9" s="12"/>
      <c r="W9" s="12"/>
      <c r="X9" s="12"/>
      <c r="Y9" s="12"/>
      <c r="Z9" s="12"/>
      <c r="AA9" s="12"/>
      <c r="AB9" s="12"/>
      <c r="AC9" s="12"/>
      <c r="AD9" s="12">
        <f t="shared" ref="AD9:AD16" si="3">D9-SUM(E9:Z9)</f>
        <v>-2.7338129493728047E-3</v>
      </c>
      <c r="AE9" s="12">
        <f t="shared" ref="AE9:AE16" si="4">SUM(E9:Z9)</f>
        <v>1130.1199999999999</v>
      </c>
      <c r="AF9" s="15"/>
    </row>
    <row r="10" spans="2:32" x14ac:dyDescent="0.2">
      <c r="B10" s="9" t="s">
        <v>40</v>
      </c>
      <c r="C10" s="16">
        <v>4</v>
      </c>
      <c r="D10" s="11">
        <f t="shared" si="0"/>
        <v>237.91942446043169</v>
      </c>
      <c r="E10" s="12"/>
      <c r="F10" s="12"/>
      <c r="G10" s="12"/>
      <c r="H10" s="12"/>
      <c r="I10" s="12"/>
      <c r="J10" s="12"/>
      <c r="K10" s="13"/>
      <c r="L10" s="12"/>
      <c r="M10" s="12"/>
      <c r="N10" s="13"/>
      <c r="O10" s="12"/>
      <c r="P10" s="12">
        <v>204.39</v>
      </c>
      <c r="Q10" s="12"/>
      <c r="R10" s="13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4">
        <f t="shared" si="3"/>
        <v>33.529424460431699</v>
      </c>
      <c r="AE10" s="14">
        <f t="shared" si="4"/>
        <v>204.39</v>
      </c>
      <c r="AF10" s="15"/>
    </row>
    <row r="11" spans="2:32" x14ac:dyDescent="0.2">
      <c r="B11" s="9" t="s">
        <v>41</v>
      </c>
      <c r="C11" s="16">
        <v>2</v>
      </c>
      <c r="D11" s="11">
        <f t="shared" si="0"/>
        <v>118.95971223021584</v>
      </c>
      <c r="E11" s="12"/>
      <c r="F11" s="12">
        <v>102.2</v>
      </c>
      <c r="G11" s="12"/>
      <c r="H11" s="12"/>
      <c r="I11" s="12"/>
      <c r="J11" s="12"/>
      <c r="K11" s="13"/>
      <c r="L11" s="12"/>
      <c r="M11" s="12"/>
      <c r="N11" s="13"/>
      <c r="O11" s="12"/>
      <c r="P11" s="12"/>
      <c r="Q11" s="12"/>
      <c r="R11" s="13"/>
      <c r="S11" s="12"/>
      <c r="T11" s="12">
        <v>16.760000000000002</v>
      </c>
      <c r="U11" s="12"/>
      <c r="V11" s="12"/>
      <c r="W11" s="12"/>
      <c r="X11" s="12"/>
      <c r="Y11" s="12"/>
      <c r="Z11" s="12"/>
      <c r="AA11" s="12"/>
      <c r="AB11" s="12"/>
      <c r="AC11" s="12"/>
      <c r="AD11" s="12">
        <f t="shared" si="3"/>
        <v>-2.8776978416544807E-4</v>
      </c>
      <c r="AE11" s="12">
        <f t="shared" si="4"/>
        <v>118.96000000000001</v>
      </c>
      <c r="AF11" s="15"/>
    </row>
    <row r="12" spans="2:32" x14ac:dyDescent="0.2">
      <c r="B12" s="9" t="s">
        <v>42</v>
      </c>
      <c r="C12" s="16">
        <v>7</v>
      </c>
      <c r="D12" s="11">
        <f>868.68+58.67</f>
        <v>927.34999999999991</v>
      </c>
      <c r="E12" s="12"/>
      <c r="F12" s="12"/>
      <c r="G12" s="12">
        <f>868.68-G16</f>
        <v>868.68</v>
      </c>
      <c r="H12" s="12"/>
      <c r="I12" s="12"/>
      <c r="J12" s="12"/>
      <c r="K12" s="13"/>
      <c r="L12" s="12"/>
      <c r="M12" s="12"/>
      <c r="N12" s="13"/>
      <c r="O12" s="12"/>
      <c r="P12" s="12"/>
      <c r="Q12" s="12"/>
      <c r="R12" s="13"/>
      <c r="S12" s="12"/>
      <c r="T12" s="12"/>
      <c r="U12" s="12"/>
      <c r="V12" s="12">
        <v>58.67</v>
      </c>
      <c r="W12" s="12"/>
      <c r="X12" s="12"/>
      <c r="Y12" s="12"/>
      <c r="Z12" s="12"/>
      <c r="AA12" s="12"/>
      <c r="AB12" s="12"/>
      <c r="AC12" s="12"/>
      <c r="AD12" s="12">
        <f t="shared" si="3"/>
        <v>0</v>
      </c>
      <c r="AE12" s="12">
        <f t="shared" si="4"/>
        <v>927.34999999999991</v>
      </c>
      <c r="AF12" s="15"/>
    </row>
    <row r="13" spans="2:32" x14ac:dyDescent="0.2">
      <c r="B13" s="9" t="s">
        <v>43</v>
      </c>
      <c r="C13" s="16">
        <v>22</v>
      </c>
      <c r="D13" s="11">
        <f>C13*$C$23</f>
        <v>1308.5568345323743</v>
      </c>
      <c r="E13" s="12"/>
      <c r="F13" s="12"/>
      <c r="G13" s="12"/>
      <c r="H13" s="12">
        <v>1124.17</v>
      </c>
      <c r="I13" s="12"/>
      <c r="J13" s="12"/>
      <c r="K13" s="13"/>
      <c r="L13" s="12"/>
      <c r="M13" s="12"/>
      <c r="N13" s="13"/>
      <c r="O13" s="12"/>
      <c r="P13" s="12"/>
      <c r="Q13" s="12"/>
      <c r="R13" s="13"/>
      <c r="S13" s="12"/>
      <c r="T13" s="12"/>
      <c r="U13" s="12"/>
      <c r="V13" s="12"/>
      <c r="W13" s="12">
        <v>184.39</v>
      </c>
      <c r="X13" s="12"/>
      <c r="Y13" s="12"/>
      <c r="Z13" s="12"/>
      <c r="AA13" s="12"/>
      <c r="AB13" s="12"/>
      <c r="AC13" s="12"/>
      <c r="AD13" s="12">
        <f t="shared" si="3"/>
        <v>-3.1654676256493985E-3</v>
      </c>
      <c r="AE13" s="12">
        <f t="shared" si="4"/>
        <v>1308.56</v>
      </c>
      <c r="AF13" s="15"/>
    </row>
    <row r="14" spans="2:32" x14ac:dyDescent="0.2">
      <c r="B14" s="9" t="s">
        <v>44</v>
      </c>
      <c r="C14" s="16">
        <v>5</v>
      </c>
      <c r="D14" s="11">
        <f>C14*$C$23</f>
        <v>297.39928057553959</v>
      </c>
      <c r="E14" s="12"/>
      <c r="F14" s="12"/>
      <c r="G14" s="12"/>
      <c r="H14" s="12"/>
      <c r="I14" s="12"/>
      <c r="J14" s="12"/>
      <c r="K14" s="13"/>
      <c r="L14" s="12"/>
      <c r="M14" s="12"/>
      <c r="N14" s="13"/>
      <c r="O14" s="12"/>
      <c r="P14" s="12"/>
      <c r="Q14" s="12"/>
      <c r="R14" s="13"/>
      <c r="S14" s="12"/>
      <c r="T14" s="12"/>
      <c r="U14" s="12"/>
      <c r="V14" s="12"/>
      <c r="W14" s="12"/>
      <c r="X14" s="12"/>
      <c r="Y14" s="12">
        <v>297.39999999999998</v>
      </c>
      <c r="Z14" s="12"/>
      <c r="AA14" s="12"/>
      <c r="AB14" s="12"/>
      <c r="AC14" s="12"/>
      <c r="AD14" s="12">
        <f t="shared" si="3"/>
        <v>-7.1942446038519847E-4</v>
      </c>
      <c r="AE14" s="12">
        <f t="shared" si="4"/>
        <v>297.39999999999998</v>
      </c>
      <c r="AF14" s="15"/>
    </row>
    <row r="15" spans="2:32" x14ac:dyDescent="0.2">
      <c r="B15" s="9" t="s">
        <v>45</v>
      </c>
      <c r="C15" s="16">
        <v>1</v>
      </c>
      <c r="D15" s="11">
        <f>C15*$C$23</f>
        <v>59.479856115107921</v>
      </c>
      <c r="E15" s="12"/>
      <c r="F15" s="12"/>
      <c r="G15" s="12"/>
      <c r="H15" s="12"/>
      <c r="I15" s="12"/>
      <c r="J15" s="12"/>
      <c r="K15" s="13"/>
      <c r="L15" s="12"/>
      <c r="M15" s="12"/>
      <c r="N15" s="13"/>
      <c r="O15" s="12">
        <v>51.1</v>
      </c>
      <c r="P15" s="12"/>
      <c r="Q15" s="12"/>
      <c r="R15" s="13"/>
      <c r="S15" s="12"/>
      <c r="T15" s="12"/>
      <c r="U15" s="12">
        <v>8.3800000000000008</v>
      </c>
      <c r="V15" s="12"/>
      <c r="W15" s="12"/>
      <c r="X15" s="12"/>
      <c r="Y15" s="12"/>
      <c r="Z15" s="12"/>
      <c r="AA15" s="12"/>
      <c r="AB15" s="12"/>
      <c r="AC15" s="12"/>
      <c r="AD15" s="12">
        <f t="shared" si="3"/>
        <v>-1.4388489208272404E-4</v>
      </c>
      <c r="AE15" s="12">
        <f t="shared" si="4"/>
        <v>59.480000000000004</v>
      </c>
      <c r="AF15" s="15"/>
    </row>
    <row r="16" spans="2:32" x14ac:dyDescent="0.2">
      <c r="B16" s="9" t="s">
        <v>46</v>
      </c>
      <c r="C16" s="16">
        <v>11</v>
      </c>
      <c r="D16" s="11">
        <v>143.29</v>
      </c>
      <c r="E16" s="12"/>
      <c r="F16" s="12"/>
      <c r="G16" s="12"/>
      <c r="H16" s="12"/>
      <c r="I16" s="12"/>
      <c r="J16" s="12"/>
      <c r="K16" s="13"/>
      <c r="L16" s="12"/>
      <c r="M16" s="12"/>
      <c r="N16" s="13"/>
      <c r="O16" s="12"/>
      <c r="P16" s="12"/>
      <c r="Q16" s="12"/>
      <c r="R16" s="13"/>
      <c r="S16" s="12"/>
      <c r="T16" s="12"/>
      <c r="U16" s="12"/>
      <c r="V16" s="12"/>
      <c r="W16" s="12"/>
      <c r="X16" s="12">
        <v>143.29</v>
      </c>
      <c r="Y16" s="12"/>
      <c r="Z16" s="12"/>
      <c r="AA16" s="12"/>
      <c r="AB16" s="12"/>
      <c r="AC16" s="12"/>
      <c r="AD16" s="12">
        <f t="shared" si="3"/>
        <v>0</v>
      </c>
      <c r="AE16" s="12">
        <f t="shared" si="4"/>
        <v>143.29</v>
      </c>
      <c r="AF16" s="15">
        <f>D16-AE16</f>
        <v>0</v>
      </c>
    </row>
    <row r="17" spans="2:31" x14ac:dyDescent="0.2">
      <c r="B17" s="18" t="s">
        <v>47</v>
      </c>
      <c r="C17" s="19">
        <f>SUM(C3:C16)</f>
        <v>278</v>
      </c>
      <c r="D17" s="20">
        <f>SUM(D3:D16)</f>
        <v>16535.40258992806</v>
      </c>
      <c r="E17" s="20">
        <f t="shared" ref="E17:AE17" si="5">SUM(E3:E15)</f>
        <v>47.5</v>
      </c>
      <c r="F17" s="20">
        <f t="shared" si="5"/>
        <v>102.2</v>
      </c>
      <c r="G17" s="20">
        <f t="shared" si="5"/>
        <v>868.68</v>
      </c>
      <c r="H17" s="20">
        <f t="shared" si="5"/>
        <v>1124.17</v>
      </c>
      <c r="I17" s="20">
        <f t="shared" si="5"/>
        <v>970.87</v>
      </c>
      <c r="J17" s="20">
        <f t="shared" si="5"/>
        <v>3832.39</v>
      </c>
      <c r="K17" s="20">
        <f t="shared" si="5"/>
        <v>1187</v>
      </c>
      <c r="L17" s="20">
        <f t="shared" si="5"/>
        <v>180</v>
      </c>
      <c r="M17" s="20">
        <f t="shared" si="5"/>
        <v>694</v>
      </c>
      <c r="N17" s="20">
        <f t="shared" si="5"/>
        <v>1124.17</v>
      </c>
      <c r="O17" s="20">
        <f t="shared" si="5"/>
        <v>51.1</v>
      </c>
      <c r="P17" s="20">
        <f t="shared" si="5"/>
        <v>204.39</v>
      </c>
      <c r="Q17" s="20">
        <f t="shared" si="5"/>
        <v>664.28</v>
      </c>
      <c r="R17" s="20">
        <f t="shared" si="5"/>
        <v>294.86</v>
      </c>
      <c r="S17" s="20">
        <f t="shared" si="5"/>
        <v>159.25</v>
      </c>
      <c r="T17" s="20">
        <f t="shared" si="5"/>
        <v>16.760000000000002</v>
      </c>
      <c r="U17" s="20">
        <f t="shared" si="5"/>
        <v>8.3800000000000008</v>
      </c>
      <c r="V17" s="20">
        <f t="shared" si="5"/>
        <v>58.67</v>
      </c>
      <c r="W17" s="20">
        <f t="shared" si="5"/>
        <v>184.39</v>
      </c>
      <c r="X17" s="20">
        <f>SUM(X3:X16)</f>
        <v>143.29</v>
      </c>
      <c r="Y17" s="20">
        <f t="shared" si="5"/>
        <v>297.39999999999998</v>
      </c>
      <c r="Z17" s="20">
        <f t="shared" si="5"/>
        <v>53.01</v>
      </c>
      <c r="AA17" s="20">
        <f t="shared" si="5"/>
        <v>70</v>
      </c>
      <c r="AB17" s="20">
        <f t="shared" si="5"/>
        <v>219.6</v>
      </c>
      <c r="AC17" s="20">
        <f t="shared" si="5"/>
        <v>108.96</v>
      </c>
      <c r="AD17" s="20">
        <f t="shared" si="5"/>
        <v>3870.0825899280594</v>
      </c>
      <c r="AE17" s="20">
        <f t="shared" si="5"/>
        <v>12522.029999999997</v>
      </c>
    </row>
    <row r="18" spans="2:31" x14ac:dyDescent="0.2">
      <c r="B18" s="18" t="s">
        <v>48</v>
      </c>
      <c r="C18" s="21"/>
      <c r="D18" s="20"/>
      <c r="E18" s="22" t="s">
        <v>49</v>
      </c>
      <c r="F18" s="23" t="s">
        <v>49</v>
      </c>
      <c r="G18" s="23" t="s">
        <v>49</v>
      </c>
      <c r="H18" s="23" t="s">
        <v>49</v>
      </c>
      <c r="I18" s="23" t="s">
        <v>49</v>
      </c>
      <c r="J18" s="23" t="s">
        <v>49</v>
      </c>
      <c r="K18" s="24" t="s">
        <v>50</v>
      </c>
      <c r="L18" s="23" t="s">
        <v>49</v>
      </c>
      <c r="M18" s="23" t="s">
        <v>49</v>
      </c>
      <c r="N18" s="23" t="s">
        <v>49</v>
      </c>
      <c r="O18" s="23" t="s">
        <v>49</v>
      </c>
      <c r="P18" s="23" t="s">
        <v>49</v>
      </c>
      <c r="Q18" s="23" t="s">
        <v>49</v>
      </c>
      <c r="R18" s="24" t="s">
        <v>50</v>
      </c>
      <c r="S18" s="23" t="s">
        <v>49</v>
      </c>
      <c r="T18" s="25" t="s">
        <v>49</v>
      </c>
      <c r="U18" s="25" t="s">
        <v>49</v>
      </c>
      <c r="V18" s="25" t="s">
        <v>49</v>
      </c>
      <c r="W18" s="25" t="s">
        <v>49</v>
      </c>
      <c r="X18" s="25" t="s">
        <v>49</v>
      </c>
      <c r="Y18" s="25" t="s">
        <v>49</v>
      </c>
      <c r="Z18" s="25" t="s">
        <v>49</v>
      </c>
      <c r="AA18" s="25" t="s">
        <v>49</v>
      </c>
      <c r="AB18" s="25" t="s">
        <v>49</v>
      </c>
      <c r="AC18" s="25" t="s">
        <v>49</v>
      </c>
      <c r="AD18" s="26"/>
      <c r="AE18" s="26"/>
    </row>
    <row r="19" spans="2:31" x14ac:dyDescent="0.2">
      <c r="E19" s="27"/>
    </row>
    <row r="20" spans="2:31" x14ac:dyDescent="0.2">
      <c r="E20" s="28"/>
    </row>
    <row r="21" spans="2:31" x14ac:dyDescent="0.2">
      <c r="B21" t="s">
        <v>51</v>
      </c>
      <c r="C21" s="29">
        <f>C17</f>
        <v>278</v>
      </c>
    </row>
    <row r="22" spans="2:31" x14ac:dyDescent="0.2">
      <c r="B22" s="30">
        <v>0.2</v>
      </c>
      <c r="C22" s="31">
        <f>82677*0.2</f>
        <v>16535.400000000001</v>
      </c>
      <c r="AE22" s="28"/>
    </row>
    <row r="23" spans="2:31" x14ac:dyDescent="0.2">
      <c r="B23" t="s">
        <v>52</v>
      </c>
      <c r="C23" s="32">
        <f>C22/C21</f>
        <v>59.479856115107921</v>
      </c>
    </row>
    <row r="25" spans="2:31" x14ac:dyDescent="0.2">
      <c r="Z25" s="1">
        <v>348</v>
      </c>
    </row>
    <row r="26" spans="2:31" x14ac:dyDescent="0.2">
      <c r="B26" t="s">
        <v>53</v>
      </c>
      <c r="X26" s="1">
        <f>43.5*8</f>
        <v>348</v>
      </c>
      <c r="Z26" s="1">
        <v>-108.96</v>
      </c>
    </row>
    <row r="27" spans="2:31" x14ac:dyDescent="0.2">
      <c r="J27" s="28"/>
      <c r="X27" s="1">
        <f>Z26</f>
        <v>-108.96</v>
      </c>
      <c r="Z27" s="1">
        <f>SUM(Z25:Z26)</f>
        <v>239.04000000000002</v>
      </c>
      <c r="AA27" s="1">
        <f>130.5+Z26</f>
        <v>21.540000000000006</v>
      </c>
    </row>
    <row r="28" spans="2:31" x14ac:dyDescent="0.2">
      <c r="X28" s="1">
        <f>SUM(X26:X27)</f>
        <v>239.04000000000002</v>
      </c>
    </row>
    <row r="30" spans="2:31" x14ac:dyDescent="0.2">
      <c r="Z30" s="1">
        <v>-217.5</v>
      </c>
    </row>
    <row r="32" spans="2:31" x14ac:dyDescent="0.2">
      <c r="Z32" s="1">
        <f>SUM(Z27:Z31)</f>
        <v>21.54000000000002</v>
      </c>
    </row>
  </sheetData>
  <mergeCells count="1">
    <mergeCell ref="AA1:A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Izarikova</dc:creator>
  <cp:lastModifiedBy>Gabriela Izarikova</cp:lastModifiedBy>
  <dcterms:created xsi:type="dcterms:W3CDTF">2026-10-07T00:30:14Z</dcterms:created>
  <dcterms:modified xsi:type="dcterms:W3CDTF">2026-10-07T00:30:37Z</dcterms:modified>
</cp:coreProperties>
</file>