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aizarikova/Library/CloudStorage/Dropbox/2026 TKD dokumenty/SATKD/cerpanie/"/>
    </mc:Choice>
  </mc:AlternateContent>
  <xr:revisionPtr revIDLastSave="0" documentId="13_ncr:1_{E27207F2-9C02-9447-86BB-B4C45643972B}" xr6:coauthVersionLast="47" xr6:coauthVersionMax="47" xr10:uidLastSave="{00000000-0000-0000-0000-000000000000}"/>
  <bookViews>
    <workbookView xWindow="420" yWindow="2040" windowWidth="33120" windowHeight="18500" xr2:uid="{C8CB461D-ECD7-D643-93EC-87E43116BFC7}"/>
  </bookViews>
  <sheets>
    <sheet name="A_2" sheetId="1" r:id="rId1"/>
  </sheets>
  <definedNames>
    <definedName name="_xlnm._FilterDatabase" localSheetId="0" hidden="1">A_2!$B$4:$AE$23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2" i="1" l="1"/>
  <c r="O42" i="1"/>
  <c r="N42" i="1"/>
  <c r="M42" i="1"/>
  <c r="L42" i="1"/>
  <c r="K42" i="1"/>
  <c r="J42" i="1"/>
  <c r="I42" i="1"/>
  <c r="H42" i="1"/>
  <c r="G42" i="1"/>
  <c r="Q41" i="1"/>
  <c r="Q40" i="1"/>
  <c r="Q39" i="1"/>
  <c r="Q38" i="1"/>
  <c r="Q37" i="1"/>
  <c r="Q36" i="1"/>
  <c r="I35" i="1"/>
  <c r="H35" i="1"/>
  <c r="Q35" i="1" s="1"/>
  <c r="Q34" i="1"/>
  <c r="I34" i="1"/>
  <c r="J33" i="1"/>
  <c r="Q33" i="1" s="1"/>
  <c r="H32" i="1"/>
  <c r="Q32" i="1" s="1"/>
  <c r="Q31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P20" i="1"/>
  <c r="O20" i="1"/>
  <c r="N20" i="1"/>
  <c r="M20" i="1"/>
  <c r="L20" i="1"/>
  <c r="K20" i="1"/>
  <c r="I20" i="1"/>
  <c r="G19" i="1"/>
  <c r="AE19" i="1" s="1"/>
  <c r="G18" i="1"/>
  <c r="AE18" i="1" s="1"/>
  <c r="G17" i="1"/>
  <c r="AE17" i="1" s="1"/>
  <c r="G16" i="1"/>
  <c r="AE16" i="1" s="1"/>
  <c r="V15" i="1"/>
  <c r="G15" i="1"/>
  <c r="AE15" i="1" s="1"/>
  <c r="H14" i="1"/>
  <c r="H20" i="1" s="1"/>
  <c r="G14" i="1"/>
  <c r="AE14" i="1" s="1"/>
  <c r="G13" i="1"/>
  <c r="AE13" i="1" s="1"/>
  <c r="Q12" i="1"/>
  <c r="M12" i="1"/>
  <c r="G12" i="1"/>
  <c r="G11" i="1"/>
  <c r="AE11" i="1" s="1"/>
  <c r="Q10" i="1"/>
  <c r="G10" i="1"/>
  <c r="AE10" i="1" s="1"/>
  <c r="G9" i="1"/>
  <c r="AE9" i="1" s="1"/>
  <c r="AE8" i="1"/>
  <c r="G8" i="1"/>
  <c r="Q7" i="1"/>
  <c r="Q20" i="1" s="1"/>
  <c r="M7" i="1"/>
  <c r="G7" i="1"/>
  <c r="AE7" i="1" s="1"/>
  <c r="G6" i="1"/>
  <c r="AE12" i="1" l="1"/>
  <c r="G20" i="1"/>
  <c r="Q42" i="1"/>
  <c r="AE6" i="1"/>
  <c r="AE20" i="1" s="1"/>
  <c r="G22" i="1" s="1"/>
</calcChain>
</file>

<file path=xl/sharedStrings.xml><?xml version="1.0" encoding="utf-8"?>
<sst xmlns="http://schemas.openxmlformats.org/spreadsheetml/2006/main" count="187" uniqueCount="86">
  <si>
    <t>Zoznam TŠ prvý polrok 2026</t>
  </si>
  <si>
    <t>Disciplína</t>
  </si>
  <si>
    <t>Klub</t>
  </si>
  <si>
    <t>Priezvisko a meno</t>
  </si>
  <si>
    <t>Kategória</t>
  </si>
  <si>
    <t>Ročník</t>
  </si>
  <si>
    <t>Pridelená suma</t>
  </si>
  <si>
    <t>Športový mat.</t>
  </si>
  <si>
    <t xml:space="preserve">Bulgaria G2 Open 2026 </t>
  </si>
  <si>
    <t xml:space="preserve">Zaprešic M2 </t>
  </si>
  <si>
    <t xml:space="preserve">Austria open </t>
  </si>
  <si>
    <t>Olympic hopes</t>
  </si>
  <si>
    <t xml:space="preserve"> Training Camp-Budapest </t>
  </si>
  <si>
    <t>Spanish open</t>
  </si>
  <si>
    <t>MES</t>
  </si>
  <si>
    <t xml:space="preserve">Star Cup </t>
  </si>
  <si>
    <t xml:space="preserve">BA Open </t>
  </si>
  <si>
    <t>Čigra open</t>
  </si>
  <si>
    <t xml:space="preserve">Spanish Karlovac </t>
  </si>
  <si>
    <t>Balcan,  G3</t>
  </si>
  <si>
    <t>Zostatok</t>
  </si>
  <si>
    <t>DFA2026019</t>
  </si>
  <si>
    <t>DFA2026035</t>
  </si>
  <si>
    <t>DFA2026039</t>
  </si>
  <si>
    <t>DFA2026040</t>
  </si>
  <si>
    <t>DFA2026041</t>
  </si>
  <si>
    <t>DFA2026038</t>
  </si>
  <si>
    <t>DFA2026054</t>
  </si>
  <si>
    <t>DFA2026057</t>
  </si>
  <si>
    <t>IDV2026015</t>
  </si>
  <si>
    <t>DFA2026051</t>
  </si>
  <si>
    <t>DFA2026071</t>
  </si>
  <si>
    <t>IDV2026029</t>
  </si>
  <si>
    <t>DFA2026109</t>
  </si>
  <si>
    <t>DFA2026115</t>
  </si>
  <si>
    <t>DFA2026116</t>
  </si>
  <si>
    <t>DF22026144</t>
  </si>
  <si>
    <t>Zápas</t>
  </si>
  <si>
    <t>Black Tiger Taekwondo - Klub Snina</t>
  </si>
  <si>
    <t>Chimčák Artur</t>
  </si>
  <si>
    <t>3.SENIORI</t>
  </si>
  <si>
    <t>Krupjaková Alžbeta</t>
  </si>
  <si>
    <t>Šebok Oliver</t>
  </si>
  <si>
    <t>2.JUNIORI</t>
  </si>
  <si>
    <t>Športový klub polície - ILYO Taekwondo Košice</t>
  </si>
  <si>
    <t>Hanušovský Richard</t>
  </si>
  <si>
    <t>KORYO TAEKWONDO SLÁVIA UPJŠ KOŠICE</t>
  </si>
  <si>
    <t>Kaminský Tomáš</t>
  </si>
  <si>
    <t>Turzáková Simona</t>
  </si>
  <si>
    <t>Kaminská Michaela</t>
  </si>
  <si>
    <t>Pernischová Simona Emma</t>
  </si>
  <si>
    <t>Športový klub polície Bratislava</t>
  </si>
  <si>
    <t>Čuvara Aaron</t>
  </si>
  <si>
    <t>HANEUL Trenčín</t>
  </si>
  <si>
    <t>Horváth Matej</t>
  </si>
  <si>
    <t>2004</t>
  </si>
  <si>
    <t>Mamuti Hamza</t>
  </si>
  <si>
    <t>Zagyiová Natália</t>
  </si>
  <si>
    <t>Mamuti Zainab</t>
  </si>
  <si>
    <t>1.KADETI</t>
  </si>
  <si>
    <t>Frgolec Miroslav</t>
  </si>
  <si>
    <t>doplniť - prevzatie</t>
  </si>
  <si>
    <t>doplniť flix</t>
  </si>
  <si>
    <t>ok</t>
  </si>
  <si>
    <t>doplniť</t>
  </si>
  <si>
    <t>Zoznam TŠ druhý polrok 2026</t>
  </si>
  <si>
    <t>Sústredenie SN</t>
  </si>
  <si>
    <t>Korčula</t>
  </si>
  <si>
    <t>AOY</t>
  </si>
  <si>
    <t>Black Tiger</t>
  </si>
  <si>
    <t>GAL</t>
  </si>
  <si>
    <t>DFA2026167</t>
  </si>
  <si>
    <t>DFA2026168</t>
  </si>
  <si>
    <t>DFA2026176</t>
  </si>
  <si>
    <t>DFA2026177</t>
  </si>
  <si>
    <t>DFA2026182</t>
  </si>
  <si>
    <t>DFA2026190</t>
  </si>
  <si>
    <t>DFA2026192</t>
  </si>
  <si>
    <t>zostatok</t>
  </si>
  <si>
    <t>Black Tiger TKD, Snina</t>
  </si>
  <si>
    <t>ILYO TKD, ŠKP Košice</t>
  </si>
  <si>
    <t>KORYO TKD Slávia UPJŠ KE</t>
  </si>
  <si>
    <t>RYONG ŠKP TKD Bratislava</t>
  </si>
  <si>
    <t>Mihina Jakub</t>
  </si>
  <si>
    <t>TKD HAKIMI Rožňava</t>
  </si>
  <si>
    <t>Sečkár Tomáš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</si>
</sst>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_-* #,##0.00\ &quot;€&quot;_-;\-* #,##0.00\ &quot;€&quot;_-;_-* &quot;-&quot;??\ &quot;€&quot;_-;_-@_-"/>
  </numFmts>
  <fonts count="14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b/>
      <sz val="18"/>
      <color theme="1"/>
      <name val="Aptos Narrow"/>
      <scheme val="minor"/>
    </font>
    <font>
      <sz val="9"/>
      <color theme="1"/>
      <name val="Aptos Narrow"/>
      <family val="2"/>
      <scheme val="minor"/>
    </font>
    <font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3" tint="0.89999084444715716"/>
        <bgColor theme="0"/>
      </patternFill>
    </fill>
    <fill>
      <patternFill patternType="solid">
        <fgColor theme="3" tint="0.89999084444715716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2"/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 shrinkToFit="1"/>
    </xf>
    <xf numFmtId="0" fontId="5" fillId="3" borderId="7" xfId="2" applyFont="1" applyFill="1" applyBorder="1" applyAlignment="1">
      <alignment horizontal="center" vertical="center" shrinkToFit="1"/>
    </xf>
    <xf numFmtId="0" fontId="5" fillId="3" borderId="8" xfId="2" applyFont="1" applyFill="1" applyBorder="1" applyAlignment="1">
      <alignment horizontal="center" vertical="center" shrinkToFit="1"/>
    </xf>
    <xf numFmtId="0" fontId="5" fillId="3" borderId="9" xfId="2" applyFont="1" applyFill="1" applyBorder="1" applyAlignment="1">
      <alignment horizontal="center" vertical="center"/>
    </xf>
    <xf numFmtId="0" fontId="5" fillId="3" borderId="9" xfId="2" applyFont="1" applyFill="1" applyBorder="1" applyAlignment="1">
      <alignment horizontal="center" vertical="center" shrinkToFit="1"/>
    </xf>
    <xf numFmtId="0" fontId="5" fillId="3" borderId="10" xfId="2" applyFont="1" applyFill="1" applyBorder="1" applyAlignment="1">
      <alignment horizontal="center" vertical="center" shrinkToFit="1"/>
    </xf>
    <xf numFmtId="0" fontId="5" fillId="3" borderId="11" xfId="2" applyFont="1" applyFill="1" applyBorder="1" applyAlignment="1">
      <alignment horizontal="center" vertical="center" shrinkToFit="1"/>
    </xf>
    <xf numFmtId="0" fontId="5" fillId="3" borderId="10" xfId="2" applyFont="1" applyFill="1" applyBorder="1" applyAlignment="1">
      <alignment horizontal="center" vertical="center" shrinkToFit="1"/>
    </xf>
    <xf numFmtId="0" fontId="5" fillId="3" borderId="12" xfId="2" applyFont="1" applyFill="1" applyBorder="1" applyAlignment="1">
      <alignment horizontal="center" vertical="center" shrinkToFit="1"/>
    </xf>
    <xf numFmtId="0" fontId="5" fillId="3" borderId="13" xfId="2" applyFont="1" applyFill="1" applyBorder="1" applyAlignment="1">
      <alignment horizontal="center" vertical="center" shrinkToFit="1"/>
    </xf>
    <xf numFmtId="0" fontId="5" fillId="3" borderId="13" xfId="2" applyFont="1" applyFill="1" applyBorder="1" applyAlignment="1">
      <alignment horizontal="center" vertical="center" shrinkToFit="1"/>
    </xf>
    <xf numFmtId="0" fontId="5" fillId="3" borderId="14" xfId="2" applyFont="1" applyFill="1" applyBorder="1" applyAlignment="1">
      <alignment horizontal="center" vertical="center" shrinkToFit="1"/>
    </xf>
    <xf numFmtId="0" fontId="5" fillId="3" borderId="15" xfId="2" applyFont="1" applyFill="1" applyBorder="1" applyAlignment="1">
      <alignment horizontal="center" vertical="center" shrinkToFit="1"/>
    </xf>
    <xf numFmtId="0" fontId="5" fillId="3" borderId="13" xfId="2" applyFont="1" applyFill="1" applyBorder="1" applyAlignment="1">
      <alignment horizontal="center" vertical="center" wrapText="1" shrinkToFit="1"/>
    </xf>
    <xf numFmtId="0" fontId="5" fillId="3" borderId="14" xfId="2" applyFont="1" applyFill="1" applyBorder="1" applyAlignment="1">
      <alignment horizontal="center" vertical="center" wrapText="1" shrinkToFit="1"/>
    </xf>
    <xf numFmtId="0" fontId="5" fillId="3" borderId="12" xfId="2" applyFont="1" applyFill="1" applyBorder="1" applyAlignment="1">
      <alignment horizontal="center" vertical="center" shrinkToFit="1"/>
    </xf>
    <xf numFmtId="0" fontId="5" fillId="3" borderId="0" xfId="2" applyFont="1" applyFill="1" applyAlignment="1">
      <alignment horizontal="center" vertical="center" shrinkToFit="1"/>
    </xf>
    <xf numFmtId="0" fontId="5" fillId="3" borderId="0" xfId="2" applyFont="1" applyFill="1" applyAlignment="1">
      <alignment horizontal="center" vertical="center"/>
    </xf>
    <xf numFmtId="0" fontId="6" fillId="3" borderId="16" xfId="2" applyFont="1" applyFill="1" applyBorder="1" applyAlignment="1">
      <alignment horizontal="center" vertical="center" shrinkToFit="1"/>
    </xf>
    <xf numFmtId="0" fontId="5" fillId="3" borderId="16" xfId="2" applyFont="1" applyFill="1" applyBorder="1" applyAlignment="1">
      <alignment horizontal="center" vertical="center" shrinkToFit="1"/>
    </xf>
    <xf numFmtId="0" fontId="6" fillId="3" borderId="0" xfId="2" applyFont="1" applyFill="1" applyAlignment="1">
      <alignment horizontal="center" vertical="center" shrinkToFit="1"/>
    </xf>
    <xf numFmtId="0" fontId="5" fillId="3" borderId="17" xfId="2" applyFont="1" applyFill="1" applyBorder="1" applyAlignment="1">
      <alignment horizontal="center" vertical="center" shrinkToFit="1"/>
    </xf>
    <xf numFmtId="0" fontId="5" fillId="3" borderId="18" xfId="2" applyFont="1" applyFill="1" applyBorder="1" applyAlignment="1">
      <alignment horizontal="center" vertical="center" shrinkToFit="1"/>
    </xf>
    <xf numFmtId="0" fontId="6" fillId="3" borderId="19" xfId="2" applyFont="1" applyFill="1" applyBorder="1" applyAlignment="1">
      <alignment horizontal="center" vertical="center" shrinkToFit="1"/>
    </xf>
    <xf numFmtId="0" fontId="7" fillId="4" borderId="20" xfId="2" applyFont="1" applyFill="1" applyBorder="1" applyAlignment="1">
      <alignment shrinkToFit="1"/>
    </xf>
    <xf numFmtId="0" fontId="7" fillId="0" borderId="20" xfId="2" applyFont="1" applyBorder="1" applyAlignment="1">
      <alignment vertical="center"/>
    </xf>
    <xf numFmtId="0" fontId="7" fillId="4" borderId="20" xfId="2" applyFont="1" applyFill="1" applyBorder="1" applyAlignment="1">
      <alignment horizontal="center" shrinkToFit="1"/>
    </xf>
    <xf numFmtId="164" fontId="7" fillId="4" borderId="20" xfId="3" applyFont="1" applyFill="1" applyBorder="1" applyAlignment="1">
      <alignment shrinkToFit="1"/>
    </xf>
    <xf numFmtId="164" fontId="7" fillId="5" borderId="20" xfId="3" applyFont="1" applyFill="1" applyBorder="1" applyAlignment="1">
      <alignment shrinkToFit="1"/>
    </xf>
    <xf numFmtId="164" fontId="7" fillId="5" borderId="21" xfId="3" applyFont="1" applyFill="1" applyBorder="1" applyAlignment="1">
      <alignment shrinkToFit="1"/>
    </xf>
    <xf numFmtId="164" fontId="7" fillId="5" borderId="22" xfId="3" applyFont="1" applyFill="1" applyBorder="1" applyAlignment="1">
      <alignment shrinkToFit="1"/>
    </xf>
    <xf numFmtId="44" fontId="7" fillId="5" borderId="20" xfId="2" applyNumberFormat="1" applyFont="1" applyFill="1" applyBorder="1" applyAlignment="1">
      <alignment shrinkToFit="1"/>
    </xf>
    <xf numFmtId="44" fontId="7" fillId="4" borderId="20" xfId="2" applyNumberFormat="1" applyFont="1" applyFill="1" applyBorder="1" applyAlignment="1">
      <alignment shrinkToFit="1"/>
    </xf>
    <xf numFmtId="164" fontId="8" fillId="6" borderId="20" xfId="2" applyNumberFormat="1" applyFont="1" applyFill="1" applyBorder="1" applyAlignment="1">
      <alignment shrinkToFit="1"/>
    </xf>
    <xf numFmtId="164" fontId="5" fillId="3" borderId="10" xfId="2" applyNumberFormat="1" applyFont="1" applyFill="1" applyBorder="1" applyAlignment="1">
      <alignment horizontal="center" vertical="center" shrinkToFit="1"/>
    </xf>
    <xf numFmtId="164" fontId="5" fillId="3" borderId="20" xfId="2" applyNumberFormat="1" applyFont="1" applyFill="1" applyBorder="1" applyAlignment="1">
      <alignment horizontal="center" vertical="center" shrinkToFit="1"/>
    </xf>
    <xf numFmtId="164" fontId="5" fillId="3" borderId="6" xfId="2" applyNumberFormat="1" applyFont="1" applyFill="1" applyBorder="1" applyAlignment="1">
      <alignment horizontal="center" vertical="center" shrinkToFit="1"/>
    </xf>
    <xf numFmtId="0" fontId="9" fillId="0" borderId="0" xfId="2" applyFont="1"/>
    <xf numFmtId="0" fontId="3" fillId="7" borderId="0" xfId="2" applyFill="1"/>
    <xf numFmtId="44" fontId="10" fillId="7" borderId="0" xfId="2" applyNumberFormat="1" applyFont="1" applyFill="1"/>
    <xf numFmtId="0" fontId="10" fillId="7" borderId="0" xfId="2" applyFont="1" applyFill="1"/>
    <xf numFmtId="0" fontId="7" fillId="0" borderId="0" xfId="2" applyFont="1" applyAlignment="1">
      <alignment shrinkToFit="1"/>
    </xf>
    <xf numFmtId="44" fontId="3" fillId="0" borderId="0" xfId="2" applyNumberFormat="1"/>
    <xf numFmtId="0" fontId="11" fillId="2" borderId="20" xfId="2" applyFont="1" applyFill="1" applyBorder="1" applyAlignment="1">
      <alignment horizontal="center"/>
    </xf>
    <xf numFmtId="0" fontId="5" fillId="3" borderId="20" xfId="2" applyFont="1" applyFill="1" applyBorder="1" applyAlignment="1">
      <alignment horizontal="center" vertical="center" shrinkToFit="1"/>
    </xf>
    <xf numFmtId="0" fontId="5" fillId="3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2" fillId="2" borderId="22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5" fillId="3" borderId="21" xfId="2" applyFont="1" applyFill="1" applyBorder="1" applyAlignment="1">
      <alignment horizontal="center" vertical="center" shrinkToFit="1"/>
    </xf>
    <xf numFmtId="0" fontId="5" fillId="3" borderId="23" xfId="2" applyFont="1" applyFill="1" applyBorder="1" applyAlignment="1">
      <alignment horizontal="center" vertical="center" shrinkToFit="1"/>
    </xf>
    <xf numFmtId="0" fontId="5" fillId="3" borderId="22" xfId="2" applyFont="1" applyFill="1" applyBorder="1" applyAlignment="1">
      <alignment horizontal="center" vertical="center" shrinkToFit="1"/>
    </xf>
    <xf numFmtId="0" fontId="12" fillId="2" borderId="20" xfId="2" applyFont="1" applyFill="1" applyBorder="1" applyAlignment="1">
      <alignment horizontal="center" vertical="center"/>
    </xf>
    <xf numFmtId="0" fontId="12" fillId="2" borderId="20" xfId="2" applyFont="1" applyFill="1" applyBorder="1" applyAlignment="1">
      <alignment horizontal="center"/>
    </xf>
    <xf numFmtId="0" fontId="3" fillId="2" borderId="20" xfId="2" applyFill="1" applyBorder="1"/>
    <xf numFmtId="0" fontId="7" fillId="4" borderId="16" xfId="2" applyFont="1" applyFill="1" applyBorder="1" applyAlignment="1">
      <alignment shrinkToFit="1"/>
    </xf>
    <xf numFmtId="0" fontId="13" fillId="8" borderId="16" xfId="0" applyFont="1" applyFill="1" applyBorder="1" applyAlignment="1">
      <alignment vertical="center" wrapText="1"/>
    </xf>
    <xf numFmtId="0" fontId="7" fillId="8" borderId="16" xfId="2" applyFont="1" applyFill="1" applyBorder="1" applyAlignment="1">
      <alignment vertical="center"/>
    </xf>
    <xf numFmtId="0" fontId="13" fillId="8" borderId="16" xfId="0" applyFont="1" applyFill="1" applyBorder="1" applyAlignment="1">
      <alignment horizontal="center" vertical="center" wrapText="1"/>
    </xf>
    <xf numFmtId="164" fontId="7" fillId="4" borderId="16" xfId="3" applyFont="1" applyFill="1" applyBorder="1" applyAlignment="1">
      <alignment shrinkToFit="1"/>
    </xf>
    <xf numFmtId="44" fontId="3" fillId="0" borderId="20" xfId="1" applyFont="1" applyBorder="1"/>
    <xf numFmtId="44" fontId="3" fillId="0" borderId="20" xfId="2" applyNumberFormat="1" applyBorder="1"/>
    <xf numFmtId="0" fontId="13" fillId="8" borderId="20" xfId="0" applyFont="1" applyFill="1" applyBorder="1" applyAlignment="1">
      <alignment vertical="center" wrapText="1"/>
    </xf>
    <xf numFmtId="0" fontId="7" fillId="8" borderId="20" xfId="2" applyFont="1" applyFill="1" applyBorder="1" applyAlignment="1">
      <alignment vertical="center"/>
    </xf>
    <xf numFmtId="0" fontId="13" fillId="8" borderId="20" xfId="0" applyFont="1" applyFill="1" applyBorder="1" applyAlignment="1">
      <alignment horizontal="center" vertical="center" wrapText="1"/>
    </xf>
    <xf numFmtId="0" fontId="3" fillId="0" borderId="20" xfId="2" applyBorder="1"/>
    <xf numFmtId="164" fontId="3" fillId="0" borderId="20" xfId="2" applyNumberFormat="1" applyBorder="1"/>
  </cellXfs>
  <cellStyles count="4">
    <cellStyle name="Mena" xfId="1" builtinId="4"/>
    <cellStyle name="Mena 3" xfId="3" xr:uid="{B9F10EE7-7BA1-4B45-AA3D-8012CF44246D}"/>
    <cellStyle name="Normálna" xfId="0" builtinId="0"/>
    <cellStyle name="Normálna 4" xfId="2" xr:uid="{4EA96261-E195-5D42-A582-DD431610E2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ECD3C-0B9B-384D-82A7-FEEDA082D2D7}">
  <dimension ref="B1:AE43"/>
  <sheetViews>
    <sheetView tabSelected="1" topLeftCell="A21" zoomScale="91" zoomScaleNormal="91" workbookViewId="0">
      <pane xSplit="4" topLeftCell="E1" activePane="topRight" state="frozen"/>
      <selection pane="topRight" activeCell="J8" sqref="J8"/>
    </sheetView>
  </sheetViews>
  <sheetFormatPr baseColWidth="10" defaultColWidth="8.83203125" defaultRowHeight="16" x14ac:dyDescent="0.2"/>
  <cols>
    <col min="1" max="1" width="1.33203125" style="1" customWidth="1"/>
    <col min="2" max="2" width="8.33203125" style="1" customWidth="1"/>
    <col min="3" max="3" width="39.6640625" style="1" bestFit="1" customWidth="1"/>
    <col min="4" max="4" width="23.33203125" style="1" bestFit="1" customWidth="1"/>
    <col min="5" max="5" width="14.1640625" style="1" bestFit="1" customWidth="1"/>
    <col min="6" max="6" width="11.6640625" style="1" bestFit="1" customWidth="1"/>
    <col min="7" max="7" width="19" style="1" bestFit="1" customWidth="1"/>
    <col min="8" max="8" width="10.5" style="1" customWidth="1"/>
    <col min="9" max="9" width="11" style="1" customWidth="1"/>
    <col min="10" max="10" width="10.1640625" style="1" customWidth="1"/>
    <col min="11" max="11" width="10.6640625" style="1" customWidth="1"/>
    <col min="12" max="12" width="10.1640625" style="1" customWidth="1"/>
    <col min="13" max="13" width="11.6640625" style="1" bestFit="1" customWidth="1"/>
    <col min="14" max="14" width="12" style="1" customWidth="1"/>
    <col min="15" max="15" width="14.5" style="1" bestFit="1" customWidth="1"/>
    <col min="16" max="16" width="15.5" style="1" bestFit="1" customWidth="1"/>
    <col min="17" max="17" width="12.6640625" style="1" customWidth="1"/>
    <col min="18" max="19" width="9.5" style="1" bestFit="1" customWidth="1"/>
    <col min="20" max="20" width="9.5" style="1" customWidth="1"/>
    <col min="21" max="21" width="9.6640625" style="1" bestFit="1" customWidth="1"/>
    <col min="22" max="22" width="8.6640625" style="1" bestFit="1" customWidth="1"/>
    <col min="23" max="23" width="9.5" style="1" customWidth="1"/>
    <col min="24" max="24" width="8.1640625" style="1" customWidth="1"/>
    <col min="25" max="25" width="8.6640625" style="1" customWidth="1"/>
    <col min="26" max="26" width="9" style="1" customWidth="1"/>
    <col min="27" max="27" width="8.5" style="1" customWidth="1"/>
    <col min="28" max="30" width="6.5" style="1" bestFit="1" customWidth="1"/>
    <col min="31" max="31" width="13.33203125" style="1" bestFit="1" customWidth="1"/>
    <col min="32" max="16384" width="8.83203125" style="1"/>
  </cols>
  <sheetData>
    <row r="1" spans="2:31" ht="17" thickBot="1" x14ac:dyDescent="0.25"/>
    <row r="2" spans="2:31" x14ac:dyDescent="0.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</row>
    <row r="3" spans="2:31" ht="17" thickBo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</row>
    <row r="4" spans="2:31" ht="36" customHeight="1" thickBot="1" x14ac:dyDescent="0.25">
      <c r="B4" s="8" t="s">
        <v>1</v>
      </c>
      <c r="C4" s="9" t="s">
        <v>2</v>
      </c>
      <c r="D4" s="10" t="s">
        <v>3</v>
      </c>
      <c r="E4" s="11" t="s">
        <v>4</v>
      </c>
      <c r="F4" s="10" t="s">
        <v>5</v>
      </c>
      <c r="G4" s="12" t="s">
        <v>6</v>
      </c>
      <c r="H4" s="13" t="s">
        <v>7</v>
      </c>
      <c r="I4" s="14" t="s">
        <v>8</v>
      </c>
      <c r="J4" s="15"/>
      <c r="K4" s="15"/>
      <c r="L4" s="15"/>
      <c r="M4" s="16"/>
      <c r="N4" s="13" t="s">
        <v>9</v>
      </c>
      <c r="O4" s="17" t="s">
        <v>10</v>
      </c>
      <c r="P4" s="17" t="s">
        <v>11</v>
      </c>
      <c r="Q4" s="18" t="s">
        <v>12</v>
      </c>
      <c r="R4" s="18"/>
      <c r="S4" s="18"/>
      <c r="T4" s="17" t="s">
        <v>13</v>
      </c>
      <c r="U4" s="19" t="s">
        <v>14</v>
      </c>
      <c r="V4" s="20"/>
      <c r="W4" s="17" t="s">
        <v>15</v>
      </c>
      <c r="X4" s="17" t="s">
        <v>16</v>
      </c>
      <c r="Y4" s="21" t="s">
        <v>17</v>
      </c>
      <c r="Z4" s="22" t="s">
        <v>18</v>
      </c>
      <c r="AA4" s="21" t="s">
        <v>19</v>
      </c>
      <c r="AB4" s="17"/>
      <c r="AC4" s="17"/>
      <c r="AD4" s="13"/>
      <c r="AE4" s="23" t="s">
        <v>20</v>
      </c>
    </row>
    <row r="5" spans="2:31" x14ac:dyDescent="0.2">
      <c r="B5" s="24"/>
      <c r="C5" s="24"/>
      <c r="D5" s="24"/>
      <c r="E5" s="25"/>
      <c r="F5" s="24"/>
      <c r="G5" s="24"/>
      <c r="H5" s="26" t="s">
        <v>21</v>
      </c>
      <c r="I5" s="26" t="s">
        <v>22</v>
      </c>
      <c r="J5" s="26"/>
      <c r="K5" s="26" t="s">
        <v>23</v>
      </c>
      <c r="L5" s="26" t="s">
        <v>24</v>
      </c>
      <c r="M5" s="27" t="s">
        <v>25</v>
      </c>
      <c r="N5" s="26" t="s">
        <v>26</v>
      </c>
      <c r="O5" s="26" t="s">
        <v>27</v>
      </c>
      <c r="P5" s="26" t="s">
        <v>28</v>
      </c>
      <c r="Q5" s="26" t="s">
        <v>29</v>
      </c>
      <c r="R5" s="26" t="s">
        <v>28</v>
      </c>
      <c r="S5" s="26" t="s">
        <v>30</v>
      </c>
      <c r="T5" s="28" t="s">
        <v>31</v>
      </c>
      <c r="U5" s="29" t="s">
        <v>32</v>
      </c>
      <c r="V5" s="30"/>
      <c r="W5" s="31" t="s">
        <v>33</v>
      </c>
      <c r="X5" s="26" t="s">
        <v>33</v>
      </c>
      <c r="Y5" s="28" t="s">
        <v>34</v>
      </c>
      <c r="Z5" s="28" t="s">
        <v>35</v>
      </c>
      <c r="AA5" s="24" t="s">
        <v>36</v>
      </c>
      <c r="AB5" s="24"/>
      <c r="AC5" s="24"/>
      <c r="AD5" s="24"/>
      <c r="AE5" s="24"/>
    </row>
    <row r="6" spans="2:31" x14ac:dyDescent="0.2">
      <c r="B6" s="32" t="s">
        <v>37</v>
      </c>
      <c r="C6" s="32" t="s">
        <v>38</v>
      </c>
      <c r="D6" s="32" t="s">
        <v>39</v>
      </c>
      <c r="E6" s="33" t="s">
        <v>40</v>
      </c>
      <c r="F6" s="34">
        <v>2008</v>
      </c>
      <c r="G6" s="35">
        <f t="shared" ref="G6:G19" si="0">$G$23/14</f>
        <v>507.33571428571429</v>
      </c>
      <c r="H6" s="36"/>
      <c r="I6" s="36"/>
      <c r="J6" s="36"/>
      <c r="K6" s="36"/>
      <c r="L6" s="36"/>
      <c r="M6" s="36"/>
      <c r="N6" s="36"/>
      <c r="O6" s="35"/>
      <c r="P6" s="36"/>
      <c r="Q6" s="35"/>
      <c r="R6" s="36"/>
      <c r="S6" s="36"/>
      <c r="T6" s="36"/>
      <c r="U6" s="36"/>
      <c r="V6" s="36"/>
      <c r="W6" s="37"/>
      <c r="X6" s="36"/>
      <c r="Y6" s="38"/>
      <c r="Z6" s="36">
        <v>507.34</v>
      </c>
      <c r="AA6" s="36"/>
      <c r="AB6" s="35"/>
      <c r="AC6" s="35"/>
      <c r="AD6" s="35"/>
      <c r="AE6" s="39">
        <f t="shared" ref="AE6:AE13" si="1">G6-SUM(H6:AD6)</f>
        <v>-4.2857142856860264E-3</v>
      </c>
    </row>
    <row r="7" spans="2:31" x14ac:dyDescent="0.2">
      <c r="B7" s="32" t="s">
        <v>37</v>
      </c>
      <c r="C7" s="32" t="s">
        <v>38</v>
      </c>
      <c r="D7" s="32" t="s">
        <v>41</v>
      </c>
      <c r="E7" s="33" t="s">
        <v>40</v>
      </c>
      <c r="F7" s="34">
        <v>2008</v>
      </c>
      <c r="G7" s="35">
        <f t="shared" si="0"/>
        <v>507.33571428571429</v>
      </c>
      <c r="H7" s="36"/>
      <c r="I7" s="36">
        <v>306</v>
      </c>
      <c r="J7" s="36"/>
      <c r="K7" s="36"/>
      <c r="L7" s="36"/>
      <c r="M7" s="36">
        <f>37.37</f>
        <v>37.369999999999997</v>
      </c>
      <c r="N7" s="36"/>
      <c r="O7" s="35"/>
      <c r="P7" s="36"/>
      <c r="Q7" s="36">
        <f>158.58-90+0.01</f>
        <v>68.590000000000018</v>
      </c>
      <c r="R7" s="36"/>
      <c r="S7" s="36">
        <v>90</v>
      </c>
      <c r="T7" s="36"/>
      <c r="U7" s="36"/>
      <c r="V7" s="36"/>
      <c r="W7" s="37"/>
      <c r="X7" s="36"/>
      <c r="Y7" s="38"/>
      <c r="Z7" s="36"/>
      <c r="AA7" s="36"/>
      <c r="AB7" s="35"/>
      <c r="AC7" s="35"/>
      <c r="AD7" s="35"/>
      <c r="AE7" s="40">
        <f t="shared" si="1"/>
        <v>5.3757142857142526</v>
      </c>
    </row>
    <row r="8" spans="2:31" x14ac:dyDescent="0.2">
      <c r="B8" s="32" t="s">
        <v>37</v>
      </c>
      <c r="C8" s="32" t="s">
        <v>38</v>
      </c>
      <c r="D8" s="32" t="s">
        <v>42</v>
      </c>
      <c r="E8" s="33" t="s">
        <v>43</v>
      </c>
      <c r="F8" s="34">
        <v>2011</v>
      </c>
      <c r="G8" s="35">
        <f t="shared" si="0"/>
        <v>507.33571428571429</v>
      </c>
      <c r="H8" s="36"/>
      <c r="I8" s="36"/>
      <c r="J8" s="36"/>
      <c r="K8" s="36"/>
      <c r="L8" s="36"/>
      <c r="M8" s="36"/>
      <c r="N8" s="36"/>
      <c r="O8" s="35"/>
      <c r="P8" s="36"/>
      <c r="Q8" s="35"/>
      <c r="R8" s="36"/>
      <c r="S8" s="36"/>
      <c r="T8" s="36"/>
      <c r="U8" s="36"/>
      <c r="V8" s="36"/>
      <c r="W8" s="37"/>
      <c r="X8" s="36"/>
      <c r="Y8" s="38">
        <v>507.34</v>
      </c>
      <c r="Z8" s="36"/>
      <c r="AA8" s="36"/>
      <c r="AB8" s="35"/>
      <c r="AC8" s="35"/>
      <c r="AD8" s="35"/>
      <c r="AE8" s="39">
        <f t="shared" si="1"/>
        <v>-4.2857142856860264E-3</v>
      </c>
    </row>
    <row r="9" spans="2:31" x14ac:dyDescent="0.2">
      <c r="B9" s="32" t="s">
        <v>37</v>
      </c>
      <c r="C9" s="32" t="s">
        <v>44</v>
      </c>
      <c r="D9" s="32" t="s">
        <v>45</v>
      </c>
      <c r="E9" s="33" t="s">
        <v>40</v>
      </c>
      <c r="F9" s="34">
        <v>2008</v>
      </c>
      <c r="G9" s="35">
        <f t="shared" si="0"/>
        <v>507.33571428571429</v>
      </c>
      <c r="H9" s="36"/>
      <c r="I9" s="36"/>
      <c r="J9" s="36"/>
      <c r="K9" s="36">
        <v>416.72</v>
      </c>
      <c r="L9" s="36"/>
      <c r="M9" s="36"/>
      <c r="N9" s="36"/>
      <c r="O9" s="35"/>
      <c r="P9" s="36"/>
      <c r="Q9" s="35"/>
      <c r="R9" s="36">
        <v>49.52</v>
      </c>
      <c r="S9" s="36"/>
      <c r="T9" s="36"/>
      <c r="U9" s="36"/>
      <c r="V9" s="36"/>
      <c r="W9" s="37">
        <v>25</v>
      </c>
      <c r="X9" s="36">
        <v>16.100000000000001</v>
      </c>
      <c r="Y9" s="38"/>
      <c r="Z9" s="36"/>
      <c r="AA9" s="36"/>
      <c r="AB9" s="35"/>
      <c r="AC9" s="35"/>
      <c r="AD9" s="35"/>
      <c r="AE9" s="39">
        <f t="shared" si="1"/>
        <v>-4.2857142857428698E-3</v>
      </c>
    </row>
    <row r="10" spans="2:31" x14ac:dyDescent="0.2">
      <c r="B10" s="32" t="s">
        <v>37</v>
      </c>
      <c r="C10" s="32" t="s">
        <v>46</v>
      </c>
      <c r="D10" s="32" t="s">
        <v>47</v>
      </c>
      <c r="E10" s="33" t="s">
        <v>43</v>
      </c>
      <c r="F10" s="34">
        <v>2010</v>
      </c>
      <c r="G10" s="35">
        <f t="shared" si="0"/>
        <v>507.33571428571429</v>
      </c>
      <c r="H10" s="36"/>
      <c r="I10" s="36"/>
      <c r="J10" s="36"/>
      <c r="K10" s="36"/>
      <c r="L10" s="36"/>
      <c r="M10" s="36"/>
      <c r="N10" s="36"/>
      <c r="O10" s="35"/>
      <c r="P10" s="36"/>
      <c r="Q10" s="36">
        <f>158.58-90</f>
        <v>68.580000000000013</v>
      </c>
      <c r="R10" s="36"/>
      <c r="S10" s="36">
        <v>90</v>
      </c>
      <c r="T10" s="36"/>
      <c r="U10" s="36"/>
      <c r="V10" s="36"/>
      <c r="W10" s="37"/>
      <c r="X10" s="36"/>
      <c r="Y10" s="38"/>
      <c r="Z10" s="36"/>
      <c r="AA10" s="36">
        <v>348.76</v>
      </c>
      <c r="AB10" s="35"/>
      <c r="AC10" s="35"/>
      <c r="AD10" s="35"/>
      <c r="AE10" s="39">
        <f t="shared" si="1"/>
        <v>-4.2857142857428698E-3</v>
      </c>
    </row>
    <row r="11" spans="2:31" x14ac:dyDescent="0.2">
      <c r="B11" s="32" t="s">
        <v>37</v>
      </c>
      <c r="C11" s="32" t="s">
        <v>44</v>
      </c>
      <c r="D11" s="32" t="s">
        <v>48</v>
      </c>
      <c r="E11" s="33" t="s">
        <v>43</v>
      </c>
      <c r="F11" s="34">
        <v>2011</v>
      </c>
      <c r="G11" s="35">
        <f t="shared" si="0"/>
        <v>507.33571428571429</v>
      </c>
      <c r="H11" s="36"/>
      <c r="I11" s="36"/>
      <c r="J11" s="36"/>
      <c r="K11" s="36"/>
      <c r="L11" s="36"/>
      <c r="M11" s="36"/>
      <c r="N11" s="41">
        <v>356.86</v>
      </c>
      <c r="O11" s="35"/>
      <c r="P11" s="36">
        <v>10.96</v>
      </c>
      <c r="Q11" s="35"/>
      <c r="R11" s="36">
        <v>139.52000000000001</v>
      </c>
      <c r="S11" s="36"/>
      <c r="T11" s="36"/>
      <c r="U11" s="36"/>
      <c r="V11" s="36"/>
      <c r="W11" s="37"/>
      <c r="X11" s="36"/>
      <c r="Y11" s="38"/>
      <c r="Z11" s="36"/>
      <c r="AA11" s="36"/>
      <c r="AB11" s="35"/>
      <c r="AC11" s="35"/>
      <c r="AD11" s="35"/>
      <c r="AE11" s="39">
        <f t="shared" si="1"/>
        <v>-4.2857142857428698E-3</v>
      </c>
    </row>
    <row r="12" spans="2:31" x14ac:dyDescent="0.2">
      <c r="B12" s="32" t="s">
        <v>37</v>
      </c>
      <c r="C12" s="32" t="s">
        <v>46</v>
      </c>
      <c r="D12" s="32" t="s">
        <v>49</v>
      </c>
      <c r="E12" s="33" t="s">
        <v>40</v>
      </c>
      <c r="F12" s="34">
        <v>2007</v>
      </c>
      <c r="G12" s="35">
        <f t="shared" si="0"/>
        <v>507.33571428571429</v>
      </c>
      <c r="H12" s="36"/>
      <c r="I12" s="36"/>
      <c r="J12" s="36"/>
      <c r="K12" s="36"/>
      <c r="L12" s="36"/>
      <c r="M12" s="36">
        <f>74.74/2</f>
        <v>37.369999999999997</v>
      </c>
      <c r="N12" s="36"/>
      <c r="O12" s="35"/>
      <c r="P12" s="36"/>
      <c r="Q12" s="36">
        <f>158.58-90+0.01</f>
        <v>68.590000000000018</v>
      </c>
      <c r="R12" s="36"/>
      <c r="S12" s="36">
        <v>90</v>
      </c>
      <c r="T12" s="36"/>
      <c r="U12" s="36">
        <v>311.38</v>
      </c>
      <c r="V12" s="36"/>
      <c r="W12" s="37"/>
      <c r="X12" s="36"/>
      <c r="Y12" s="38"/>
      <c r="Z12" s="36"/>
      <c r="AA12" s="36"/>
      <c r="AB12" s="35"/>
      <c r="AC12" s="35"/>
      <c r="AD12" s="35"/>
      <c r="AE12" s="39">
        <f t="shared" si="1"/>
        <v>-4.2857142857428698E-3</v>
      </c>
    </row>
    <row r="13" spans="2:31" x14ac:dyDescent="0.2">
      <c r="B13" s="32" t="s">
        <v>37</v>
      </c>
      <c r="C13" s="32" t="s">
        <v>44</v>
      </c>
      <c r="D13" s="32" t="s">
        <v>50</v>
      </c>
      <c r="E13" s="33" t="s">
        <v>40</v>
      </c>
      <c r="F13" s="34">
        <v>2007</v>
      </c>
      <c r="G13" s="35">
        <f t="shared" si="0"/>
        <v>507.33571428571429</v>
      </c>
      <c r="H13" s="36"/>
      <c r="I13" s="36"/>
      <c r="J13" s="36"/>
      <c r="K13" s="36"/>
      <c r="L13" s="36"/>
      <c r="M13" s="36"/>
      <c r="N13" s="36"/>
      <c r="O13" s="35"/>
      <c r="P13" s="36"/>
      <c r="Q13" s="35"/>
      <c r="R13" s="36">
        <v>139.52000000000001</v>
      </c>
      <c r="S13" s="36"/>
      <c r="T13" s="36">
        <v>315.08</v>
      </c>
      <c r="U13" s="36"/>
      <c r="V13" s="36"/>
      <c r="W13" s="37">
        <v>25</v>
      </c>
      <c r="X13" s="36">
        <v>25</v>
      </c>
      <c r="Y13" s="38"/>
      <c r="Z13" s="36"/>
      <c r="AA13" s="36"/>
      <c r="AB13" s="35"/>
      <c r="AC13" s="35"/>
      <c r="AD13" s="35"/>
      <c r="AE13" s="40">
        <f t="shared" si="1"/>
        <v>2.7357142857142662</v>
      </c>
    </row>
    <row r="14" spans="2:31" x14ac:dyDescent="0.2">
      <c r="B14" s="32" t="s">
        <v>37</v>
      </c>
      <c r="C14" s="32" t="s">
        <v>51</v>
      </c>
      <c r="D14" s="32" t="s">
        <v>52</v>
      </c>
      <c r="E14" s="33" t="s">
        <v>43</v>
      </c>
      <c r="F14" s="34">
        <v>2009</v>
      </c>
      <c r="G14" s="35">
        <f t="shared" si="0"/>
        <v>507.33571428571429</v>
      </c>
      <c r="H14" s="36">
        <f>112.5+37+24.5</f>
        <v>174</v>
      </c>
      <c r="I14" s="36"/>
      <c r="J14" s="36"/>
      <c r="K14" s="36"/>
      <c r="L14" s="36"/>
      <c r="M14" s="36"/>
      <c r="N14" s="36"/>
      <c r="O14" s="36">
        <v>313.33999999999997</v>
      </c>
      <c r="P14" s="36"/>
      <c r="Q14" s="35"/>
      <c r="R14" s="36"/>
      <c r="S14" s="36"/>
      <c r="T14" s="36"/>
      <c r="U14" s="36"/>
      <c r="V14" s="36"/>
      <c r="W14" s="37"/>
      <c r="X14" s="36"/>
      <c r="Y14" s="38"/>
      <c r="Z14" s="36"/>
      <c r="AA14" s="36"/>
      <c r="AB14" s="35"/>
      <c r="AC14" s="35"/>
      <c r="AD14" s="35"/>
      <c r="AE14" s="39">
        <f>G14-SUM(H14:AD14)-20</f>
        <v>-4.2857142856860264E-3</v>
      </c>
    </row>
    <row r="15" spans="2:31" x14ac:dyDescent="0.2">
      <c r="B15" s="32" t="s">
        <v>37</v>
      </c>
      <c r="C15" s="32" t="s">
        <v>53</v>
      </c>
      <c r="D15" s="32" t="s">
        <v>54</v>
      </c>
      <c r="E15" s="33" t="s">
        <v>40</v>
      </c>
      <c r="F15" s="34" t="s">
        <v>55</v>
      </c>
      <c r="G15" s="35">
        <f t="shared" si="0"/>
        <v>507.33571428571429</v>
      </c>
      <c r="H15" s="36"/>
      <c r="I15" s="36"/>
      <c r="J15" s="36"/>
      <c r="K15" s="36"/>
      <c r="L15" s="36"/>
      <c r="M15" s="36"/>
      <c r="N15" s="36"/>
      <c r="O15" s="36">
        <v>486.09</v>
      </c>
      <c r="P15" s="36"/>
      <c r="Q15" s="35"/>
      <c r="R15" s="36"/>
      <c r="S15" s="36"/>
      <c r="T15" s="36"/>
      <c r="U15" s="36"/>
      <c r="V15" s="36">
        <f>21.25</f>
        <v>21.25</v>
      </c>
      <c r="W15" s="37"/>
      <c r="X15" s="36"/>
      <c r="Y15" s="38"/>
      <c r="Z15" s="36"/>
      <c r="AA15" s="36"/>
      <c r="AB15" s="35"/>
      <c r="AC15" s="35"/>
      <c r="AD15" s="35"/>
      <c r="AE15" s="39">
        <f>G15-SUM(H15:AD15)</f>
        <v>-4.2857142856860264E-3</v>
      </c>
    </row>
    <row r="16" spans="2:31" x14ac:dyDescent="0.2">
      <c r="B16" s="32" t="s">
        <v>37</v>
      </c>
      <c r="C16" s="32" t="s">
        <v>51</v>
      </c>
      <c r="D16" s="32" t="s">
        <v>56</v>
      </c>
      <c r="E16" s="33" t="s">
        <v>43</v>
      </c>
      <c r="F16" s="34">
        <v>2009</v>
      </c>
      <c r="G16" s="35">
        <f t="shared" si="0"/>
        <v>507.33571428571429</v>
      </c>
      <c r="H16" s="36">
        <v>112.5</v>
      </c>
      <c r="I16" s="36"/>
      <c r="J16" s="36"/>
      <c r="K16" s="36"/>
      <c r="L16" s="36"/>
      <c r="M16" s="36"/>
      <c r="N16" s="36"/>
      <c r="O16" s="36">
        <v>394.84</v>
      </c>
      <c r="P16" s="36"/>
      <c r="Q16" s="35"/>
      <c r="R16" s="36"/>
      <c r="S16" s="36"/>
      <c r="T16" s="36"/>
      <c r="U16" s="36"/>
      <c r="V16" s="36"/>
      <c r="W16" s="37"/>
      <c r="X16" s="36"/>
      <c r="Y16" s="38"/>
      <c r="Z16" s="36"/>
      <c r="AA16" s="36"/>
      <c r="AB16" s="35"/>
      <c r="AC16" s="35"/>
      <c r="AD16" s="35"/>
      <c r="AE16" s="39">
        <f>G16-SUM(H16:AD16)</f>
        <v>-4.2857142856860264E-3</v>
      </c>
    </row>
    <row r="17" spans="2:31" x14ac:dyDescent="0.2">
      <c r="B17" s="32" t="s">
        <v>37</v>
      </c>
      <c r="C17" s="32" t="s">
        <v>51</v>
      </c>
      <c r="D17" s="32" t="s">
        <v>57</v>
      </c>
      <c r="E17" s="33" t="s">
        <v>43</v>
      </c>
      <c r="F17" s="34">
        <v>2009</v>
      </c>
      <c r="G17" s="35">
        <f t="shared" si="0"/>
        <v>507.33571428571429</v>
      </c>
      <c r="H17" s="36"/>
      <c r="I17" s="36"/>
      <c r="J17" s="36"/>
      <c r="K17" s="36"/>
      <c r="L17" s="36"/>
      <c r="M17" s="36"/>
      <c r="N17" s="36"/>
      <c r="O17" s="36">
        <v>486.09</v>
      </c>
      <c r="P17" s="36"/>
      <c r="Q17" s="35"/>
      <c r="R17" s="36"/>
      <c r="S17" s="36"/>
      <c r="T17" s="36"/>
      <c r="U17" s="36"/>
      <c r="V17" s="36"/>
      <c r="W17" s="37"/>
      <c r="X17" s="36"/>
      <c r="Y17" s="38"/>
      <c r="Z17" s="36"/>
      <c r="AA17" s="36"/>
      <c r="AB17" s="35"/>
      <c r="AC17" s="35"/>
      <c r="AD17" s="35"/>
      <c r="AE17" s="40">
        <f>G17-SUM(H17:AD17)</f>
        <v>21.245714285714314</v>
      </c>
    </row>
    <row r="18" spans="2:31" x14ac:dyDescent="0.2">
      <c r="B18" s="32" t="s">
        <v>37</v>
      </c>
      <c r="C18" s="32" t="s">
        <v>51</v>
      </c>
      <c r="D18" s="32" t="s">
        <v>58</v>
      </c>
      <c r="E18" s="33" t="s">
        <v>59</v>
      </c>
      <c r="F18" s="34">
        <v>2013</v>
      </c>
      <c r="G18" s="35">
        <f t="shared" si="0"/>
        <v>507.33571428571429</v>
      </c>
      <c r="H18" s="36">
        <v>112.5</v>
      </c>
      <c r="I18" s="36"/>
      <c r="J18" s="36"/>
      <c r="K18" s="36"/>
      <c r="L18" s="36"/>
      <c r="M18" s="36"/>
      <c r="N18" s="36"/>
      <c r="O18" s="36">
        <v>394.84</v>
      </c>
      <c r="P18" s="36"/>
      <c r="Q18" s="35"/>
      <c r="R18" s="36"/>
      <c r="S18" s="36"/>
      <c r="T18" s="36"/>
      <c r="U18" s="36"/>
      <c r="V18" s="36"/>
      <c r="W18" s="37"/>
      <c r="X18" s="36"/>
      <c r="Y18" s="38"/>
      <c r="Z18" s="36"/>
      <c r="AA18" s="36"/>
      <c r="AB18" s="35"/>
      <c r="AC18" s="35"/>
      <c r="AD18" s="35"/>
      <c r="AE18" s="39">
        <f>G18-SUM(H18:AD18)</f>
        <v>-4.2857142856860264E-3</v>
      </c>
    </row>
    <row r="19" spans="2:31" ht="17" thickBot="1" x14ac:dyDescent="0.25">
      <c r="B19" s="32" t="s">
        <v>37</v>
      </c>
      <c r="C19" s="32" t="s">
        <v>44</v>
      </c>
      <c r="D19" s="32" t="s">
        <v>60</v>
      </c>
      <c r="E19" s="33" t="s">
        <v>40</v>
      </c>
      <c r="F19" s="34" t="s">
        <v>55</v>
      </c>
      <c r="G19" s="35">
        <f t="shared" si="0"/>
        <v>507.33571428571429</v>
      </c>
      <c r="H19" s="36"/>
      <c r="I19" s="36"/>
      <c r="J19" s="36"/>
      <c r="K19" s="36"/>
      <c r="L19" s="36">
        <v>308.72000000000003</v>
      </c>
      <c r="M19" s="36"/>
      <c r="N19" s="36"/>
      <c r="O19" s="35"/>
      <c r="P19" s="36"/>
      <c r="Q19" s="35"/>
      <c r="R19" s="36">
        <v>139.52000000000001</v>
      </c>
      <c r="S19" s="36"/>
      <c r="T19" s="36">
        <v>59.1</v>
      </c>
      <c r="U19" s="36"/>
      <c r="V19" s="36"/>
      <c r="W19" s="37"/>
      <c r="X19" s="36"/>
      <c r="Y19" s="38"/>
      <c r="Z19" s="36"/>
      <c r="AA19" s="36"/>
      <c r="AB19" s="35"/>
      <c r="AC19" s="35"/>
      <c r="AD19" s="35"/>
      <c r="AE19" s="39">
        <f>G19-SUM(H19:AD19)</f>
        <v>-4.2857142857428698E-3</v>
      </c>
    </row>
    <row r="20" spans="2:31" ht="17" thickBot="1" x14ac:dyDescent="0.25">
      <c r="B20" s="8"/>
      <c r="C20" s="9"/>
      <c r="D20" s="10"/>
      <c r="E20" s="11"/>
      <c r="F20" s="10"/>
      <c r="G20" s="42">
        <f t="shared" ref="G20:AE20" si="2">SUM(G6:G19)</f>
        <v>7102.6999999999989</v>
      </c>
      <c r="H20" s="42">
        <f t="shared" si="2"/>
        <v>399</v>
      </c>
      <c r="I20" s="42">
        <f t="shared" si="2"/>
        <v>306</v>
      </c>
      <c r="J20" s="42"/>
      <c r="K20" s="42">
        <f t="shared" si="2"/>
        <v>416.72</v>
      </c>
      <c r="L20" s="42">
        <f t="shared" si="2"/>
        <v>308.72000000000003</v>
      </c>
      <c r="M20" s="42">
        <f t="shared" si="2"/>
        <v>74.739999999999995</v>
      </c>
      <c r="N20" s="42">
        <f t="shared" si="2"/>
        <v>356.86</v>
      </c>
      <c r="O20" s="42">
        <f t="shared" si="2"/>
        <v>2075.1999999999998</v>
      </c>
      <c r="P20" s="42">
        <f t="shared" si="2"/>
        <v>10.96</v>
      </c>
      <c r="Q20" s="42">
        <f t="shared" si="2"/>
        <v>205.76000000000005</v>
      </c>
      <c r="R20" s="42">
        <f t="shared" si="2"/>
        <v>468.08000000000004</v>
      </c>
      <c r="S20" s="42">
        <f t="shared" si="2"/>
        <v>270</v>
      </c>
      <c r="T20" s="42">
        <f t="shared" si="2"/>
        <v>374.18</v>
      </c>
      <c r="U20" s="42">
        <f t="shared" si="2"/>
        <v>311.38</v>
      </c>
      <c r="V20" s="42">
        <f t="shared" si="2"/>
        <v>21.25</v>
      </c>
      <c r="W20" s="42">
        <f t="shared" si="2"/>
        <v>50</v>
      </c>
      <c r="X20" s="43">
        <f t="shared" si="2"/>
        <v>41.1</v>
      </c>
      <c r="Y20" s="42">
        <f t="shared" si="2"/>
        <v>507.34</v>
      </c>
      <c r="Z20" s="42">
        <f t="shared" si="2"/>
        <v>507.34</v>
      </c>
      <c r="AA20" s="42">
        <f t="shared" si="2"/>
        <v>348.76</v>
      </c>
      <c r="AB20" s="42">
        <f t="shared" si="2"/>
        <v>0</v>
      </c>
      <c r="AC20" s="42">
        <f t="shared" si="2"/>
        <v>0</v>
      </c>
      <c r="AD20" s="42">
        <f t="shared" si="2"/>
        <v>0</v>
      </c>
      <c r="AE20" s="44">
        <f t="shared" si="2"/>
        <v>29.310000000000002</v>
      </c>
    </row>
    <row r="21" spans="2:31" x14ac:dyDescent="0.2">
      <c r="H21" s="45" t="s">
        <v>61</v>
      </c>
      <c r="I21" s="45" t="s">
        <v>62</v>
      </c>
      <c r="J21" s="45"/>
      <c r="K21" s="46" t="s">
        <v>63</v>
      </c>
      <c r="L21" s="46" t="s">
        <v>63</v>
      </c>
      <c r="M21" s="46" t="s">
        <v>63</v>
      </c>
      <c r="N21" s="46" t="s">
        <v>63</v>
      </c>
      <c r="O21" s="45" t="s">
        <v>64</v>
      </c>
      <c r="P21" s="46" t="s">
        <v>63</v>
      </c>
      <c r="Q21" s="45" t="s">
        <v>64</v>
      </c>
      <c r="R21" s="47" t="s">
        <v>63</v>
      </c>
      <c r="S21" s="48" t="s">
        <v>63</v>
      </c>
      <c r="T21" s="46" t="s">
        <v>63</v>
      </c>
      <c r="U21" s="46" t="s">
        <v>63</v>
      </c>
      <c r="V21" s="46" t="s">
        <v>63</v>
      </c>
      <c r="W21" s="46" t="s">
        <v>63</v>
      </c>
      <c r="X21" s="46" t="s">
        <v>63</v>
      </c>
      <c r="Y21" s="46" t="s">
        <v>63</v>
      </c>
      <c r="Z21" s="46" t="s">
        <v>63</v>
      </c>
      <c r="AA21" s="46" t="s">
        <v>63</v>
      </c>
    </row>
    <row r="22" spans="2:31" x14ac:dyDescent="0.2">
      <c r="C22" s="49"/>
      <c r="G22" s="50">
        <f>G20-AE20</f>
        <v>7073.3899999999985</v>
      </c>
    </row>
    <row r="23" spans="2:31" x14ac:dyDescent="0.2">
      <c r="G23" s="50">
        <v>7102.7</v>
      </c>
      <c r="N23" s="50"/>
    </row>
    <row r="24" spans="2:31" x14ac:dyDescent="0.2">
      <c r="X24" s="50"/>
      <c r="AC24" s="50"/>
    </row>
    <row r="26" spans="2:31" x14ac:dyDescent="0.2">
      <c r="H26" s="50"/>
      <c r="I26" s="50"/>
      <c r="J26" s="50"/>
      <c r="K26" s="50"/>
      <c r="L26" s="50"/>
      <c r="V26" s="50"/>
    </row>
    <row r="27" spans="2:31" x14ac:dyDescent="0.2">
      <c r="G27" s="50"/>
    </row>
    <row r="28" spans="2:31" ht="24" x14ac:dyDescent="0.3">
      <c r="B28" s="51" t="s">
        <v>65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2:31" s="58" customFormat="1" ht="36" customHeight="1" x14ac:dyDescent="0.2">
      <c r="B29" s="52" t="s">
        <v>1</v>
      </c>
      <c r="C29" s="52" t="s">
        <v>2</v>
      </c>
      <c r="D29" s="52" t="s">
        <v>3</v>
      </c>
      <c r="E29" s="53" t="s">
        <v>4</v>
      </c>
      <c r="F29" s="52" t="s">
        <v>5</v>
      </c>
      <c r="G29" s="52" t="s">
        <v>6</v>
      </c>
      <c r="H29" s="54" t="s">
        <v>66</v>
      </c>
      <c r="I29" s="55"/>
      <c r="J29" s="56" t="s">
        <v>67</v>
      </c>
      <c r="K29" s="54" t="s">
        <v>68</v>
      </c>
      <c r="L29" s="55"/>
      <c r="M29" s="57" t="s">
        <v>69</v>
      </c>
      <c r="N29" s="57" t="s">
        <v>70</v>
      </c>
      <c r="O29" s="57"/>
      <c r="P29" s="57"/>
      <c r="Q29" s="57"/>
    </row>
    <row r="30" spans="2:31" x14ac:dyDescent="0.2">
      <c r="B30" s="59"/>
      <c r="C30" s="60"/>
      <c r="D30" s="60"/>
      <c r="E30" s="60"/>
      <c r="F30" s="60"/>
      <c r="G30" s="61"/>
      <c r="H30" s="62" t="s">
        <v>71</v>
      </c>
      <c r="I30" s="62" t="s">
        <v>72</v>
      </c>
      <c r="J30" s="62" t="s">
        <v>73</v>
      </c>
      <c r="K30" s="63" t="s">
        <v>74</v>
      </c>
      <c r="L30" s="63" t="s">
        <v>75</v>
      </c>
      <c r="M30" s="64" t="s">
        <v>76</v>
      </c>
      <c r="N30" s="64" t="s">
        <v>77</v>
      </c>
      <c r="O30" s="64"/>
      <c r="P30" s="64"/>
      <c r="Q30" s="64" t="s">
        <v>78</v>
      </c>
    </row>
    <row r="31" spans="2:31" ht="17" x14ac:dyDescent="0.2">
      <c r="B31" s="65" t="s">
        <v>37</v>
      </c>
      <c r="C31" s="66" t="s">
        <v>79</v>
      </c>
      <c r="D31" s="66" t="s">
        <v>41</v>
      </c>
      <c r="E31" s="67" t="s">
        <v>40</v>
      </c>
      <c r="F31" s="68">
        <v>2008</v>
      </c>
      <c r="G31" s="69">
        <v>860.18</v>
      </c>
      <c r="H31" s="70"/>
      <c r="I31" s="70">
        <v>27</v>
      </c>
      <c r="J31" s="70"/>
      <c r="K31" s="70"/>
      <c r="L31" s="70"/>
      <c r="M31" s="70"/>
      <c r="N31" s="70"/>
      <c r="O31" s="70"/>
      <c r="P31" s="70"/>
      <c r="Q31" s="71">
        <f>G31-H31-I31-K31-L31-M31-N31-O31-P31-J31</f>
        <v>833.18</v>
      </c>
    </row>
    <row r="32" spans="2:31" ht="17" x14ac:dyDescent="0.2">
      <c r="B32" s="32" t="s">
        <v>37</v>
      </c>
      <c r="C32" s="72" t="s">
        <v>80</v>
      </c>
      <c r="D32" s="72" t="s">
        <v>60</v>
      </c>
      <c r="E32" s="73" t="s">
        <v>40</v>
      </c>
      <c r="F32" s="74">
        <v>2004</v>
      </c>
      <c r="G32" s="35">
        <v>860.18</v>
      </c>
      <c r="H32" s="70">
        <f>16*2</f>
        <v>32</v>
      </c>
      <c r="I32" s="70">
        <v>24</v>
      </c>
      <c r="J32" s="70"/>
      <c r="K32" s="70"/>
      <c r="L32" s="70"/>
      <c r="M32" s="70"/>
      <c r="N32" s="70"/>
      <c r="O32" s="70"/>
      <c r="P32" s="70"/>
      <c r="Q32" s="71">
        <f t="shared" ref="Q32:Q41" si="3">G32-H32-I32-K32-L32-M32-N32-O32-P32-J32</f>
        <v>804.18</v>
      </c>
    </row>
    <row r="33" spans="2:17" ht="17" x14ac:dyDescent="0.2">
      <c r="B33" s="32" t="s">
        <v>37</v>
      </c>
      <c r="C33" s="72" t="s">
        <v>80</v>
      </c>
      <c r="D33" s="72" t="s">
        <v>45</v>
      </c>
      <c r="E33" s="73" t="s">
        <v>43</v>
      </c>
      <c r="F33" s="74">
        <v>2008</v>
      </c>
      <c r="G33" s="35">
        <v>860.18</v>
      </c>
      <c r="H33" s="70"/>
      <c r="I33" s="70"/>
      <c r="J33" s="70">
        <f>224+38</f>
        <v>262</v>
      </c>
      <c r="K33" s="70"/>
      <c r="L33" s="70"/>
      <c r="M33" s="70"/>
      <c r="N33" s="70">
        <v>31.75</v>
      </c>
      <c r="O33" s="70"/>
      <c r="P33" s="70"/>
      <c r="Q33" s="71">
        <f t="shared" si="3"/>
        <v>566.42999999999995</v>
      </c>
    </row>
    <row r="34" spans="2:17" ht="17" x14ac:dyDescent="0.2">
      <c r="B34" s="32" t="s">
        <v>37</v>
      </c>
      <c r="C34" s="72" t="s">
        <v>80</v>
      </c>
      <c r="D34" s="72" t="s">
        <v>48</v>
      </c>
      <c r="E34" s="73" t="s">
        <v>43</v>
      </c>
      <c r="F34" s="74">
        <v>2011</v>
      </c>
      <c r="G34" s="35">
        <v>860.18</v>
      </c>
      <c r="H34" s="70">
        <v>38</v>
      </c>
      <c r="I34" s="70">
        <f>65-H34</f>
        <v>27</v>
      </c>
      <c r="J34" s="70"/>
      <c r="K34" s="70">
        <v>242</v>
      </c>
      <c r="L34" s="70"/>
      <c r="M34" s="70"/>
      <c r="N34" s="70"/>
      <c r="O34" s="70"/>
      <c r="P34" s="70"/>
      <c r="Q34" s="71">
        <f t="shared" si="3"/>
        <v>553.17999999999995</v>
      </c>
    </row>
    <row r="35" spans="2:17" ht="17" x14ac:dyDescent="0.2">
      <c r="B35" s="32" t="s">
        <v>37</v>
      </c>
      <c r="C35" s="72" t="s">
        <v>81</v>
      </c>
      <c r="D35" s="72" t="s">
        <v>47</v>
      </c>
      <c r="E35" s="73" t="s">
        <v>43</v>
      </c>
      <c r="F35" s="74">
        <v>2010</v>
      </c>
      <c r="G35" s="35">
        <v>860.18</v>
      </c>
      <c r="H35" s="70">
        <f>19*3</f>
        <v>57</v>
      </c>
      <c r="I35" s="70">
        <f>74.5-47.5</f>
        <v>27</v>
      </c>
      <c r="J35" s="70"/>
      <c r="K35" s="70"/>
      <c r="L35" s="70"/>
      <c r="M35" s="70"/>
      <c r="N35" s="70"/>
      <c r="O35" s="70"/>
      <c r="P35" s="70"/>
      <c r="Q35" s="71">
        <f t="shared" si="3"/>
        <v>776.18</v>
      </c>
    </row>
    <row r="36" spans="2:17" ht="17" x14ac:dyDescent="0.2">
      <c r="B36" s="32" t="s">
        <v>37</v>
      </c>
      <c r="C36" s="72" t="s">
        <v>82</v>
      </c>
      <c r="D36" s="72" t="s">
        <v>52</v>
      </c>
      <c r="E36" s="73" t="s">
        <v>43</v>
      </c>
      <c r="F36" s="74">
        <v>2009</v>
      </c>
      <c r="G36" s="35">
        <v>860.18</v>
      </c>
      <c r="H36" s="70"/>
      <c r="I36" s="70"/>
      <c r="J36" s="70"/>
      <c r="K36" s="70"/>
      <c r="L36" s="70"/>
      <c r="M36" s="70"/>
      <c r="N36" s="70"/>
      <c r="O36" s="70"/>
      <c r="P36" s="70"/>
      <c r="Q36" s="71">
        <f t="shared" si="3"/>
        <v>860.18</v>
      </c>
    </row>
    <row r="37" spans="2:17" ht="17" x14ac:dyDescent="0.2">
      <c r="B37" s="32" t="s">
        <v>37</v>
      </c>
      <c r="C37" s="72" t="s">
        <v>82</v>
      </c>
      <c r="D37" s="72" t="s">
        <v>56</v>
      </c>
      <c r="E37" s="73" t="s">
        <v>43</v>
      </c>
      <c r="F37" s="74">
        <v>2009</v>
      </c>
      <c r="G37" s="35">
        <v>860.18</v>
      </c>
      <c r="H37" s="70"/>
      <c r="I37" s="70"/>
      <c r="J37" s="70"/>
      <c r="K37" s="70"/>
      <c r="L37" s="70"/>
      <c r="M37" s="70"/>
      <c r="N37" s="70"/>
      <c r="O37" s="70"/>
      <c r="P37" s="70"/>
      <c r="Q37" s="71">
        <f t="shared" si="3"/>
        <v>860.18</v>
      </c>
    </row>
    <row r="38" spans="2:17" ht="17" x14ac:dyDescent="0.2">
      <c r="B38" s="32" t="s">
        <v>37</v>
      </c>
      <c r="C38" s="72" t="s">
        <v>82</v>
      </c>
      <c r="D38" s="72" t="s">
        <v>58</v>
      </c>
      <c r="E38" s="73" t="s">
        <v>59</v>
      </c>
      <c r="F38" s="74">
        <v>2013</v>
      </c>
      <c r="G38" s="35">
        <v>860.18</v>
      </c>
      <c r="H38" s="70"/>
      <c r="I38" s="70"/>
      <c r="J38" s="70"/>
      <c r="K38" s="70"/>
      <c r="L38" s="70"/>
      <c r="M38" s="70"/>
      <c r="N38" s="70"/>
      <c r="O38" s="70"/>
      <c r="P38" s="70"/>
      <c r="Q38" s="71">
        <f t="shared" si="3"/>
        <v>860.18</v>
      </c>
    </row>
    <row r="39" spans="2:17" ht="17" x14ac:dyDescent="0.2">
      <c r="B39" s="32" t="s">
        <v>37</v>
      </c>
      <c r="C39" s="72" t="s">
        <v>82</v>
      </c>
      <c r="D39" s="72" t="s">
        <v>83</v>
      </c>
      <c r="E39" s="73" t="s">
        <v>43</v>
      </c>
      <c r="F39" s="74">
        <v>2010</v>
      </c>
      <c r="G39" s="35">
        <v>860.18</v>
      </c>
      <c r="H39" s="70"/>
      <c r="I39" s="70"/>
      <c r="J39" s="70"/>
      <c r="K39" s="70"/>
      <c r="L39" s="70"/>
      <c r="M39" s="70"/>
      <c r="N39" s="70"/>
      <c r="O39" s="70"/>
      <c r="P39" s="70"/>
      <c r="Q39" s="71">
        <f t="shared" si="3"/>
        <v>860.18</v>
      </c>
    </row>
    <row r="40" spans="2:17" ht="17" x14ac:dyDescent="0.2">
      <c r="B40" s="32" t="s">
        <v>37</v>
      </c>
      <c r="C40" s="72" t="s">
        <v>82</v>
      </c>
      <c r="D40" s="72" t="s">
        <v>57</v>
      </c>
      <c r="E40" s="73" t="s">
        <v>43</v>
      </c>
      <c r="F40" s="74">
        <v>2009</v>
      </c>
      <c r="G40" s="35">
        <v>860.18</v>
      </c>
      <c r="H40" s="70"/>
      <c r="I40" s="70"/>
      <c r="J40" s="70"/>
      <c r="K40" s="70"/>
      <c r="L40" s="70"/>
      <c r="M40" s="70"/>
      <c r="N40" s="70"/>
      <c r="O40" s="70"/>
      <c r="P40" s="70"/>
      <c r="Q40" s="71">
        <f t="shared" si="3"/>
        <v>860.18</v>
      </c>
    </row>
    <row r="41" spans="2:17" ht="17" x14ac:dyDescent="0.2">
      <c r="B41" s="32" t="s">
        <v>37</v>
      </c>
      <c r="C41" s="72" t="s">
        <v>84</v>
      </c>
      <c r="D41" s="72" t="s">
        <v>85</v>
      </c>
      <c r="E41" s="73" t="s">
        <v>43</v>
      </c>
      <c r="F41" s="74">
        <v>2009</v>
      </c>
      <c r="G41" s="35">
        <v>860.18</v>
      </c>
      <c r="H41" s="70"/>
      <c r="I41" s="70"/>
      <c r="J41" s="70"/>
      <c r="K41" s="70"/>
      <c r="L41" s="70">
        <v>221</v>
      </c>
      <c r="M41" s="70">
        <v>60</v>
      </c>
      <c r="N41" s="70"/>
      <c r="O41" s="70"/>
      <c r="P41" s="70"/>
      <c r="Q41" s="71">
        <f t="shared" si="3"/>
        <v>579.17999999999995</v>
      </c>
    </row>
    <row r="42" spans="2:17" x14ac:dyDescent="0.2">
      <c r="B42" s="75"/>
      <c r="C42" s="75"/>
      <c r="D42" s="75"/>
      <c r="E42" s="75"/>
      <c r="F42" s="75"/>
      <c r="G42" s="76">
        <f>SUM(G31:G41)</f>
        <v>9461.9800000000014</v>
      </c>
      <c r="H42" s="76">
        <f t="shared" ref="H42:Q42" si="4">SUM(H31:H41)</f>
        <v>127</v>
      </c>
      <c r="I42" s="76">
        <f t="shared" si="4"/>
        <v>105</v>
      </c>
      <c r="J42" s="76">
        <f t="shared" si="4"/>
        <v>262</v>
      </c>
      <c r="K42" s="76">
        <f t="shared" si="4"/>
        <v>242</v>
      </c>
      <c r="L42" s="76">
        <f t="shared" si="4"/>
        <v>221</v>
      </c>
      <c r="M42" s="76">
        <f t="shared" si="4"/>
        <v>60</v>
      </c>
      <c r="N42" s="76">
        <f t="shared" si="4"/>
        <v>31.75</v>
      </c>
      <c r="O42" s="76">
        <f t="shared" si="4"/>
        <v>0</v>
      </c>
      <c r="P42" s="76">
        <f t="shared" si="4"/>
        <v>0</v>
      </c>
      <c r="Q42" s="76">
        <f t="shared" si="4"/>
        <v>8413.2300000000014</v>
      </c>
    </row>
    <row r="43" spans="2:17" x14ac:dyDescent="0.2">
      <c r="H43" s="46" t="s">
        <v>63</v>
      </c>
      <c r="I43" s="46" t="s">
        <v>63</v>
      </c>
      <c r="J43" s="46" t="s">
        <v>63</v>
      </c>
      <c r="K43" s="46" t="s">
        <v>63</v>
      </c>
      <c r="L43" s="46" t="s">
        <v>63</v>
      </c>
      <c r="M43" s="46" t="s">
        <v>63</v>
      </c>
      <c r="N43" s="46" t="s">
        <v>63</v>
      </c>
    </row>
  </sheetData>
  <autoFilter ref="B4:AE23" xr:uid="{3A18F8C4-6E81-4113-A34B-4F2FC70BE55D}">
    <filterColumn colId="8" hiddenButton="1" showButton="0"/>
    <filterColumn colId="9" hiddenButton="1" showButton="0"/>
    <filterColumn colId="10" hiddenButton="1" showButton="0"/>
    <filterColumn colId="16" hiddenButton="1" showButton="0"/>
    <sortState xmlns:xlrd2="http://schemas.microsoft.com/office/spreadsheetml/2017/richdata2" ref="B5:AE19">
      <sortCondition descending="1" ref="B6:B19"/>
      <sortCondition ref="C6:C19"/>
      <sortCondition ref="D6:D19"/>
    </sortState>
  </autoFilter>
  <mergeCells count="9">
    <mergeCell ref="H29:I29"/>
    <mergeCell ref="K29:L29"/>
    <mergeCell ref="B30:G30"/>
    <mergeCell ref="B2:AE3"/>
    <mergeCell ref="I4:M4"/>
    <mergeCell ref="Q4:S4"/>
    <mergeCell ref="U4:V4"/>
    <mergeCell ref="U5:V5"/>
    <mergeCell ref="B28:Q2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Izarikova</dc:creator>
  <cp:lastModifiedBy>Gabriela Izarikova</cp:lastModifiedBy>
  <dcterms:created xsi:type="dcterms:W3CDTF">2026-10-07T00:31:02Z</dcterms:created>
  <dcterms:modified xsi:type="dcterms:W3CDTF">2026-10-07T00:41:05Z</dcterms:modified>
</cp:coreProperties>
</file>