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20" activeTab="1"/>
  </bookViews>
  <sheets>
    <sheet name="Podklady na zverejnenie" sheetId="7" r:id="rId1"/>
    <sheet name="odmeny vypocet" sheetId="6" r:id="rId2"/>
    <sheet name="Smernica" sheetId="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<sst xmlns="http://schemas.openxmlformats.org/spreadsheetml/2006/main" count="274" uniqueCount="159">
  <si>
    <t>Odmeny športovcom  a trénerom za mimoriadne výkony na významných podujatiach za rok 2024</t>
  </si>
  <si>
    <t>Uznesenie Rady SPF č. SPF/2025/R/</t>
  </si>
  <si>
    <t>Priezvisko a meno športovca</t>
  </si>
  <si>
    <t>Klub</t>
  </si>
  <si>
    <t>Body</t>
  </si>
  <si>
    <t>Výška odmeny</t>
  </si>
  <si>
    <t>Koeficiet pre výpočet odmeny 1b = 1000Eur</t>
  </si>
  <si>
    <t>Tamara Potocká</t>
  </si>
  <si>
    <t>AZETA</t>
  </si>
  <si>
    <t>Teresa Ivan</t>
  </si>
  <si>
    <t>KUPI</t>
  </si>
  <si>
    <t>Lillian Sulšná</t>
  </si>
  <si>
    <t>PAPS</t>
  </si>
  <si>
    <t>Nagy Richard</t>
  </si>
  <si>
    <t>Matej Duša</t>
  </si>
  <si>
    <t>XBSSM</t>
  </si>
  <si>
    <t>Tibor Tišťan</t>
  </si>
  <si>
    <t>PORU</t>
  </si>
  <si>
    <t>Andrea Podmaníková</t>
  </si>
  <si>
    <t>PITOP</t>
  </si>
  <si>
    <t>Košťál Samuel</t>
  </si>
  <si>
    <t>JTBA</t>
  </si>
  <si>
    <t>Richard Púček</t>
  </si>
  <si>
    <t>PKMA</t>
  </si>
  <si>
    <t>Milan Vojtko</t>
  </si>
  <si>
    <t>Zora Ripková</t>
  </si>
  <si>
    <t>ORCAB</t>
  </si>
  <si>
    <t>Laura Benková</t>
  </si>
  <si>
    <t>PBPO</t>
  </si>
  <si>
    <t>Matej Martinovič</t>
  </si>
  <si>
    <t>Treneri</t>
  </si>
  <si>
    <t>Tomáš Trešl (tr. Potocká, Košťál, Nagy)</t>
  </si>
  <si>
    <t>Jiří Mikoláš (tr.Richard Púček)</t>
  </si>
  <si>
    <t>Geral Svoboda (tr. Milan Vojtko)</t>
  </si>
  <si>
    <t>SPOLU  ODMENA ZA MIMORIADNE VÝKONY na VRCHOLNÝCH PODUJATIACH</t>
  </si>
  <si>
    <t>Odmeny športovcom a trénerom za MIMORIADNY výkon z vrcholných podujatí  2024</t>
  </si>
  <si>
    <t>MS2024 Doha</t>
  </si>
  <si>
    <t>Meno</t>
  </si>
  <si>
    <t>Disciplina</t>
  </si>
  <si>
    <t>Umiestnenie</t>
  </si>
  <si>
    <t>Odmena</t>
  </si>
  <si>
    <t>50% trener</t>
  </si>
  <si>
    <t>Body za Top 3</t>
  </si>
  <si>
    <t>50% Trener</t>
  </si>
  <si>
    <t>Spolu</t>
  </si>
  <si>
    <t>Tistan</t>
  </si>
  <si>
    <t>4x100m Vsp Mix</t>
  </si>
  <si>
    <t>7./20</t>
  </si>
  <si>
    <t>Dusa</t>
  </si>
  <si>
    <t>Slusna</t>
  </si>
  <si>
    <t>Ivan</t>
  </si>
  <si>
    <t>Nagy (2 treneri)</t>
  </si>
  <si>
    <t>400pp</t>
  </si>
  <si>
    <t>13./26</t>
  </si>
  <si>
    <t>Potocka</t>
  </si>
  <si>
    <t>200pp</t>
  </si>
  <si>
    <t>15./25</t>
  </si>
  <si>
    <t>50vsp</t>
  </si>
  <si>
    <t>SPOLU</t>
  </si>
  <si>
    <t>ME24 Belehrad</t>
  </si>
  <si>
    <t>Stafeta</t>
  </si>
  <si>
    <t>Benkova</t>
  </si>
  <si>
    <t>4x100m Vsp Z</t>
  </si>
  <si>
    <t>7./10</t>
  </si>
  <si>
    <t>Ripkova</t>
  </si>
  <si>
    <t>4x100m PP Z</t>
  </si>
  <si>
    <t>8./10</t>
  </si>
  <si>
    <t>Podmanikova</t>
  </si>
  <si>
    <t>nehodnoti sa</t>
  </si>
  <si>
    <t>7./7</t>
  </si>
  <si>
    <t>4x200m Vsp Z</t>
  </si>
  <si>
    <t>7./8</t>
  </si>
  <si>
    <t>50M</t>
  </si>
  <si>
    <t>4./30</t>
  </si>
  <si>
    <t>Nagy  (2 treneri)</t>
  </si>
  <si>
    <t>400PP</t>
  </si>
  <si>
    <t>8./19/804b</t>
  </si>
  <si>
    <t>200P</t>
  </si>
  <si>
    <t>8./33/793b</t>
  </si>
  <si>
    <t>MEJ24 Vilnius</t>
  </si>
  <si>
    <t>Vojtko</t>
  </si>
  <si>
    <t>4x200vsp muzi</t>
  </si>
  <si>
    <t>7./16.</t>
  </si>
  <si>
    <t>Pucek</t>
  </si>
  <si>
    <t>Martinovic</t>
  </si>
  <si>
    <t>Košťál</t>
  </si>
  <si>
    <t>200m Motýlik</t>
  </si>
  <si>
    <t>200m Vsp</t>
  </si>
  <si>
    <t>21./758b</t>
  </si>
  <si>
    <t>MS25m</t>
  </si>
  <si>
    <t>4x50m Vsp mix</t>
  </si>
  <si>
    <t>6./32.</t>
  </si>
  <si>
    <t>Potocká</t>
  </si>
  <si>
    <t>200PP</t>
  </si>
  <si>
    <t>8./35.</t>
  </si>
  <si>
    <t>Podmaniková</t>
  </si>
  <si>
    <t>19./40.</t>
  </si>
  <si>
    <t>20./38.</t>
  </si>
  <si>
    <t>ODMENY SPORTOVCI a TRENERI za VYZNAMÝ VÝKON Z VRCHOLNYCH PODUJATI</t>
  </si>
  <si>
    <t>Sportovci</t>
  </si>
  <si>
    <t>Odmeny Spolu</t>
  </si>
  <si>
    <t>Kontrola</t>
  </si>
  <si>
    <t>Meno sportovca</t>
  </si>
  <si>
    <t>Meno trenera</t>
  </si>
  <si>
    <t>Naj umiestnenia z vhrcholných podujatí</t>
  </si>
  <si>
    <t>Koeficient =</t>
  </si>
  <si>
    <t>Kostal</t>
  </si>
  <si>
    <t>Tresl</t>
  </si>
  <si>
    <t>3.MEJ</t>
  </si>
  <si>
    <t>4.ME,8.ME, 8.MS</t>
  </si>
  <si>
    <t>zahranicny</t>
  </si>
  <si>
    <t>7.MS a 6.MS</t>
  </si>
  <si>
    <t>Nagy</t>
  </si>
  <si>
    <t>8.ME, 13.MS</t>
  </si>
  <si>
    <t>Sirotn a zahranicny</t>
  </si>
  <si>
    <t>7.MS a 6.MS, 7.ME</t>
  </si>
  <si>
    <t>Prochazka</t>
  </si>
  <si>
    <t>7.ME</t>
  </si>
  <si>
    <t>Podmaníková</t>
  </si>
  <si>
    <t>8.ME</t>
  </si>
  <si>
    <t>Langsadl a zahranicny</t>
  </si>
  <si>
    <t>Svoboda</t>
  </si>
  <si>
    <t>7.MEJ</t>
  </si>
  <si>
    <t>Mikolas</t>
  </si>
  <si>
    <t>Kapitola 15</t>
  </si>
  <si>
    <t>max na odmeny 5% z Kapitoly 15 - reprezentacia PL</t>
  </si>
  <si>
    <t>3/2 vl.ucet PL</t>
  </si>
  <si>
    <t>SMERNICA
Slovenskej plaveckej federácie
o kritériách pre odmeny športovcom a trénerom za mimoriadne výkony z významných podujatí v individuálnych športoch</t>
  </si>
  <si>
    <r>
      <rPr>
        <b/>
        <sz val="10"/>
        <color theme="1"/>
        <rFont val="Georgia"/>
        <charset val="134"/>
      </rPr>
      <t>1.</t>
    </r>
    <r>
      <rPr>
        <b/>
        <sz val="10"/>
        <color theme="1"/>
        <rFont val="Times New Roman"/>
        <charset val="134"/>
      </rPr>
      <t xml:space="preserve">     </t>
    </r>
    <r>
      <rPr>
        <b/>
        <sz val="10"/>
        <color rgb="FF000000"/>
        <rFont val="Georgia"/>
        <charset val="134"/>
      </rPr>
      <t>miesto</t>
    </r>
  </si>
  <si>
    <r>
      <rPr>
        <b/>
        <sz val="10"/>
        <color theme="1"/>
        <rFont val="Georgia"/>
        <charset val="134"/>
      </rPr>
      <t>2.</t>
    </r>
    <r>
      <rPr>
        <b/>
        <sz val="10"/>
        <color theme="1"/>
        <rFont val="Times New Roman"/>
        <charset val="134"/>
      </rPr>
      <t xml:space="preserve">    </t>
    </r>
    <r>
      <rPr>
        <b/>
        <sz val="10"/>
        <color rgb="FF000000"/>
        <rFont val="Georgia"/>
        <charset val="134"/>
      </rPr>
      <t>miesto</t>
    </r>
  </si>
  <si>
    <r>
      <rPr>
        <b/>
        <sz val="10"/>
        <color theme="1"/>
        <rFont val="Georgia"/>
        <charset val="134"/>
      </rPr>
      <t>3.</t>
    </r>
    <r>
      <rPr>
        <b/>
        <sz val="10"/>
        <color theme="1"/>
        <rFont val="Times New Roman"/>
        <charset val="134"/>
      </rPr>
      <t xml:space="preserve">    </t>
    </r>
    <r>
      <rPr>
        <b/>
        <sz val="10"/>
        <color rgb="FF000000"/>
        <rFont val="Georgia"/>
        <charset val="134"/>
      </rPr>
      <t>miesto</t>
    </r>
  </si>
  <si>
    <t>4.-6.miesto</t>
  </si>
  <si>
    <t xml:space="preserve">   7.-8.miesto</t>
  </si>
  <si>
    <r>
      <rPr>
        <b/>
        <sz val="12"/>
        <color rgb="FF000000"/>
        <rFont val="Georgia"/>
        <charset val="134"/>
      </rPr>
      <t xml:space="preserve">OH  </t>
    </r>
    <r>
      <rPr>
        <sz val="8"/>
        <color rgb="FF000000"/>
        <rFont val="Georgia"/>
        <charset val="134"/>
      </rPr>
      <t>PL-DP-SP</t>
    </r>
  </si>
  <si>
    <r>
      <rPr>
        <b/>
        <sz val="12"/>
        <color rgb="FF000000"/>
        <rFont val="Georgia"/>
        <charset val="134"/>
      </rPr>
      <t xml:space="preserve">MS  </t>
    </r>
    <r>
      <rPr>
        <sz val="8"/>
        <color rgb="FF000000"/>
        <rFont val="Georgia"/>
        <charset val="134"/>
      </rPr>
      <t>PL-DP-SP</t>
    </r>
    <r>
      <rPr>
        <b/>
        <sz val="12"/>
        <color rgb="FF000000"/>
        <rFont val="Georgia"/>
        <charset val="134"/>
      </rPr>
      <t xml:space="preserve">       </t>
    </r>
  </si>
  <si>
    <r>
      <rPr>
        <b/>
        <sz val="12"/>
        <color rgb="FF000000"/>
        <rFont val="Georgia"/>
        <charset val="134"/>
      </rPr>
      <t xml:space="preserve">MS25 </t>
    </r>
    <r>
      <rPr>
        <sz val="8"/>
        <color rgb="FF000000"/>
        <rFont val="Georgia"/>
        <charset val="134"/>
      </rPr>
      <t>PL</t>
    </r>
  </si>
  <si>
    <r>
      <rPr>
        <b/>
        <sz val="12"/>
        <color rgb="FF000000"/>
        <rFont val="Georgia"/>
        <charset val="134"/>
      </rPr>
      <t xml:space="preserve">ME </t>
    </r>
    <r>
      <rPr>
        <sz val="8"/>
        <color rgb="FF000000"/>
        <rFont val="Georgia"/>
        <charset val="134"/>
      </rPr>
      <t>PL-DP-SP</t>
    </r>
  </si>
  <si>
    <r>
      <rPr>
        <b/>
        <sz val="12"/>
        <color rgb="FF000000"/>
        <rFont val="Georgia"/>
        <charset val="134"/>
      </rPr>
      <t xml:space="preserve">ME25 </t>
    </r>
    <r>
      <rPr>
        <sz val="8"/>
        <color rgb="FF000000"/>
        <rFont val="Georgia"/>
        <charset val="134"/>
      </rPr>
      <t>PL</t>
    </r>
  </si>
  <si>
    <r>
      <rPr>
        <b/>
        <sz val="12"/>
        <color rgb="FF000000"/>
        <rFont val="Georgia"/>
        <charset val="134"/>
      </rPr>
      <t xml:space="preserve">EH </t>
    </r>
    <r>
      <rPr>
        <sz val="8"/>
        <color rgb="FF000000"/>
        <rFont val="Georgia"/>
        <charset val="134"/>
      </rPr>
      <t>SP</t>
    </r>
  </si>
  <si>
    <r>
      <rPr>
        <b/>
        <sz val="12"/>
        <color rgb="FF000000"/>
        <rFont val="Georgia"/>
        <charset val="134"/>
      </rPr>
      <t>MSJ</t>
    </r>
    <r>
      <rPr>
        <sz val="8"/>
        <color rgb="FF000000"/>
        <rFont val="Georgia"/>
        <charset val="134"/>
      </rPr>
      <t>PL-DP-SP</t>
    </r>
  </si>
  <si>
    <r>
      <rPr>
        <b/>
        <sz val="12"/>
        <color rgb="FF000000"/>
        <rFont val="Georgia"/>
        <charset val="134"/>
      </rPr>
      <t>MEJ/YOG</t>
    </r>
    <r>
      <rPr>
        <sz val="8"/>
        <color rgb="FF000000"/>
        <rFont val="Georgia"/>
        <charset val="134"/>
      </rPr>
      <t xml:space="preserve"> PL-DP-SP </t>
    </r>
    <r>
      <rPr>
        <b/>
        <sz val="12"/>
        <color rgb="FF000000"/>
        <rFont val="Georgia"/>
        <charset val="134"/>
      </rPr>
      <t>MSMJ</t>
    </r>
    <r>
      <rPr>
        <sz val="8"/>
        <color rgb="FF000000"/>
        <rFont val="Georgia"/>
        <charset val="134"/>
      </rPr>
      <t xml:space="preserve"> SP</t>
    </r>
  </si>
  <si>
    <r>
      <rPr>
        <b/>
        <sz val="12"/>
        <color rgb="FF000000"/>
        <rFont val="Georgia"/>
        <charset val="134"/>
      </rPr>
      <t xml:space="preserve">EYOF </t>
    </r>
    <r>
      <rPr>
        <sz val="8"/>
        <color rgb="FF000000"/>
        <rFont val="Georgia"/>
        <charset val="134"/>
      </rPr>
      <t>PL</t>
    </r>
  </si>
  <si>
    <r>
      <rPr>
        <b/>
        <sz val="12"/>
        <color rgb="FF000000"/>
        <rFont val="Georgia"/>
        <charset val="134"/>
      </rPr>
      <t xml:space="preserve">MEMJ </t>
    </r>
    <r>
      <rPr>
        <sz val="8"/>
        <color rgb="FF000000"/>
        <rFont val="Georgia"/>
        <charset val="134"/>
      </rPr>
      <t>SP</t>
    </r>
  </si>
  <si>
    <r>
      <rPr>
        <sz val="8"/>
        <color theme="1"/>
        <rFont val="Georgia"/>
        <charset val="238"/>
      </rPr>
      <t>1.</t>
    </r>
    <r>
      <rPr>
        <sz val="8"/>
        <color theme="1"/>
        <rFont val="Times New Roman"/>
        <charset val="134"/>
      </rPr>
      <t xml:space="preserve">             </t>
    </r>
    <r>
      <rPr>
        <sz val="8"/>
        <color theme="1"/>
        <rFont val="Georgia"/>
        <charset val="134"/>
      </rPr>
      <t>V súťažiach, kde sa o umiestnenie v súťaži pričinila štafeta alebo zoskupenie, sa za každého  ďalšieho takéhoto športovca pripočíta polovica bodov zo základnej výšky bodov za  umiestnenie, pričom takto ustálená celková suma bodov sa prerozdelí rovným dielom medzi všetkých športovcov, ktorí sa podieľali podľa oficiálnej výsledkovej listiny na dosiahnutom umiestnení.</t>
    </r>
  </si>
  <si>
    <r>
      <rPr>
        <sz val="8"/>
        <color theme="1"/>
        <rFont val="Georgia"/>
        <charset val="238"/>
      </rPr>
      <t>2.</t>
    </r>
    <r>
      <rPr>
        <sz val="8"/>
        <color theme="1"/>
        <rFont val="Times New Roman"/>
        <charset val="134"/>
      </rPr>
      <t xml:space="preserve">            </t>
    </r>
    <r>
      <rPr>
        <sz val="8"/>
        <color theme="1"/>
        <rFont val="Georgia"/>
        <charset val="134"/>
      </rPr>
      <t>Ak športovec dosiahne viacero umiestnení (v individuálnych disciplínach a zo štafiet, a v zoskupení) na danej vrcholnej súťaži,  započítava sa len jedna, a to najvyššia bodová hodnota.</t>
    </r>
  </si>
  <si>
    <r>
      <rPr>
        <sz val="8"/>
        <color theme="1"/>
        <rFont val="Georgia"/>
        <charset val="238"/>
      </rPr>
      <t>3.</t>
    </r>
    <r>
      <rPr>
        <sz val="8"/>
        <color theme="1"/>
        <rFont val="Times New Roman"/>
        <charset val="134"/>
      </rPr>
      <t xml:space="preserve">             </t>
    </r>
    <r>
      <rPr>
        <sz val="8"/>
        <color theme="1"/>
        <rFont val="Georgia"/>
        <charset val="134"/>
      </rPr>
      <t>V prípade, že výsledok nie je v 1/2 štartového poľa, výška bodov sa poníži na polovicu  ( t.j. ak je pätnásť štartujúcich, hodnota bodov sa  zníži na polovicu pri umiestneniach za 1.-8.miesto).</t>
    </r>
  </si>
  <si>
    <r>
      <rPr>
        <sz val="8"/>
        <color theme="1"/>
        <rFont val="Georgia"/>
        <charset val="134"/>
      </rPr>
      <t>4.</t>
    </r>
    <r>
      <rPr>
        <sz val="8"/>
        <color theme="1"/>
        <rFont val="Times New Roman"/>
        <charset val="134"/>
      </rPr>
      <t xml:space="preserve">             </t>
    </r>
    <r>
      <rPr>
        <sz val="8"/>
        <color theme="1"/>
        <rFont val="Georgia"/>
        <charset val="134"/>
      </rPr>
      <t>V prípade, že je v disciplíne menej ako 10 štartujúcich, výsledok sa nehodnotí (napríklad nízky počet štafiet sa nepovažuje za MIMORIADNY úspech).</t>
    </r>
  </si>
  <si>
    <t>Počet vyhodnotených pretekárov (1 až 3 pretekári) a ich poradie (1.-3.miesto) na významnom podujatí v individuálnych disciplínach sa stanoví podľa kritérií pre jednotlivé individuálne športy v prílohe tejto smernice. Pretekár získa nasledovné body:</t>
  </si>
  <si>
    <t>podujatie:</t>
  </si>
  <si>
    <r>
      <rPr>
        <b/>
        <sz val="12"/>
        <color theme="1"/>
        <rFont val="Georgia"/>
        <charset val="134"/>
      </rPr>
      <t>1.</t>
    </r>
    <r>
      <rPr>
        <b/>
        <sz val="7"/>
        <color theme="1"/>
        <rFont val="Times New Roman"/>
        <charset val="134"/>
      </rPr>
      <t xml:space="preserve">     </t>
    </r>
    <r>
      <rPr>
        <b/>
        <sz val="12"/>
        <color rgb="FF000000"/>
        <rFont val="Georgia"/>
        <charset val="134"/>
      </rPr>
      <t>miesto</t>
    </r>
  </si>
  <si>
    <r>
      <rPr>
        <b/>
        <sz val="12"/>
        <color theme="1"/>
        <rFont val="Georgia"/>
        <charset val="134"/>
      </rPr>
      <t>2.</t>
    </r>
    <r>
      <rPr>
        <b/>
        <sz val="7"/>
        <color theme="1"/>
        <rFont val="Times New Roman"/>
        <charset val="134"/>
      </rPr>
      <t xml:space="preserve">    </t>
    </r>
    <r>
      <rPr>
        <b/>
        <sz val="12"/>
        <color rgb="FF000000"/>
        <rFont val="Georgia"/>
        <charset val="134"/>
      </rPr>
      <t>miesto</t>
    </r>
  </si>
  <si>
    <r>
      <rPr>
        <b/>
        <sz val="12"/>
        <color theme="1"/>
        <rFont val="Georgia"/>
        <charset val="134"/>
      </rPr>
      <t>3.</t>
    </r>
    <r>
      <rPr>
        <b/>
        <sz val="7"/>
        <color theme="1"/>
        <rFont val="Times New Roman"/>
        <charset val="134"/>
      </rPr>
      <t xml:space="preserve">    </t>
    </r>
    <r>
      <rPr>
        <b/>
        <sz val="12"/>
        <color rgb="FF000000"/>
        <rFont val="Georgia"/>
        <charset val="134"/>
      </rPr>
      <t>miesto</t>
    </r>
  </si>
  <si>
    <t>Seniorov</t>
  </si>
  <si>
    <t>Juniorov</t>
  </si>
  <si>
    <r>
      <rPr>
        <sz val="8"/>
        <color theme="1"/>
        <rFont val="Georgia"/>
        <charset val="238"/>
      </rPr>
      <t>1.</t>
    </r>
    <r>
      <rPr>
        <sz val="8"/>
        <color theme="1"/>
        <rFont val="Times New Roman"/>
        <charset val="134"/>
      </rPr>
      <t xml:space="preserve">     </t>
    </r>
    <r>
      <rPr>
        <sz val="8"/>
        <color theme="1"/>
        <rFont val="Georgia"/>
        <charset val="134"/>
      </rPr>
      <t>Do sumy bodov z  významného podujatia  je športovcovi započítaná len jedna (najvyššia) bodová hodnota: buď bodová hodnota podľa kritérií tabuľky a),  alebo bodová hodnota podľa kritérií tabuľky b), a to tá, ktorá je najvyššia.</t>
    </r>
  </si>
  <si>
    <r>
      <rPr>
        <sz val="8"/>
        <color theme="1"/>
        <rFont val="Georgia"/>
        <charset val="238"/>
      </rPr>
      <t>2.</t>
    </r>
    <r>
      <rPr>
        <sz val="8"/>
        <color theme="1"/>
        <rFont val="Times New Roman"/>
        <charset val="134"/>
      </rPr>
      <t xml:space="preserve">     </t>
    </r>
    <r>
      <rPr>
        <sz val="8"/>
        <color theme="1"/>
        <rFont val="Georgia"/>
        <charset val="134"/>
      </rPr>
      <t>Získaný celkový počet bodov podľa kritérií tejto smernice sa vynásobí peňažným koeficientom podľa prílohy a ustanoví sa jednorazová výška odmeny pre športovca za mimoriadny výkon na Významných podujatiach pre daný kalendárny rok.</t>
    </r>
  </si>
  <si>
    <r>
      <rPr>
        <sz val="8"/>
        <color theme="1"/>
        <rFont val="Georgia"/>
        <charset val="238"/>
      </rPr>
      <t>3.</t>
    </r>
    <r>
      <rPr>
        <sz val="8"/>
        <color theme="1"/>
        <rFont val="Times New Roman"/>
        <charset val="134"/>
      </rPr>
      <t xml:space="preserve">     </t>
    </r>
    <r>
      <rPr>
        <sz val="8"/>
        <color theme="1"/>
        <rFont val="Georgia"/>
        <charset val="134"/>
      </rPr>
      <t>Odmena osobnému trénerovi sa vypláca vo výške 50% odmeny športovca a len športovým odborníkom SR, ktorí sú zároveň členom SPF. Odmena osobnému trénerovi prislúcha v prípade, ak vedie pretekára minimálne po dobu 2 rokov/2 tréningové sezóny, inak sa odmena rozdelí 50:50 medzi predchádzajúceho a súčasného trénera. Za štafety odmena trénerom neprislúcha.</t>
    </r>
  </si>
  <si>
    <r>
      <rPr>
        <sz val="8"/>
        <color theme="1"/>
        <rFont val="Georgia"/>
        <charset val="238"/>
      </rPr>
      <t>4.</t>
    </r>
    <r>
      <rPr>
        <sz val="8"/>
        <color theme="1"/>
        <rFont val="Times New Roman"/>
        <charset val="134"/>
      </rPr>
      <t xml:space="preserve">     </t>
    </r>
    <r>
      <rPr>
        <sz val="8"/>
        <color theme="1"/>
        <rFont val="Georgia"/>
        <charset val="134"/>
      </rPr>
      <t>Celková suma odmien vyplatených z Kapitoly 15 nesmie presiahnuť 5% rozpočtu Kapitoly 15 (športová reprezentácia v jednotlivých športoch). Ak celková suma odmien presiahne  5%,  odmeny môžu byť doplatené z vlastných zdrojov daného športu, alebo úmerne (rovnakým %) ponížená každá odmena športovca a trénera,  tak aby suma za odmeny nepresiahla 5% rozpočtu Kapitoly 15 (športová reprezentácia) v jednotlivých individuálnych športoch.</t>
    </r>
  </si>
  <si>
    <r>
      <rPr>
        <sz val="8"/>
        <color theme="1"/>
        <rFont val="Georgia"/>
        <charset val="238"/>
      </rPr>
      <t>5.</t>
    </r>
    <r>
      <rPr>
        <sz val="8"/>
        <color theme="1"/>
        <rFont val="Times New Roman"/>
        <charset val="134"/>
      </rPr>
      <t xml:space="preserve">     </t>
    </r>
    <r>
      <rPr>
        <sz val="8"/>
        <color theme="1"/>
        <rFont val="Georgia"/>
        <charset val="134"/>
      </rPr>
      <t>V prípade nepredvídanej nepriaznivej finančnej situácie v SPF, alebo v danom športe, môžu jednotlivé sekcie športov navrhnúť  nevyplatenie, alebo úmerné poníženie odmien v danom roku a to buď zmenou (ponížením) peňažného koeficientu, alebo % ponížením o rovnakú percentuálnu sadzbu každú odmenu športovca a trénera.</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</si>
</sst>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2" formatCode="_(&quot;$&quot;* #,##0_);_(&quot;$&quot;* \(#,##0\);_(&quot;$&quot;* &quot;-&quot;_);_(@_)"/>
    <numFmt numFmtId="176" formatCode="_ * #,##0.00_ ;_ * \-#,##0.00_ ;_ * &quot;-&quot;??_ ;_ @_ "/>
    <numFmt numFmtId="177" formatCode="_-* #,##0.00\ &quot;€&quot;_-;\-* #,##0.00\ &quot;€&quot;_-;_-* &quot;-&quot;??\ &quot;€&quot;_-;_-@_-"/>
    <numFmt numFmtId="178" formatCode="_ * #,##0_ ;_ * \-#,##0_ ;_ * &quot;-&quot;_ ;_ @_ "/>
    <numFmt numFmtId="179" formatCode="_-* #,##0.00\ [$€-41B]_-;\-* #,##0.00\ [$€-41B]_-;_-* &quot;-&quot;??\ [$€-41B]_-;_-@_-"/>
    <numFmt numFmtId="180" formatCode="_-* #,##0.00\ [$€-1]_-;\-* #,##0.00\ [$€-1]_-;_-* &quot;-&quot;??\ [$€-1]_-;_-@_-"/>
  </numFmts>
  <fonts count="50">
    <font>
      <sz val="11"/>
      <color theme="1"/>
      <name val="Calibri"/>
      <charset val="238"/>
      <scheme val="minor"/>
    </font>
    <font>
      <sz val="10"/>
      <color theme="1"/>
      <name val="Calibri"/>
      <charset val="238"/>
      <scheme val="minor"/>
    </font>
    <font>
      <b/>
      <sz val="11"/>
      <color theme="1"/>
      <name val="Calibri"/>
      <charset val="134"/>
      <scheme val="minor"/>
    </font>
    <font>
      <sz val="10"/>
      <color theme="1"/>
      <name val="Times New Roman"/>
      <charset val="134"/>
    </font>
    <font>
      <b/>
      <sz val="10"/>
      <color theme="1"/>
      <name val="Georgia"/>
      <charset val="134"/>
    </font>
    <font>
      <b/>
      <sz val="10"/>
      <color rgb="FF000000"/>
      <name val="Georgia"/>
      <charset val="134"/>
    </font>
    <font>
      <b/>
      <sz val="12"/>
      <color rgb="FF000000"/>
      <name val="Georgia"/>
      <charset val="134"/>
    </font>
    <font>
      <i/>
      <sz val="12"/>
      <color rgb="FF000000"/>
      <name val="Georgia"/>
      <charset val="134"/>
    </font>
    <font>
      <i/>
      <sz val="12"/>
      <color theme="1"/>
      <name val="Georgia"/>
      <charset val="134"/>
    </font>
    <font>
      <sz val="8"/>
      <color theme="1"/>
      <name val="Georgia"/>
      <charset val="238"/>
    </font>
    <font>
      <sz val="8"/>
      <color theme="1"/>
      <name val="Georgia"/>
      <charset val="134"/>
    </font>
    <font>
      <b/>
      <sz val="12"/>
      <color theme="1"/>
      <name val="Georgia"/>
      <charset val="134"/>
    </font>
    <font>
      <sz val="12"/>
      <color theme="1"/>
      <name val="Georgia"/>
      <charset val="134"/>
    </font>
    <font>
      <b/>
      <sz val="14"/>
      <name val="Calibri"/>
      <charset val="134"/>
      <scheme val="minor"/>
    </font>
    <font>
      <sz val="11"/>
      <color rgb="FF00B050"/>
      <name val="Calibri"/>
      <charset val="238"/>
      <scheme val="minor"/>
    </font>
    <font>
      <sz val="11"/>
      <color theme="1"/>
      <name val="Calibri"/>
      <charset val="134"/>
      <scheme val="minor"/>
    </font>
    <font>
      <sz val="11"/>
      <name val="Calibri"/>
      <charset val="238"/>
      <scheme val="minor"/>
    </font>
    <font>
      <sz val="11"/>
      <color rgb="FFFF0000"/>
      <name val="Calibri"/>
      <charset val="238"/>
      <scheme val="minor"/>
    </font>
    <font>
      <i/>
      <sz val="11"/>
      <color rgb="FFFF0000"/>
      <name val="Calibri"/>
      <charset val="134"/>
      <scheme val="minor"/>
    </font>
    <font>
      <i/>
      <sz val="11"/>
      <color theme="1"/>
      <name val="Calibri"/>
      <charset val="134"/>
      <scheme val="minor"/>
    </font>
    <font>
      <b/>
      <sz val="11"/>
      <name val="Calibri"/>
      <charset val="134"/>
      <scheme val="minor"/>
    </font>
    <font>
      <b/>
      <sz val="9"/>
      <name val="Calibri"/>
      <charset val="134"/>
      <scheme val="minor"/>
    </font>
    <font>
      <b/>
      <sz val="11"/>
      <color rgb="FF00B050"/>
      <name val="Calibri"/>
      <charset val="134"/>
      <scheme val="minor"/>
    </font>
    <font>
      <b/>
      <sz val="14"/>
      <color theme="1"/>
      <name val="Calibri"/>
      <charset val="134"/>
      <scheme val="minor"/>
    </font>
    <font>
      <b/>
      <sz val="12"/>
      <color theme="1"/>
      <name val="Calibri"/>
      <charset val="134"/>
      <scheme val="minor"/>
    </font>
    <font>
      <b/>
      <sz val="11"/>
      <color theme="1"/>
      <name val="Calibri"/>
      <charset val="238"/>
      <scheme val="minor"/>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0"/>
      <color theme="1"/>
      <name val="Times New Roman"/>
      <charset val="134"/>
    </font>
    <font>
      <sz val="8"/>
      <color rgb="FF000000"/>
      <name val="Georgia"/>
      <charset val="134"/>
    </font>
    <font>
      <sz val="8"/>
      <color theme="1"/>
      <name val="Times New Roman"/>
      <charset val="134"/>
    </font>
    <font>
      <b/>
      <sz val="7"/>
      <color theme="1"/>
      <name val="Times New Roman"/>
      <charset val="134"/>
    </font>
  </fonts>
  <fills count="42">
    <fill>
      <patternFill patternType="none"/>
    </fill>
    <fill>
      <patternFill patternType="gray125"/>
    </fill>
    <fill>
      <patternFill patternType="solid">
        <fgColor rgb="FFD9D9D9"/>
        <bgColor indexed="64"/>
      </patternFill>
    </fill>
    <fill>
      <patternFill patternType="solid">
        <fgColor theme="5" tint="0.799981688894314"/>
        <bgColor indexed="64"/>
      </patternFill>
    </fill>
    <fill>
      <patternFill patternType="solid">
        <fgColor rgb="FFFFFF00"/>
        <bgColor indexed="64"/>
      </patternFill>
    </fill>
    <fill>
      <patternFill patternType="solid">
        <fgColor theme="0"/>
        <bgColor indexed="64"/>
      </patternFill>
    </fill>
    <fill>
      <patternFill patternType="solid">
        <fgColor theme="4" tint="0.799981688894314"/>
        <bgColor indexed="64"/>
      </patternFill>
    </fill>
    <fill>
      <patternFill patternType="solid">
        <fgColor theme="0" tint="-0.149998474074526"/>
        <bgColor indexed="64"/>
      </patternFill>
    </fill>
    <fill>
      <patternFill patternType="solid">
        <fgColor theme="7" tint="0.799981688894314"/>
        <bgColor indexed="64"/>
      </patternFill>
    </fill>
    <fill>
      <patternFill patternType="solid">
        <fgColor theme="0" tint="-0.0499893185216834"/>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4">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style="thin">
        <color auto="1"/>
      </left>
      <right style="medium">
        <color auto="1"/>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26" fillId="0" borderId="0" applyFont="0" applyFill="0" applyBorder="0" applyAlignment="0" applyProtection="0">
      <alignment vertical="center"/>
    </xf>
    <xf numFmtId="177" fontId="0" fillId="0" borderId="0" applyFont="0" applyFill="0" applyBorder="0" applyAlignment="0" applyProtection="0"/>
    <xf numFmtId="9" fontId="26" fillId="0" borderId="0" applyFont="0" applyFill="0" applyBorder="0" applyAlignment="0" applyProtection="0">
      <alignment vertical="center"/>
    </xf>
    <xf numFmtId="178"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11" borderId="46"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47" applyNumberFormat="0" applyFill="0" applyAlignment="0" applyProtection="0">
      <alignment vertical="center"/>
    </xf>
    <xf numFmtId="0" fontId="33" fillId="0" borderId="47" applyNumberFormat="0" applyFill="0" applyAlignment="0" applyProtection="0">
      <alignment vertical="center"/>
    </xf>
    <xf numFmtId="0" fontId="34" fillId="0" borderId="48" applyNumberFormat="0" applyFill="0" applyAlignment="0" applyProtection="0">
      <alignment vertical="center"/>
    </xf>
    <xf numFmtId="0" fontId="34" fillId="0" borderId="0" applyNumberFormat="0" applyFill="0" applyBorder="0" applyAlignment="0" applyProtection="0">
      <alignment vertical="center"/>
    </xf>
    <xf numFmtId="0" fontId="35" fillId="12" borderId="49" applyNumberFormat="0" applyAlignment="0" applyProtection="0">
      <alignment vertical="center"/>
    </xf>
    <xf numFmtId="0" fontId="36" fillId="13" borderId="50" applyNumberFormat="0" applyAlignment="0" applyProtection="0">
      <alignment vertical="center"/>
    </xf>
    <xf numFmtId="0" fontId="37" fillId="13" borderId="49" applyNumberFormat="0" applyAlignment="0" applyProtection="0">
      <alignment vertical="center"/>
    </xf>
    <xf numFmtId="0" fontId="38" fillId="14" borderId="51" applyNumberFormat="0" applyAlignment="0" applyProtection="0">
      <alignment vertical="center"/>
    </xf>
    <xf numFmtId="0" fontId="39" fillId="0" borderId="52" applyNumberFormat="0" applyFill="0" applyAlignment="0" applyProtection="0">
      <alignment vertical="center"/>
    </xf>
    <xf numFmtId="0" fontId="40" fillId="0" borderId="53" applyNumberFormat="0" applyFill="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5" fillId="35" borderId="0" applyNumberFormat="0" applyBorder="0" applyAlignment="0" applyProtection="0">
      <alignment vertical="center"/>
    </xf>
    <xf numFmtId="0" fontId="45" fillId="36" borderId="0" applyNumberFormat="0" applyBorder="0" applyAlignment="0" applyProtection="0">
      <alignment vertical="center"/>
    </xf>
    <xf numFmtId="0" fontId="44" fillId="37" borderId="0" applyNumberFormat="0" applyBorder="0" applyAlignment="0" applyProtection="0">
      <alignment vertical="center"/>
    </xf>
    <xf numFmtId="0" fontId="44" fillId="38" borderId="0" applyNumberFormat="0" applyBorder="0" applyAlignment="0" applyProtection="0">
      <alignment vertical="center"/>
    </xf>
    <xf numFmtId="0" fontId="45" fillId="39" borderId="0" applyNumberFormat="0" applyBorder="0" applyAlignment="0" applyProtection="0">
      <alignment vertical="center"/>
    </xf>
    <xf numFmtId="0" fontId="45" fillId="40" borderId="0" applyNumberFormat="0" applyBorder="0" applyAlignment="0" applyProtection="0">
      <alignment vertical="center"/>
    </xf>
    <xf numFmtId="0" fontId="44" fillId="41" borderId="0" applyNumberFormat="0" applyBorder="0" applyAlignment="0" applyProtection="0">
      <alignment vertical="center"/>
    </xf>
  </cellStyleXfs>
  <cellXfs count="232">
    <xf numFmtId="0" fontId="0" fillId="0" borderId="0" xfId="0"/>
    <xf numFmtId="0" fontId="1" fillId="0" borderId="0" xfId="0" applyFont="1"/>
    <xf numFmtId="0" fontId="2" fillId="0" borderId="0" xfId="0" applyFont="1" applyAlignment="1">
      <alignment horizontal="center" vertical="top" wrapText="1"/>
    </xf>
    <xf numFmtId="0" fontId="2" fillId="0" borderId="0" xfId="0" applyFont="1" applyAlignment="1">
      <alignment horizontal="center" vertical="top"/>
    </xf>
    <xf numFmtId="0" fontId="3" fillId="2" borderId="1" xfId="0" applyFont="1" applyFill="1" applyBorder="1" applyAlignment="1">
      <alignment horizontal="center" vertical="center" wrapText="1"/>
    </xf>
    <xf numFmtId="0" fontId="4" fillId="2" borderId="2" xfId="0" applyFont="1" applyFill="1" applyBorder="1" applyAlignment="1">
      <alignment horizontal="justify" vertical="center" wrapText="1"/>
    </xf>
    <xf numFmtId="0" fontId="4" fillId="2" borderId="2" xfId="0" applyFont="1" applyFill="1" applyBorder="1" applyAlignment="1">
      <alignment horizontal="left" vertical="center" wrapText="1" indent="3"/>
    </xf>
    <xf numFmtId="0" fontId="5" fillId="2" borderId="2" xfId="0" applyFont="1" applyFill="1" applyBorder="1" applyAlignment="1">
      <alignment horizontal="left" vertical="center" wrapText="1" indent="1"/>
    </xf>
    <xf numFmtId="0" fontId="5" fillId="2" borderId="2"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5"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0" borderId="0" xfId="0" applyFont="1" applyAlignment="1">
      <alignment horizontal="left" vertical="top"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6"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2" fillId="0" borderId="0" xfId="0" applyFont="1" applyAlignment="1">
      <alignment horizontal="justify" vertical="center"/>
    </xf>
    <xf numFmtId="0" fontId="13" fillId="0" borderId="0" xfId="0" applyFont="1" applyAlignment="1">
      <alignment horizontal="center"/>
    </xf>
    <xf numFmtId="0" fontId="0" fillId="0" borderId="0" xfId="0" applyAlignment="1">
      <alignment horizontal="center"/>
    </xf>
    <xf numFmtId="0" fontId="2" fillId="3" borderId="7" xfId="0" applyFont="1" applyFill="1" applyBorder="1"/>
    <xf numFmtId="0" fontId="0" fillId="3" borderId="7" xfId="0" applyFill="1" applyBorder="1"/>
    <xf numFmtId="0" fontId="0" fillId="3" borderId="7" xfId="0" applyFill="1" applyBorder="1" applyAlignment="1">
      <alignment horizontal="center"/>
    </xf>
    <xf numFmtId="0" fontId="2" fillId="0" borderId="8" xfId="0" applyFont="1" applyBorder="1"/>
    <xf numFmtId="0" fontId="2" fillId="0" borderId="9" xfId="0" applyFont="1" applyBorder="1"/>
    <xf numFmtId="0" fontId="0" fillId="0" borderId="9" xfId="0" applyBorder="1"/>
    <xf numFmtId="0" fontId="0" fillId="0" borderId="9" xfId="0" applyBorder="1" applyAlignment="1">
      <alignment horizontal="center"/>
    </xf>
    <xf numFmtId="0" fontId="0" fillId="4" borderId="9" xfId="0" applyFill="1" applyBorder="1" applyAlignment="1">
      <alignment horizontal="center"/>
    </xf>
    <xf numFmtId="177" fontId="0" fillId="4" borderId="9" xfId="2" applyFont="1" applyFill="1" applyBorder="1"/>
    <xf numFmtId="177" fontId="0" fillId="5" borderId="9" xfId="2" applyFont="1" applyFill="1" applyBorder="1"/>
    <xf numFmtId="0" fontId="2" fillId="0" borderId="10" xfId="0" applyFont="1" applyBorder="1"/>
    <xf numFmtId="0" fontId="2" fillId="0" borderId="11" xfId="0" applyFont="1" applyBorder="1"/>
    <xf numFmtId="0" fontId="0" fillId="0" borderId="11" xfId="0" applyBorder="1"/>
    <xf numFmtId="0" fontId="0" fillId="0" borderId="11" xfId="0" applyBorder="1" applyAlignment="1">
      <alignment horizontal="center"/>
    </xf>
    <xf numFmtId="0" fontId="0" fillId="4" borderId="11" xfId="0" applyFill="1" applyBorder="1" applyAlignment="1">
      <alignment horizontal="center"/>
    </xf>
    <xf numFmtId="177" fontId="0" fillId="4" borderId="11" xfId="2" applyFont="1" applyFill="1" applyBorder="1"/>
    <xf numFmtId="177" fontId="0" fillId="5" borderId="11" xfId="2" applyFont="1" applyFill="1" applyBorder="1"/>
    <xf numFmtId="0" fontId="2" fillId="0" borderId="12" xfId="0" applyFont="1" applyBorder="1"/>
    <xf numFmtId="0" fontId="2" fillId="0" borderId="13" xfId="0" applyFont="1" applyBorder="1"/>
    <xf numFmtId="0" fontId="0" fillId="0" borderId="13" xfId="0" applyBorder="1"/>
    <xf numFmtId="0" fontId="0" fillId="0" borderId="13" xfId="0" applyBorder="1" applyAlignment="1">
      <alignment horizontal="center"/>
    </xf>
    <xf numFmtId="0" fontId="0" fillId="4" borderId="13" xfId="0" applyFill="1" applyBorder="1" applyAlignment="1">
      <alignment horizontal="center"/>
    </xf>
    <xf numFmtId="177" fontId="0" fillId="4" borderId="13" xfId="2" applyFont="1" applyFill="1" applyBorder="1"/>
    <xf numFmtId="177" fontId="0" fillId="5" borderId="13" xfId="2" applyFont="1" applyFill="1" applyBorder="1"/>
    <xf numFmtId="0" fontId="0" fillId="0" borderId="8" xfId="0" applyBorder="1"/>
    <xf numFmtId="177" fontId="0" fillId="0" borderId="9" xfId="2" applyFont="1" applyFill="1" applyBorder="1"/>
    <xf numFmtId="177" fontId="14" fillId="0" borderId="9" xfId="2" applyFont="1" applyBorder="1"/>
    <xf numFmtId="0" fontId="0" fillId="0" borderId="10" xfId="0" applyBorder="1"/>
    <xf numFmtId="177" fontId="0" fillId="0" borderId="11" xfId="2" applyFont="1" applyFill="1" applyBorder="1"/>
    <xf numFmtId="177" fontId="14" fillId="0" borderId="11" xfId="2" applyFont="1" applyBorder="1"/>
    <xf numFmtId="0" fontId="0" fillId="0" borderId="12" xfId="0" applyBorder="1"/>
    <xf numFmtId="0" fontId="15" fillId="0" borderId="13" xfId="0" applyFont="1" applyBorder="1"/>
    <xf numFmtId="177" fontId="0" fillId="0" borderId="13" xfId="2" applyFont="1" applyFill="1" applyBorder="1"/>
    <xf numFmtId="177" fontId="0" fillId="0" borderId="13" xfId="2" applyFont="1" applyBorder="1"/>
    <xf numFmtId="0" fontId="0" fillId="0" borderId="14" xfId="0" applyBorder="1"/>
    <xf numFmtId="0" fontId="2" fillId="0" borderId="15" xfId="0" applyFont="1" applyBorder="1"/>
    <xf numFmtId="0" fontId="0" fillId="0" borderId="15" xfId="0" applyBorder="1"/>
    <xf numFmtId="0" fontId="0" fillId="0" borderId="15" xfId="0" applyBorder="1" applyAlignment="1">
      <alignment horizontal="center"/>
    </xf>
    <xf numFmtId="179" fontId="0" fillId="0" borderId="15" xfId="0" applyNumberFormat="1" applyBorder="1"/>
    <xf numFmtId="177" fontId="0" fillId="0" borderId="15" xfId="2" applyFont="1" applyBorder="1"/>
    <xf numFmtId="0" fontId="2" fillId="0" borderId="0" xfId="0" applyFont="1"/>
    <xf numFmtId="179" fontId="0" fillId="0" borderId="0" xfId="0" applyNumberFormat="1"/>
    <xf numFmtId="177" fontId="0" fillId="0" borderId="0" xfId="2" applyFont="1" applyBorder="1"/>
    <xf numFmtId="0" fontId="2" fillId="3" borderId="16" xfId="0" applyFont="1" applyFill="1" applyBorder="1"/>
    <xf numFmtId="0" fontId="2" fillId="3" borderId="17" xfId="0" applyFont="1" applyFill="1" applyBorder="1"/>
    <xf numFmtId="0" fontId="2" fillId="3" borderId="17" xfId="0" applyFont="1" applyFill="1" applyBorder="1" applyAlignment="1">
      <alignment horizontal="center"/>
    </xf>
    <xf numFmtId="0" fontId="2" fillId="0" borderId="18" xfId="0" applyFont="1" applyBorder="1"/>
    <xf numFmtId="0" fontId="0" fillId="0" borderId="18" xfId="0" applyBorder="1"/>
    <xf numFmtId="0" fontId="0" fillId="0" borderId="18" xfId="0" applyBorder="1" applyAlignment="1">
      <alignment horizontal="center"/>
    </xf>
    <xf numFmtId="177" fontId="0" fillId="0" borderId="18" xfId="2" applyFont="1" applyFill="1" applyBorder="1"/>
    <xf numFmtId="177" fontId="0" fillId="5" borderId="18" xfId="2" applyFont="1" applyFill="1" applyBorder="1"/>
    <xf numFmtId="0" fontId="0" fillId="0" borderId="19" xfId="0" applyBorder="1"/>
    <xf numFmtId="0" fontId="0" fillId="0" borderId="20" xfId="0" applyBorder="1" applyAlignment="1">
      <alignment horizontal="center"/>
    </xf>
    <xf numFmtId="177" fontId="0" fillId="5" borderId="19" xfId="2" applyFont="1" applyFill="1" applyBorder="1"/>
    <xf numFmtId="0" fontId="2" fillId="0" borderId="16" xfId="0" applyFont="1" applyBorder="1"/>
    <xf numFmtId="0" fontId="0" fillId="0" borderId="21" xfId="0" applyBorder="1" applyAlignment="1">
      <alignment horizontal="center"/>
    </xf>
    <xf numFmtId="0" fontId="0" fillId="4" borderId="22" xfId="0" applyFill="1" applyBorder="1" applyAlignment="1">
      <alignment horizontal="center"/>
    </xf>
    <xf numFmtId="0" fontId="0" fillId="4" borderId="18" xfId="0" applyFill="1" applyBorder="1" applyAlignment="1">
      <alignment horizontal="center"/>
    </xf>
    <xf numFmtId="177" fontId="0" fillId="4" borderId="18" xfId="2" applyFont="1" applyFill="1" applyBorder="1"/>
    <xf numFmtId="177" fontId="16" fillId="4" borderId="18" xfId="2" applyFont="1" applyFill="1" applyBorder="1"/>
    <xf numFmtId="0" fontId="0" fillId="0" borderId="23" xfId="0" applyBorder="1"/>
    <xf numFmtId="0" fontId="0" fillId="0" borderId="19" xfId="0" applyFill="1" applyBorder="1"/>
    <xf numFmtId="17" fontId="0" fillId="0" borderId="11" xfId="0" applyNumberFormat="1" applyBorder="1" applyAlignment="1">
      <alignment horizontal="center"/>
    </xf>
    <xf numFmtId="177" fontId="16" fillId="0" borderId="11" xfId="2" applyFont="1" applyBorder="1"/>
    <xf numFmtId="0" fontId="0" fillId="5" borderId="0" xfId="0" applyFill="1"/>
    <xf numFmtId="0" fontId="0" fillId="5" borderId="0" xfId="0" applyFill="1" applyAlignment="1">
      <alignment horizontal="center"/>
    </xf>
    <xf numFmtId="179" fontId="14" fillId="5" borderId="0" xfId="0" applyNumberFormat="1" applyFont="1" applyFill="1"/>
    <xf numFmtId="179" fontId="17" fillId="5" borderId="0" xfId="0" applyNumberFormat="1" applyFont="1" applyFill="1"/>
    <xf numFmtId="0" fontId="2" fillId="6" borderId="7" xfId="0" applyFont="1" applyFill="1" applyBorder="1"/>
    <xf numFmtId="0" fontId="2" fillId="6" borderId="7" xfId="0" applyFont="1" applyFill="1" applyBorder="1" applyAlignment="1">
      <alignment horizontal="center"/>
    </xf>
    <xf numFmtId="0" fontId="0" fillId="5" borderId="11" xfId="0" applyFill="1" applyBorder="1"/>
    <xf numFmtId="0" fontId="0" fillId="5" borderId="11" xfId="0" applyFill="1" applyBorder="1" applyAlignment="1">
      <alignment horizontal="center"/>
    </xf>
    <xf numFmtId="179" fontId="0" fillId="5" borderId="11" xfId="0" applyNumberFormat="1" applyFill="1" applyBorder="1"/>
    <xf numFmtId="0" fontId="2" fillId="5" borderId="11" xfId="0" applyFont="1" applyFill="1" applyBorder="1"/>
    <xf numFmtId="179" fontId="0" fillId="4" borderId="11" xfId="0" applyNumberFormat="1" applyFill="1" applyBorder="1"/>
    <xf numFmtId="0" fontId="0" fillId="5" borderId="13" xfId="0" applyFill="1" applyBorder="1"/>
    <xf numFmtId="0" fontId="0" fillId="5" borderId="13" xfId="0" applyFill="1" applyBorder="1" applyAlignment="1">
      <alignment horizontal="center"/>
    </xf>
    <xf numFmtId="179" fontId="0" fillId="5" borderId="13" xfId="0" applyNumberFormat="1" applyFill="1" applyBorder="1"/>
    <xf numFmtId="0" fontId="0" fillId="5" borderId="18" xfId="0" applyFill="1" applyBorder="1"/>
    <xf numFmtId="0" fontId="2" fillId="5" borderId="18" xfId="0" applyFont="1" applyFill="1" applyBorder="1"/>
    <xf numFmtId="0" fontId="0" fillId="5" borderId="18" xfId="0" applyFill="1" applyBorder="1" applyAlignment="1">
      <alignment horizontal="center"/>
    </xf>
    <xf numFmtId="179" fontId="0" fillId="4" borderId="18" xfId="0" applyNumberFormat="1" applyFill="1" applyBorder="1"/>
    <xf numFmtId="0" fontId="18" fillId="0" borderId="11" xfId="0" applyFont="1" applyBorder="1"/>
    <xf numFmtId="0" fontId="19" fillId="0" borderId="0" xfId="0" applyFont="1"/>
    <xf numFmtId="0" fontId="2" fillId="3" borderId="11" xfId="0" applyFont="1" applyFill="1" applyBorder="1"/>
    <xf numFmtId="0" fontId="2" fillId="3" borderId="7" xfId="0" applyFont="1" applyFill="1" applyBorder="1" applyAlignment="1">
      <alignment horizontal="center"/>
    </xf>
    <xf numFmtId="0" fontId="2" fillId="0" borderId="7" xfId="0" applyFont="1" applyBorder="1"/>
    <xf numFmtId="0" fontId="2" fillId="0" borderId="7" xfId="0" applyFont="1" applyBorder="1" applyAlignment="1">
      <alignment horizontal="center"/>
    </xf>
    <xf numFmtId="0" fontId="15" fillId="0" borderId="7" xfId="0" applyFont="1" applyBorder="1"/>
    <xf numFmtId="0" fontId="15" fillId="0" borderId="7" xfId="0" applyFont="1" applyBorder="1" applyAlignment="1">
      <alignment horizontal="center"/>
    </xf>
    <xf numFmtId="0" fontId="15" fillId="4" borderId="7" xfId="0" applyFont="1" applyFill="1" applyBorder="1" applyAlignment="1">
      <alignment horizontal="center"/>
    </xf>
    <xf numFmtId="177" fontId="15" fillId="4" borderId="7" xfId="2" applyFont="1" applyFill="1" applyBorder="1"/>
    <xf numFmtId="0" fontId="2" fillId="5" borderId="13" xfId="0" applyFont="1" applyFill="1" applyBorder="1"/>
    <xf numFmtId="0" fontId="15" fillId="0" borderId="13" xfId="0" applyFont="1" applyBorder="1" applyAlignment="1">
      <alignment horizontal="center"/>
    </xf>
    <xf numFmtId="0" fontId="16" fillId="4" borderId="13" xfId="0" applyFont="1" applyFill="1" applyBorder="1" applyAlignment="1">
      <alignment horizontal="center"/>
    </xf>
    <xf numFmtId="179" fontId="16" fillId="4" borderId="13" xfId="0" applyNumberFormat="1" applyFont="1" applyFill="1" applyBorder="1"/>
    <xf numFmtId="179" fontId="14" fillId="5" borderId="13" xfId="0" applyNumberFormat="1" applyFont="1" applyFill="1" applyBorder="1"/>
    <xf numFmtId="0" fontId="16" fillId="5" borderId="13" xfId="0" applyFont="1" applyFill="1" applyBorder="1" applyAlignment="1">
      <alignment horizontal="center"/>
    </xf>
    <xf numFmtId="0" fontId="16" fillId="4" borderId="18" xfId="0" applyFont="1" applyFill="1" applyBorder="1" applyAlignment="1">
      <alignment horizontal="center"/>
    </xf>
    <xf numFmtId="179" fontId="16" fillId="4" borderId="18" xfId="0" applyNumberFormat="1" applyFont="1" applyFill="1" applyBorder="1"/>
    <xf numFmtId="0" fontId="16" fillId="5" borderId="18" xfId="0" applyFont="1" applyFill="1" applyBorder="1" applyAlignment="1">
      <alignment horizontal="center"/>
    </xf>
    <xf numFmtId="0" fontId="20" fillId="5" borderId="11" xfId="0" applyFont="1" applyFill="1" applyBorder="1"/>
    <xf numFmtId="0" fontId="14" fillId="5" borderId="11" xfId="0" applyFont="1" applyFill="1" applyBorder="1" applyAlignment="1">
      <alignment horizontal="center"/>
    </xf>
    <xf numFmtId="179" fontId="14" fillId="5" borderId="11" xfId="0" applyNumberFormat="1" applyFont="1" applyFill="1" applyBorder="1"/>
    <xf numFmtId="0" fontId="16" fillId="4" borderId="11" xfId="0" applyFont="1" applyFill="1" applyBorder="1" applyAlignment="1">
      <alignment horizontal="center"/>
    </xf>
    <xf numFmtId="0" fontId="19" fillId="0" borderId="13" xfId="0" applyFont="1" applyBorder="1"/>
    <xf numFmtId="179" fontId="21" fillId="7" borderId="24" xfId="0" applyNumberFormat="1" applyFont="1" applyFill="1" applyBorder="1"/>
    <xf numFmtId="179" fontId="21" fillId="7" borderId="21" xfId="0" applyNumberFormat="1" applyFont="1" applyFill="1" applyBorder="1"/>
    <xf numFmtId="0" fontId="2" fillId="3" borderId="25" xfId="0" applyFont="1" applyFill="1" applyBorder="1" applyAlignment="1">
      <alignment horizontal="center" vertical="center"/>
    </xf>
    <xf numFmtId="179" fontId="21" fillId="7" borderId="26" xfId="0" applyNumberFormat="1" applyFont="1" applyFill="1" applyBorder="1"/>
    <xf numFmtId="179" fontId="21" fillId="7" borderId="13" xfId="0" applyNumberFormat="1" applyFont="1" applyFill="1" applyBorder="1"/>
    <xf numFmtId="179" fontId="21" fillId="7" borderId="27" xfId="0" applyNumberFormat="1" applyFont="1" applyFill="1" applyBorder="1"/>
    <xf numFmtId="0" fontId="2" fillId="3" borderId="13" xfId="0" applyFont="1" applyFill="1" applyBorder="1"/>
    <xf numFmtId="177" fontId="2" fillId="3" borderId="13" xfId="2" applyFont="1" applyFill="1" applyBorder="1" applyAlignment="1">
      <alignment horizontal="center"/>
    </xf>
    <xf numFmtId="9" fontId="2" fillId="3" borderId="13" xfId="0" applyNumberFormat="1" applyFont="1" applyFill="1" applyBorder="1" applyAlignment="1">
      <alignment horizontal="center"/>
    </xf>
    <xf numFmtId="0" fontId="2" fillId="3" borderId="28" xfId="0" applyFont="1" applyFill="1" applyBorder="1" applyAlignment="1">
      <alignment horizontal="center" vertical="center"/>
    </xf>
    <xf numFmtId="179" fontId="16" fillId="0" borderId="29" xfId="0" applyNumberFormat="1" applyFont="1" applyBorder="1"/>
    <xf numFmtId="179" fontId="16" fillId="0" borderId="18" xfId="0" applyNumberFormat="1" applyFont="1" applyBorder="1"/>
    <xf numFmtId="179" fontId="16" fillId="0" borderId="18" xfId="0" applyNumberFormat="1" applyFont="1" applyBorder="1" applyAlignment="1">
      <alignment horizontal="left"/>
    </xf>
    <xf numFmtId="179" fontId="16" fillId="0" borderId="18" xfId="0" applyNumberFormat="1" applyFont="1" applyBorder="1" applyAlignment="1">
      <alignment horizontal="center"/>
    </xf>
    <xf numFmtId="0" fontId="16" fillId="0" borderId="18" xfId="0" applyFont="1" applyBorder="1" applyAlignment="1">
      <alignment horizontal="center" vertical="center"/>
    </xf>
    <xf numFmtId="0" fontId="16" fillId="0" borderId="30" xfId="0" applyFont="1" applyBorder="1"/>
    <xf numFmtId="0" fontId="16" fillId="0" borderId="10" xfId="0" applyFont="1" applyBorder="1"/>
    <xf numFmtId="0" fontId="16" fillId="0" borderId="11" xfId="0" applyFont="1" applyBorder="1"/>
    <xf numFmtId="179" fontId="16" fillId="0" borderId="11" xfId="0" applyNumberFormat="1" applyFont="1" applyBorder="1" applyAlignment="1">
      <alignment horizontal="left"/>
    </xf>
    <xf numFmtId="179" fontId="16" fillId="0" borderId="11" xfId="0" applyNumberFormat="1" applyFont="1" applyBorder="1" applyAlignment="1">
      <alignment horizontal="center"/>
    </xf>
    <xf numFmtId="0" fontId="16" fillId="0" borderId="11" xfId="0" applyFont="1" applyBorder="1" applyAlignment="1">
      <alignment horizontal="center" vertical="center"/>
    </xf>
    <xf numFmtId="179" fontId="16" fillId="0" borderId="11" xfId="0" applyNumberFormat="1" applyFont="1" applyBorder="1"/>
    <xf numFmtId="0" fontId="16" fillId="0" borderId="31" xfId="0" applyFont="1" applyBorder="1"/>
    <xf numFmtId="179" fontId="16" fillId="0" borderId="31" xfId="0" applyNumberFormat="1" applyFont="1" applyBorder="1"/>
    <xf numFmtId="179" fontId="16" fillId="0" borderId="10" xfId="0" applyNumberFormat="1" applyFont="1" applyBorder="1"/>
    <xf numFmtId="0" fontId="16" fillId="0" borderId="11" xfId="0" applyFont="1" applyBorder="1" applyAlignment="1">
      <alignment horizontal="left"/>
    </xf>
    <xf numFmtId="0" fontId="16" fillId="3" borderId="7" xfId="0" applyFont="1" applyFill="1" applyBorder="1"/>
    <xf numFmtId="0" fontId="16" fillId="0" borderId="9" xfId="0" applyFont="1" applyBorder="1"/>
    <xf numFmtId="0" fontId="0" fillId="0" borderId="32" xfId="0" applyBorder="1"/>
    <xf numFmtId="0" fontId="0" fillId="0" borderId="31" xfId="0" applyBorder="1"/>
    <xf numFmtId="0" fontId="16" fillId="0" borderId="13" xfId="0" applyFont="1" applyBorder="1"/>
    <xf numFmtId="0" fontId="0" fillId="0" borderId="33" xfId="0" applyBorder="1"/>
    <xf numFmtId="179" fontId="0" fillId="4" borderId="9" xfId="0" applyNumberFormat="1" applyFill="1" applyBorder="1"/>
    <xf numFmtId="179" fontId="0" fillId="0" borderId="32" xfId="0" applyNumberFormat="1" applyBorder="1"/>
    <xf numFmtId="179" fontId="0" fillId="0" borderId="31" xfId="0" applyNumberFormat="1" applyBorder="1"/>
    <xf numFmtId="179" fontId="0" fillId="0" borderId="13" xfId="0" applyNumberFormat="1" applyBorder="1"/>
    <xf numFmtId="179" fontId="0" fillId="0" borderId="33" xfId="0" applyNumberFormat="1" applyBorder="1"/>
    <xf numFmtId="179" fontId="22" fillId="0" borderId="34" xfId="0" applyNumberFormat="1" applyFont="1" applyBorder="1"/>
    <xf numFmtId="179" fontId="22" fillId="0" borderId="0" xfId="0" applyNumberFormat="1" applyFont="1"/>
    <xf numFmtId="0" fontId="20" fillId="3" borderId="17" xfId="0" applyFont="1" applyFill="1" applyBorder="1"/>
    <xf numFmtId="0" fontId="2" fillId="3" borderId="25" xfId="0" applyFont="1" applyFill="1" applyBorder="1"/>
    <xf numFmtId="0" fontId="16" fillId="0" borderId="18" xfId="0" applyFont="1" applyBorder="1"/>
    <xf numFmtId="0" fontId="16" fillId="0" borderId="19" xfId="0" applyFont="1" applyBorder="1"/>
    <xf numFmtId="0" fontId="0" fillId="0" borderId="35" xfId="0" applyBorder="1"/>
    <xf numFmtId="179" fontId="0" fillId="0" borderId="9" xfId="0" applyNumberFormat="1" applyBorder="1"/>
    <xf numFmtId="0" fontId="0" fillId="0" borderId="25" xfId="0" applyBorder="1"/>
    <xf numFmtId="179" fontId="0" fillId="0" borderId="11" xfId="0" applyNumberFormat="1" applyBorder="1"/>
    <xf numFmtId="179" fontId="0" fillId="0" borderId="18" xfId="0" applyNumberFormat="1" applyBorder="1"/>
    <xf numFmtId="179" fontId="0" fillId="0" borderId="36" xfId="0" applyNumberFormat="1" applyBorder="1"/>
    <xf numFmtId="179" fontId="0" fillId="5" borderId="0" xfId="0" applyNumberFormat="1" applyFill="1"/>
    <xf numFmtId="0" fontId="20" fillId="6" borderId="7" xfId="0" applyFont="1" applyFill="1" applyBorder="1"/>
    <xf numFmtId="179" fontId="22" fillId="5" borderId="11" xfId="0" applyNumberFormat="1" applyFont="1" applyFill="1" applyBorder="1"/>
    <xf numFmtId="179" fontId="22" fillId="5" borderId="13" xfId="0" applyNumberFormat="1" applyFont="1" applyFill="1" applyBorder="1"/>
    <xf numFmtId="179" fontId="0" fillId="5" borderId="18" xfId="0" applyNumberFormat="1" applyFill="1" applyBorder="1"/>
    <xf numFmtId="179" fontId="22" fillId="5" borderId="18" xfId="0" applyNumberFormat="1" applyFont="1" applyFill="1" applyBorder="1"/>
    <xf numFmtId="179" fontId="22" fillId="0" borderId="11" xfId="0" applyNumberFormat="1" applyFont="1" applyBorder="1"/>
    <xf numFmtId="0" fontId="20" fillId="3" borderId="7" xfId="0" applyFont="1" applyFill="1" applyBorder="1"/>
    <xf numFmtId="0" fontId="20" fillId="0" borderId="7" xfId="0" applyFont="1" applyBorder="1"/>
    <xf numFmtId="179" fontId="16" fillId="5" borderId="13" xfId="0" applyNumberFormat="1" applyFont="1" applyFill="1" applyBorder="1"/>
    <xf numFmtId="179" fontId="16" fillId="5" borderId="18" xfId="0" applyNumberFormat="1" applyFont="1" applyFill="1" applyBorder="1"/>
    <xf numFmtId="179" fontId="16" fillId="4" borderId="11" xfId="0" applyNumberFormat="1" applyFont="1" applyFill="1" applyBorder="1"/>
    <xf numFmtId="177" fontId="22" fillId="0" borderId="13" xfId="0" applyNumberFormat="1" applyFont="1" applyBorder="1"/>
    <xf numFmtId="177" fontId="0" fillId="0" borderId="0" xfId="2" applyFont="1"/>
    <xf numFmtId="0" fontId="16" fillId="0" borderId="11" xfId="0" applyFont="1" applyBorder="1" applyAlignment="1">
      <alignment horizontal="center"/>
    </xf>
    <xf numFmtId="0" fontId="2" fillId="8" borderId="10" xfId="0" applyFont="1" applyFill="1" applyBorder="1"/>
    <xf numFmtId="0" fontId="0" fillId="8" borderId="11" xfId="0" applyFill="1" applyBorder="1"/>
    <xf numFmtId="0" fontId="0" fillId="8" borderId="11" xfId="0" applyFill="1" applyBorder="1" applyAlignment="1">
      <alignment horizontal="center"/>
    </xf>
    <xf numFmtId="179" fontId="2" fillId="8" borderId="11" xfId="0" applyNumberFormat="1" applyFont="1" applyFill="1" applyBorder="1"/>
    <xf numFmtId="179" fontId="20" fillId="8" borderId="31" xfId="0" applyNumberFormat="1" applyFont="1" applyFill="1" applyBorder="1"/>
    <xf numFmtId="0" fontId="0" fillId="0" borderId="37" xfId="0" applyBorder="1"/>
    <xf numFmtId="0" fontId="0" fillId="0" borderId="38" xfId="0" applyBorder="1"/>
    <xf numFmtId="179" fontId="2" fillId="0" borderId="11" xfId="0" applyNumberFormat="1" applyFont="1" applyBorder="1"/>
    <xf numFmtId="179" fontId="2" fillId="4" borderId="11" xfId="0" applyNumberFormat="1" applyFont="1" applyFill="1" applyBorder="1"/>
    <xf numFmtId="179" fontId="2" fillId="0" borderId="31" xfId="0" applyNumberFormat="1" applyFont="1" applyBorder="1"/>
    <xf numFmtId="179" fontId="2" fillId="0" borderId="33" xfId="0" applyNumberFormat="1" applyFont="1" applyBorder="1"/>
    <xf numFmtId="0" fontId="23" fillId="0" borderId="39" xfId="0" applyFont="1" applyBorder="1" applyAlignment="1">
      <alignment horizontal="center" vertical="center" wrapText="1"/>
    </xf>
    <xf numFmtId="0" fontId="24" fillId="0" borderId="40" xfId="0" applyFont="1" applyBorder="1" applyAlignment="1">
      <alignment horizontal="center" vertical="center"/>
    </xf>
    <xf numFmtId="0" fontId="2" fillId="9" borderId="14" xfId="0" applyFont="1" applyFill="1" applyBorder="1"/>
    <xf numFmtId="0" fontId="2" fillId="9" borderId="15" xfId="0" applyFont="1" applyFill="1" applyBorder="1" applyAlignment="1">
      <alignment vertical="center"/>
    </xf>
    <xf numFmtId="0" fontId="2" fillId="9" borderId="15" xfId="0" applyFont="1" applyFill="1" applyBorder="1" applyAlignment="1">
      <alignment horizontal="center" vertical="center"/>
    </xf>
    <xf numFmtId="0" fontId="25" fillId="9" borderId="15" xfId="0" applyFont="1" applyFill="1" applyBorder="1" applyAlignment="1">
      <alignment horizontal="center" vertical="center" wrapText="1"/>
    </xf>
    <xf numFmtId="0" fontId="15" fillId="9" borderId="41" xfId="0" applyFont="1" applyFill="1" applyBorder="1"/>
    <xf numFmtId="0" fontId="15" fillId="9" borderId="42" xfId="0" applyFont="1" applyFill="1" applyBorder="1"/>
    <xf numFmtId="0" fontId="15" fillId="0" borderId="29" xfId="0" applyFont="1" applyBorder="1" applyAlignment="1">
      <alignment horizontal="center"/>
    </xf>
    <xf numFmtId="0" fontId="15" fillId="0" borderId="18" xfId="0" applyFont="1" applyBorder="1"/>
    <xf numFmtId="0" fontId="15" fillId="0" borderId="18" xfId="0" applyFont="1" applyBorder="1" applyAlignment="1">
      <alignment horizontal="center"/>
    </xf>
    <xf numFmtId="179" fontId="2" fillId="0" borderId="18" xfId="0" applyNumberFormat="1" applyFont="1" applyBorder="1"/>
    <xf numFmtId="0" fontId="15" fillId="0" borderId="10" xfId="0" applyFont="1" applyBorder="1" applyAlignment="1">
      <alignment horizontal="center"/>
    </xf>
    <xf numFmtId="0" fontId="15" fillId="0" borderId="11" xfId="0" applyFont="1" applyBorder="1"/>
    <xf numFmtId="0" fontId="15" fillId="0" borderId="11" xfId="0" applyFont="1" applyBorder="1" applyAlignment="1">
      <alignment horizontal="center"/>
    </xf>
    <xf numFmtId="180" fontId="2" fillId="0" borderId="11" xfId="0" applyNumberFormat="1" applyFont="1" applyBorder="1"/>
    <xf numFmtId="0" fontId="15" fillId="0" borderId="11" xfId="0" applyFont="1" applyBorder="1" applyAlignment="1">
      <alignment horizontal="left"/>
    </xf>
    <xf numFmtId="0" fontId="2" fillId="9" borderId="15" xfId="0" applyFont="1" applyFill="1" applyBorder="1"/>
    <xf numFmtId="0" fontId="0" fillId="0" borderId="29" xfId="0" applyBorder="1" applyAlignment="1">
      <alignment horizontal="center"/>
    </xf>
    <xf numFmtId="0" fontId="0" fillId="0" borderId="7" xfId="0" applyBorder="1"/>
    <xf numFmtId="0" fontId="0" fillId="0" borderId="7" xfId="0" applyBorder="1" applyAlignment="1">
      <alignment horizontal="center"/>
    </xf>
    <xf numFmtId="0" fontId="2" fillId="10" borderId="43" xfId="0" applyFont="1" applyFill="1" applyBorder="1"/>
    <xf numFmtId="0" fontId="2" fillId="10" borderId="44" xfId="0" applyFont="1" applyFill="1" applyBorder="1"/>
    <xf numFmtId="0" fontId="2" fillId="10" borderId="45" xfId="0" applyFont="1" applyFill="1" applyBorder="1"/>
    <xf numFmtId="0" fontId="2" fillId="10" borderId="45" xfId="0" applyFont="1" applyFill="1" applyBorder="1" applyAlignment="1">
      <alignment horizontal="center"/>
    </xf>
    <xf numFmtId="179" fontId="2" fillId="10" borderId="11" xfId="0" applyNumberFormat="1" applyFont="1" applyFill="1" applyBorder="1"/>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topLeftCell="A3" workbookViewId="0">
      <selection activeCell="C17" sqref="C17"/>
    </sheetView>
  </sheetViews>
  <sheetFormatPr defaultColWidth="9" defaultRowHeight="14.4" outlineLevelCol="4"/>
  <cols>
    <col min="2" max="2" width="38.2037037037037" customWidth="1"/>
    <col min="3" max="4" width="9.0462962962963" customWidth="1"/>
    <col min="5" max="5" width="23.4166666666667" customWidth="1"/>
  </cols>
  <sheetData>
    <row r="1" ht="74.65" customHeight="1" spans="1:5">
      <c r="A1" s="206" t="s">
        <v>0</v>
      </c>
      <c r="B1" s="206"/>
      <c r="C1" s="206"/>
      <c r="D1" s="206"/>
      <c r="E1" s="206"/>
    </row>
    <row r="2" ht="21" customHeight="1" spans="1:5">
      <c r="A2" s="207" t="s">
        <v>1</v>
      </c>
      <c r="B2" s="207"/>
      <c r="C2" s="207"/>
      <c r="D2" s="207"/>
      <c r="E2" s="207"/>
    </row>
    <row r="3" ht="21" customHeight="1" spans="1:5">
      <c r="A3" s="207"/>
      <c r="B3" s="207"/>
      <c r="C3" s="207"/>
      <c r="D3" s="207"/>
      <c r="E3" s="207"/>
    </row>
    <row r="4" ht="15.15" spans="1:5">
      <c r="A4" s="208"/>
      <c r="B4" s="209" t="s">
        <v>2</v>
      </c>
      <c r="C4" s="210" t="s">
        <v>3</v>
      </c>
      <c r="D4" s="210" t="s">
        <v>4</v>
      </c>
      <c r="E4" s="211" t="s">
        <v>5</v>
      </c>
    </row>
    <row r="5" ht="15.15" spans="1:5">
      <c r="A5" s="212"/>
      <c r="B5" s="213" t="s">
        <v>6</v>
      </c>
      <c r="C5" s="213"/>
      <c r="D5" s="213"/>
      <c r="E5" s="213"/>
    </row>
    <row r="6" spans="1:5">
      <c r="A6" s="214"/>
      <c r="B6" s="215" t="s">
        <v>7</v>
      </c>
      <c r="C6" s="216" t="s">
        <v>8</v>
      </c>
      <c r="D6" s="216">
        <v>6.5</v>
      </c>
      <c r="E6" s="217">
        <v>6500</v>
      </c>
    </row>
    <row r="7" spans="1:5">
      <c r="A7" s="218"/>
      <c r="B7" s="219" t="s">
        <v>9</v>
      </c>
      <c r="C7" s="220" t="s">
        <v>10</v>
      </c>
      <c r="D7" s="220">
        <v>4.53125</v>
      </c>
      <c r="E7" s="221">
        <f>D7*1000</f>
        <v>4531.25</v>
      </c>
    </row>
    <row r="8" spans="1:5">
      <c r="A8" s="218"/>
      <c r="B8" s="219" t="s">
        <v>11</v>
      </c>
      <c r="C8" s="220" t="s">
        <v>12</v>
      </c>
      <c r="D8" s="220">
        <v>4.53125</v>
      </c>
      <c r="E8" s="221">
        <f>D8*1000</f>
        <v>4531.25</v>
      </c>
    </row>
    <row r="9" spans="1:5">
      <c r="A9" s="218"/>
      <c r="B9" s="219" t="s">
        <v>13</v>
      </c>
      <c r="C9" s="220" t="s">
        <v>8</v>
      </c>
      <c r="D9" s="220">
        <v>4.5</v>
      </c>
      <c r="E9" s="202">
        <v>4500</v>
      </c>
    </row>
    <row r="10" spans="1:5">
      <c r="A10" s="218"/>
      <c r="B10" s="219" t="s">
        <v>14</v>
      </c>
      <c r="C10" s="220" t="s">
        <v>15</v>
      </c>
      <c r="D10" s="220">
        <v>4.0625</v>
      </c>
      <c r="E10" s="202">
        <f>D10*1000</f>
        <v>4062.5</v>
      </c>
    </row>
    <row r="11" spans="1:5">
      <c r="A11" s="218"/>
      <c r="B11" s="219" t="s">
        <v>16</v>
      </c>
      <c r="C11" s="220" t="s">
        <v>17</v>
      </c>
      <c r="D11" s="220">
        <v>4.0625</v>
      </c>
      <c r="E11" s="202">
        <f>D11*1000</f>
        <v>4062.5</v>
      </c>
    </row>
    <row r="12" spans="1:5">
      <c r="A12" s="218"/>
      <c r="B12" s="219" t="s">
        <v>18</v>
      </c>
      <c r="C12" s="220" t="s">
        <v>19</v>
      </c>
      <c r="D12" s="220">
        <v>3</v>
      </c>
      <c r="E12" s="221">
        <v>3000</v>
      </c>
    </row>
    <row r="13" spans="1:5">
      <c r="A13" s="218"/>
      <c r="B13" s="219" t="s">
        <v>20</v>
      </c>
      <c r="C13" s="220" t="s">
        <v>21</v>
      </c>
      <c r="D13" s="220">
        <v>3</v>
      </c>
      <c r="E13" s="202">
        <v>3000</v>
      </c>
    </row>
    <row r="14" spans="1:5">
      <c r="A14" s="218"/>
      <c r="B14" s="222" t="s">
        <v>22</v>
      </c>
      <c r="C14" s="220" t="s">
        <v>23</v>
      </c>
      <c r="D14" s="220">
        <v>0.75</v>
      </c>
      <c r="E14" s="202">
        <v>750</v>
      </c>
    </row>
    <row r="15" spans="1:5">
      <c r="A15" s="218"/>
      <c r="B15" s="219" t="s">
        <v>24</v>
      </c>
      <c r="C15" s="220" t="s">
        <v>8</v>
      </c>
      <c r="D15" s="220">
        <v>0.5</v>
      </c>
      <c r="E15" s="202">
        <v>500</v>
      </c>
    </row>
    <row r="16" spans="1:5">
      <c r="A16" s="218"/>
      <c r="B16" s="219" t="s">
        <v>25</v>
      </c>
      <c r="C16" s="220" t="s">
        <v>26</v>
      </c>
      <c r="D16" s="220">
        <v>0.46875</v>
      </c>
      <c r="E16" s="221">
        <f>D16*1000</f>
        <v>468.75</v>
      </c>
    </row>
    <row r="17" spans="1:5">
      <c r="A17" s="218"/>
      <c r="B17" s="219" t="s">
        <v>27</v>
      </c>
      <c r="C17" s="220" t="s">
        <v>28</v>
      </c>
      <c r="D17" s="220">
        <v>0.46875</v>
      </c>
      <c r="E17" s="221">
        <f>D17*1000</f>
        <v>468.75</v>
      </c>
    </row>
    <row r="18" spans="1:5">
      <c r="A18" s="218"/>
      <c r="B18" s="219" t="s">
        <v>29</v>
      </c>
      <c r="C18" s="220" t="s">
        <v>8</v>
      </c>
      <c r="D18" s="220">
        <v>0.3125</v>
      </c>
      <c r="E18" s="202">
        <f>D18*1000</f>
        <v>312.5</v>
      </c>
    </row>
    <row r="19" ht="15.15"/>
    <row r="20" ht="15.15" spans="1:5">
      <c r="A20" s="208" t="s">
        <v>30</v>
      </c>
      <c r="B20" s="223"/>
      <c r="C20" s="223"/>
      <c r="D20" s="223"/>
      <c r="E20" s="223"/>
    </row>
    <row r="21" spans="1:5">
      <c r="A21" s="224"/>
      <c r="B21" s="72" t="s">
        <v>31</v>
      </c>
      <c r="C21" s="73" t="s">
        <v>21</v>
      </c>
      <c r="D21" s="73"/>
      <c r="E21" s="217">
        <v>5875</v>
      </c>
    </row>
    <row r="22" spans="1:5">
      <c r="A22" s="52"/>
      <c r="B22" s="37" t="s">
        <v>32</v>
      </c>
      <c r="C22" s="38" t="s">
        <v>23</v>
      </c>
      <c r="D22" s="38"/>
      <c r="E22" s="202">
        <v>375</v>
      </c>
    </row>
    <row r="23" spans="1:5">
      <c r="A23" s="85"/>
      <c r="B23" s="225" t="s">
        <v>33</v>
      </c>
      <c r="C23" s="226" t="s">
        <v>8</v>
      </c>
      <c r="D23" s="226"/>
      <c r="E23" s="202">
        <v>250</v>
      </c>
    </row>
    <row r="24" spans="1:5">
      <c r="A24" s="52"/>
      <c r="B24" s="37"/>
      <c r="C24" s="38"/>
      <c r="D24" s="38"/>
      <c r="E24" s="202"/>
    </row>
    <row r="25" spans="1:1">
      <c r="A25" s="200"/>
    </row>
    <row r="26" spans="1:5">
      <c r="A26" s="227" t="s">
        <v>34</v>
      </c>
      <c r="B26" s="228"/>
      <c r="C26" s="229"/>
      <c r="D26" s="230"/>
      <c r="E26" s="231">
        <f>SUM(E5:E24)</f>
        <v>43187.5</v>
      </c>
    </row>
  </sheetData>
  <sortState ref="B21:E23">
    <sortCondition ref="E21:E23" descending="1"/>
  </sortState>
  <mergeCells count="2">
    <mergeCell ref="A1:E1"/>
    <mergeCell ref="A2:E2"/>
  </mergeCells>
  <printOptions horizontalCentered="1"/>
  <pageMargins left="0.236220472440945" right="0.23622047244094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3:K74"/>
  <sheetViews>
    <sheetView tabSelected="1" topLeftCell="A18" workbookViewId="0">
      <selection activeCell="C30" sqref="C30"/>
    </sheetView>
  </sheetViews>
  <sheetFormatPr defaultColWidth="9" defaultRowHeight="14.4"/>
  <cols>
    <col min="1" max="1" width="13.0462962962963" customWidth="1"/>
    <col min="2" max="2" width="20.3148148148148" customWidth="1"/>
    <col min="3" max="3" width="17.0462962962963" customWidth="1"/>
    <col min="4" max="4" width="11.8425925925926" customWidth="1"/>
    <col min="5" max="5" width="10.0462962962963" customWidth="1"/>
    <col min="6" max="6" width="11.4166666666667" customWidth="1"/>
    <col min="7" max="7" width="11.3148148148148" customWidth="1"/>
    <col min="8" max="8" width="12.5277777777778" customWidth="1"/>
    <col min="9" max="9" width="11.5740740740741" customWidth="1"/>
    <col min="10" max="10" width="11.2592592592593" customWidth="1"/>
    <col min="11" max="11" width="12.2592592592593" customWidth="1"/>
  </cols>
  <sheetData>
    <row r="3" ht="18" spans="1:11">
      <c r="A3" s="23" t="s">
        <v>35</v>
      </c>
      <c r="B3" s="23"/>
      <c r="C3" s="23"/>
      <c r="D3" s="23"/>
      <c r="E3" s="23"/>
      <c r="F3" s="23"/>
      <c r="G3" s="23"/>
      <c r="H3" s="23"/>
      <c r="I3" s="23"/>
      <c r="J3" s="23"/>
      <c r="K3" s="23"/>
    </row>
    <row r="4" spans="4:4">
      <c r="D4" s="24"/>
    </row>
    <row r="6" ht="15.15" spans="1:11">
      <c r="A6" s="25" t="s">
        <v>36</v>
      </c>
      <c r="B6" s="26" t="s">
        <v>37</v>
      </c>
      <c r="C6" s="26" t="s">
        <v>38</v>
      </c>
      <c r="D6" s="27" t="s">
        <v>39</v>
      </c>
      <c r="E6" s="26" t="s">
        <v>4</v>
      </c>
      <c r="F6" s="26" t="s">
        <v>40</v>
      </c>
      <c r="G6" s="26" t="s">
        <v>41</v>
      </c>
      <c r="H6" s="26" t="s">
        <v>42</v>
      </c>
      <c r="I6" s="26" t="s">
        <v>40</v>
      </c>
      <c r="J6" s="157" t="s">
        <v>43</v>
      </c>
      <c r="K6" s="26" t="s">
        <v>44</v>
      </c>
    </row>
    <row r="7" spans="1:11">
      <c r="A7" s="28"/>
      <c r="B7" s="29" t="s">
        <v>45</v>
      </c>
      <c r="C7" s="30" t="s">
        <v>46</v>
      </c>
      <c r="D7" s="31" t="s">
        <v>47</v>
      </c>
      <c r="E7" s="32">
        <f>(2.5+(3*1.25))/4</f>
        <v>1.5625</v>
      </c>
      <c r="F7" s="33">
        <f>E7*1000</f>
        <v>1562.5</v>
      </c>
      <c r="G7" s="34"/>
      <c r="H7" s="30"/>
      <c r="I7" s="30"/>
      <c r="J7" s="158"/>
      <c r="K7" s="159"/>
    </row>
    <row r="8" spans="1:11">
      <c r="A8" s="35"/>
      <c r="B8" s="36" t="s">
        <v>48</v>
      </c>
      <c r="C8" s="37" t="s">
        <v>46</v>
      </c>
      <c r="D8" s="38" t="s">
        <v>47</v>
      </c>
      <c r="E8" s="39">
        <f t="shared" ref="E8:E10" si="0">(2.5+(3*1.25))/4</f>
        <v>1.5625</v>
      </c>
      <c r="F8" s="40">
        <f t="shared" ref="F8:F10" si="1">E8*1000</f>
        <v>1562.5</v>
      </c>
      <c r="G8" s="41"/>
      <c r="H8" s="37"/>
      <c r="I8" s="37"/>
      <c r="J8" s="148"/>
      <c r="K8" s="160"/>
    </row>
    <row r="9" spans="1:11">
      <c r="A9" s="35"/>
      <c r="B9" s="36" t="s">
        <v>49</v>
      </c>
      <c r="C9" s="37" t="s">
        <v>46</v>
      </c>
      <c r="D9" s="38" t="s">
        <v>47</v>
      </c>
      <c r="E9" s="39">
        <f t="shared" si="0"/>
        <v>1.5625</v>
      </c>
      <c r="F9" s="40">
        <f t="shared" si="1"/>
        <v>1562.5</v>
      </c>
      <c r="G9" s="41"/>
      <c r="H9" s="37"/>
      <c r="I9" s="37"/>
      <c r="J9" s="148"/>
      <c r="K9" s="160"/>
    </row>
    <row r="10" ht="15.15" spans="1:11">
      <c r="A10" s="42"/>
      <c r="B10" s="43" t="s">
        <v>50</v>
      </c>
      <c r="C10" s="44" t="s">
        <v>46</v>
      </c>
      <c r="D10" s="45" t="s">
        <v>47</v>
      </c>
      <c r="E10" s="46">
        <f t="shared" si="0"/>
        <v>1.5625</v>
      </c>
      <c r="F10" s="47">
        <f t="shared" si="1"/>
        <v>1562.5</v>
      </c>
      <c r="G10" s="48"/>
      <c r="H10" s="44"/>
      <c r="I10" s="44"/>
      <c r="J10" s="161"/>
      <c r="K10" s="162"/>
    </row>
    <row r="11" spans="1:11">
      <c r="A11" s="49"/>
      <c r="B11" s="29" t="s">
        <v>51</v>
      </c>
      <c r="C11" s="30" t="s">
        <v>52</v>
      </c>
      <c r="D11" s="31" t="s">
        <v>53</v>
      </c>
      <c r="E11" s="30"/>
      <c r="F11" s="50"/>
      <c r="G11" s="51"/>
      <c r="H11" s="32">
        <v>2</v>
      </c>
      <c r="I11" s="163">
        <f>H11*1000</f>
        <v>2000</v>
      </c>
      <c r="J11" s="163">
        <v>500</v>
      </c>
      <c r="K11" s="164"/>
    </row>
    <row r="12" spans="1:11">
      <c r="A12" s="52"/>
      <c r="B12" s="36" t="s">
        <v>54</v>
      </c>
      <c r="C12" s="37" t="s">
        <v>55</v>
      </c>
      <c r="D12" s="38" t="s">
        <v>56</v>
      </c>
      <c r="E12" s="37"/>
      <c r="F12" s="53"/>
      <c r="G12" s="54"/>
      <c r="H12" s="39">
        <v>1.5</v>
      </c>
      <c r="I12" s="99">
        <f>H12*1000</f>
        <v>1500</v>
      </c>
      <c r="J12" s="99">
        <f t="shared" ref="J12" si="2">I12/2</f>
        <v>750</v>
      </c>
      <c r="K12" s="165"/>
    </row>
    <row r="13" ht="15.15" spans="1:11">
      <c r="A13" s="55"/>
      <c r="B13" s="56" t="s">
        <v>48</v>
      </c>
      <c r="C13" s="44" t="s">
        <v>57</v>
      </c>
      <c r="D13" s="45">
        <v>16</v>
      </c>
      <c r="E13" s="44"/>
      <c r="F13" s="57"/>
      <c r="G13" s="58"/>
      <c r="H13" s="45">
        <v>1</v>
      </c>
      <c r="I13" s="166">
        <f>H13*1000</f>
        <v>1000</v>
      </c>
      <c r="J13" s="166">
        <v>0</v>
      </c>
      <c r="K13" s="167"/>
    </row>
    <row r="14" ht="15.15" spans="1:11">
      <c r="A14" s="59"/>
      <c r="B14" s="60" t="s">
        <v>58</v>
      </c>
      <c r="C14" s="61"/>
      <c r="D14" s="62"/>
      <c r="E14" s="63"/>
      <c r="F14" s="64"/>
      <c r="G14" s="64"/>
      <c r="H14" s="63"/>
      <c r="I14" s="63"/>
      <c r="J14" s="63"/>
      <c r="K14" s="168">
        <f>SUM(I11:J12)+SUM(F7:F10)</f>
        <v>11000</v>
      </c>
    </row>
    <row r="15" ht="15.15" spans="2:11">
      <c r="B15" s="65"/>
      <c r="D15" s="24"/>
      <c r="E15" s="66"/>
      <c r="F15" s="67"/>
      <c r="G15" s="67"/>
      <c r="H15" s="66"/>
      <c r="I15" s="66"/>
      <c r="J15" s="66"/>
      <c r="K15" s="169"/>
    </row>
    <row r="16" ht="15.15" spans="1:11">
      <c r="A16" s="68" t="s">
        <v>59</v>
      </c>
      <c r="B16" s="69" t="s">
        <v>37</v>
      </c>
      <c r="C16" s="69" t="s">
        <v>38</v>
      </c>
      <c r="D16" s="70" t="s">
        <v>39</v>
      </c>
      <c r="E16" s="69" t="s">
        <v>4</v>
      </c>
      <c r="F16" s="69" t="s">
        <v>40</v>
      </c>
      <c r="G16" s="69" t="s">
        <v>41</v>
      </c>
      <c r="H16" s="69" t="s">
        <v>42</v>
      </c>
      <c r="I16" s="69" t="s">
        <v>40</v>
      </c>
      <c r="J16" s="170" t="s">
        <v>43</v>
      </c>
      <c r="K16" s="171" t="s">
        <v>44</v>
      </c>
    </row>
    <row r="17" spans="1:11">
      <c r="A17" s="35" t="s">
        <v>60</v>
      </c>
      <c r="B17" s="36" t="s">
        <v>61</v>
      </c>
      <c r="C17" s="37" t="s">
        <v>62</v>
      </c>
      <c r="D17" s="38" t="s">
        <v>63</v>
      </c>
      <c r="E17" s="39">
        <f>(1.5+(3*0.75))/8</f>
        <v>0.46875</v>
      </c>
      <c r="F17" s="40">
        <f>E17*1000</f>
        <v>468.75</v>
      </c>
      <c r="G17" s="41"/>
      <c r="H17" s="30"/>
      <c r="I17" s="30"/>
      <c r="J17" s="158"/>
      <c r="K17" s="159"/>
    </row>
    <row r="18" spans="1:11">
      <c r="A18" s="35"/>
      <c r="B18" s="36" t="s">
        <v>64</v>
      </c>
      <c r="C18" s="37" t="s">
        <v>62</v>
      </c>
      <c r="D18" s="38" t="s">
        <v>63</v>
      </c>
      <c r="E18" s="39">
        <f t="shared" ref="E18:E24" si="3">(1.5+(3*0.75))/8</f>
        <v>0.46875</v>
      </c>
      <c r="F18" s="40">
        <f t="shared" ref="F18:F24" si="4">E18*1000</f>
        <v>468.75</v>
      </c>
      <c r="G18" s="41"/>
      <c r="H18" s="37"/>
      <c r="I18" s="37"/>
      <c r="J18" s="148"/>
      <c r="K18" s="160"/>
    </row>
    <row r="19" spans="1:11">
      <c r="A19" s="35"/>
      <c r="B19" s="36" t="s">
        <v>49</v>
      </c>
      <c r="C19" s="37" t="s">
        <v>62</v>
      </c>
      <c r="D19" s="38" t="s">
        <v>63</v>
      </c>
      <c r="E19" s="39">
        <f t="shared" si="3"/>
        <v>0.46875</v>
      </c>
      <c r="F19" s="40">
        <f t="shared" si="4"/>
        <v>468.75</v>
      </c>
      <c r="G19" s="41"/>
      <c r="H19" s="37"/>
      <c r="I19" s="37"/>
      <c r="J19" s="148"/>
      <c r="K19" s="160"/>
    </row>
    <row r="20" ht="15.15" spans="1:11">
      <c r="A20" s="42"/>
      <c r="B20" s="43" t="s">
        <v>50</v>
      </c>
      <c r="C20" s="44" t="s">
        <v>62</v>
      </c>
      <c r="D20" s="45" t="s">
        <v>63</v>
      </c>
      <c r="E20" s="46">
        <f t="shared" si="3"/>
        <v>0.46875</v>
      </c>
      <c r="F20" s="47">
        <f t="shared" si="4"/>
        <v>468.75</v>
      </c>
      <c r="G20" s="48"/>
      <c r="H20" s="44"/>
      <c r="I20" s="44"/>
      <c r="J20" s="161"/>
      <c r="K20" s="162"/>
    </row>
    <row r="21" spans="1:11">
      <c r="A21" s="28" t="s">
        <v>60</v>
      </c>
      <c r="B21" s="30" t="s">
        <v>54</v>
      </c>
      <c r="C21" s="30" t="s">
        <v>65</v>
      </c>
      <c r="D21" s="31" t="s">
        <v>66</v>
      </c>
      <c r="E21" s="31">
        <f t="shared" si="3"/>
        <v>0.46875</v>
      </c>
      <c r="F21" s="50">
        <f t="shared" si="4"/>
        <v>468.75</v>
      </c>
      <c r="G21" s="34"/>
      <c r="H21" s="30"/>
      <c r="I21" s="30"/>
      <c r="J21" s="158"/>
      <c r="K21" s="159"/>
    </row>
    <row r="22" spans="1:11">
      <c r="A22" s="35"/>
      <c r="B22" s="37" t="s">
        <v>64</v>
      </c>
      <c r="C22" s="37" t="s">
        <v>65</v>
      </c>
      <c r="D22" s="38" t="s">
        <v>66</v>
      </c>
      <c r="E22" s="38">
        <f t="shared" si="3"/>
        <v>0.46875</v>
      </c>
      <c r="F22" s="53">
        <f t="shared" si="4"/>
        <v>468.75</v>
      </c>
      <c r="G22" s="41"/>
      <c r="H22" s="37"/>
      <c r="I22" s="37"/>
      <c r="J22" s="148"/>
      <c r="K22" s="160"/>
    </row>
    <row r="23" spans="1:11">
      <c r="A23" s="35"/>
      <c r="B23" s="37" t="s">
        <v>67</v>
      </c>
      <c r="C23" s="37" t="s">
        <v>65</v>
      </c>
      <c r="D23" s="38" t="s">
        <v>66</v>
      </c>
      <c r="E23" s="38">
        <f t="shared" si="3"/>
        <v>0.46875</v>
      </c>
      <c r="F23" s="53">
        <f t="shared" si="4"/>
        <v>468.75</v>
      </c>
      <c r="G23" s="41"/>
      <c r="H23" s="37"/>
      <c r="I23" s="37"/>
      <c r="J23" s="148"/>
      <c r="K23" s="160"/>
    </row>
    <row r="24" ht="15.15" spans="1:11">
      <c r="A24" s="42"/>
      <c r="B24" s="44" t="s">
        <v>50</v>
      </c>
      <c r="C24" s="44" t="s">
        <v>65</v>
      </c>
      <c r="D24" s="45" t="s">
        <v>66</v>
      </c>
      <c r="E24" s="45">
        <f t="shared" si="3"/>
        <v>0.46875</v>
      </c>
      <c r="F24" s="57">
        <f t="shared" si="4"/>
        <v>468.75</v>
      </c>
      <c r="G24" s="48"/>
      <c r="H24" s="44"/>
      <c r="I24" s="44"/>
      <c r="J24" s="161"/>
      <c r="K24" s="162"/>
    </row>
    <row r="25" spans="1:11">
      <c r="A25" s="71" t="s">
        <v>60</v>
      </c>
      <c r="B25" s="72" t="s">
        <v>68</v>
      </c>
      <c r="C25" s="72" t="s">
        <v>46</v>
      </c>
      <c r="D25" s="73" t="s">
        <v>69</v>
      </c>
      <c r="E25" s="73"/>
      <c r="F25" s="74"/>
      <c r="G25" s="75"/>
      <c r="H25" s="72"/>
      <c r="I25" s="72"/>
      <c r="J25" s="172"/>
      <c r="K25" s="72"/>
    </row>
    <row r="26" ht="15.15" spans="2:11">
      <c r="B26" s="76" t="s">
        <v>68</v>
      </c>
      <c r="C26" s="76" t="s">
        <v>70</v>
      </c>
      <c r="D26" s="24" t="s">
        <v>71</v>
      </c>
      <c r="E26" s="77"/>
      <c r="F26" s="57"/>
      <c r="G26" s="78"/>
      <c r="H26" s="76"/>
      <c r="I26" s="76"/>
      <c r="J26" s="173"/>
      <c r="K26" s="174"/>
    </row>
    <row r="27" spans="1:11">
      <c r="A27" s="79"/>
      <c r="B27" s="29" t="s">
        <v>54</v>
      </c>
      <c r="C27" s="30" t="s">
        <v>72</v>
      </c>
      <c r="D27" s="80" t="s">
        <v>73</v>
      </c>
      <c r="E27" s="81">
        <v>3</v>
      </c>
      <c r="F27" s="33">
        <f>E27*1000</f>
        <v>3000</v>
      </c>
      <c r="G27" s="33">
        <f>F27/2</f>
        <v>1500</v>
      </c>
      <c r="H27" s="31">
        <v>2</v>
      </c>
      <c r="I27" s="175">
        <f>H27*1000</f>
        <v>2000</v>
      </c>
      <c r="J27" s="175">
        <v>1000</v>
      </c>
      <c r="K27" s="176"/>
    </row>
    <row r="28" spans="1:11">
      <c r="A28" s="52"/>
      <c r="B28" s="71" t="s">
        <v>74</v>
      </c>
      <c r="C28" s="72" t="s">
        <v>75</v>
      </c>
      <c r="D28" s="73" t="s">
        <v>76</v>
      </c>
      <c r="E28" s="82">
        <v>1.5</v>
      </c>
      <c r="F28" s="83">
        <f>E28*1000</f>
        <v>1500</v>
      </c>
      <c r="G28" s="84">
        <f>1500/4</f>
        <v>375</v>
      </c>
      <c r="H28" s="38">
        <v>1</v>
      </c>
      <c r="I28" s="177">
        <f>H28*1000</f>
        <v>1000</v>
      </c>
      <c r="J28" s="177">
        <v>250</v>
      </c>
      <c r="K28" s="165"/>
    </row>
    <row r="29" spans="1:11">
      <c r="A29" s="85"/>
      <c r="B29" s="36" t="s">
        <v>67</v>
      </c>
      <c r="C29" s="86" t="s">
        <v>77</v>
      </c>
      <c r="D29" s="87" t="s">
        <v>78</v>
      </c>
      <c r="E29" s="39">
        <v>1.5</v>
      </c>
      <c r="F29" s="83">
        <f>E29*1000</f>
        <v>1500</v>
      </c>
      <c r="G29" s="88">
        <v>0</v>
      </c>
      <c r="H29" s="73">
        <v>0.5</v>
      </c>
      <c r="I29" s="178">
        <f>H29*1000</f>
        <v>500</v>
      </c>
      <c r="J29" s="178">
        <v>0</v>
      </c>
      <c r="K29" s="179"/>
    </row>
    <row r="30" ht="15.15" spans="1:11">
      <c r="A30" s="55"/>
      <c r="B30" s="44"/>
      <c r="C30" s="37"/>
      <c r="D30" s="45"/>
      <c r="E30" s="44"/>
      <c r="F30" s="57"/>
      <c r="G30" s="58"/>
      <c r="H30" s="45"/>
      <c r="I30" s="166"/>
      <c r="J30" s="166"/>
      <c r="K30" s="167"/>
    </row>
    <row r="31" ht="15.15" spans="1:11">
      <c r="A31" s="59"/>
      <c r="B31" s="60" t="s">
        <v>58</v>
      </c>
      <c r="C31" s="61"/>
      <c r="D31" s="62"/>
      <c r="E31" s="63"/>
      <c r="F31" s="64"/>
      <c r="G31" s="64"/>
      <c r="H31" s="63"/>
      <c r="I31" s="63"/>
      <c r="J31" s="63"/>
      <c r="K31" s="168">
        <f>SUM(F17:F20)+SUM(F27:G29)</f>
        <v>9750</v>
      </c>
    </row>
    <row r="32" spans="1:11">
      <c r="A32" s="89"/>
      <c r="B32" s="89"/>
      <c r="C32" s="89"/>
      <c r="D32" s="90"/>
      <c r="E32" s="91"/>
      <c r="F32" s="91"/>
      <c r="G32" s="92"/>
      <c r="H32" s="92"/>
      <c r="I32" s="92"/>
      <c r="J32" s="180"/>
      <c r="K32" s="180"/>
    </row>
    <row r="33" spans="1:11">
      <c r="A33" s="93" t="s">
        <v>79</v>
      </c>
      <c r="B33" s="93" t="s">
        <v>37</v>
      </c>
      <c r="C33" s="93" t="s">
        <v>38</v>
      </c>
      <c r="D33" s="94" t="s">
        <v>39</v>
      </c>
      <c r="E33" s="93" t="s">
        <v>4</v>
      </c>
      <c r="F33" s="93" t="s">
        <v>40</v>
      </c>
      <c r="G33" s="93" t="s">
        <v>41</v>
      </c>
      <c r="H33" s="93" t="s">
        <v>42</v>
      </c>
      <c r="I33" s="93" t="s">
        <v>40</v>
      </c>
      <c r="J33" s="181" t="s">
        <v>43</v>
      </c>
      <c r="K33" s="93" t="s">
        <v>44</v>
      </c>
    </row>
    <row r="34" spans="1:11">
      <c r="A34" s="95"/>
      <c r="B34" s="95"/>
      <c r="C34" s="95"/>
      <c r="D34" s="96"/>
      <c r="E34" s="96"/>
      <c r="F34" s="97"/>
      <c r="G34" s="97"/>
      <c r="H34" s="97"/>
      <c r="I34" s="97"/>
      <c r="J34" s="97"/>
      <c r="K34" s="97"/>
    </row>
    <row r="35" spans="1:11">
      <c r="A35" s="98" t="s">
        <v>60</v>
      </c>
      <c r="B35" s="95" t="s">
        <v>80</v>
      </c>
      <c r="C35" s="95" t="s">
        <v>81</v>
      </c>
      <c r="D35" s="96" t="s">
        <v>82</v>
      </c>
      <c r="E35" s="96">
        <f>(0.5+(3*0.25))/4</f>
        <v>0.3125</v>
      </c>
      <c r="F35" s="97">
        <f>1250/4</f>
        <v>312.5</v>
      </c>
      <c r="G35" s="97"/>
      <c r="H35" s="97"/>
      <c r="I35" s="97"/>
      <c r="J35" s="97"/>
      <c r="K35" s="182"/>
    </row>
    <row r="36" spans="1:11">
      <c r="A36" s="95"/>
      <c r="B36" s="95" t="s">
        <v>83</v>
      </c>
      <c r="C36" s="95" t="s">
        <v>81</v>
      </c>
      <c r="D36" s="96"/>
      <c r="E36" s="96">
        <f t="shared" ref="E36:E38" si="5">(0.5+(3*0.25))/4</f>
        <v>0.3125</v>
      </c>
      <c r="F36" s="97">
        <f t="shared" ref="F36:F38" si="6">1250/4</f>
        <v>312.5</v>
      </c>
      <c r="G36" s="97"/>
      <c r="H36" s="97"/>
      <c r="I36" s="97"/>
      <c r="J36" s="97"/>
      <c r="K36" s="182"/>
    </row>
    <row r="37" spans="1:11">
      <c r="A37" s="95"/>
      <c r="B37" s="98" t="s">
        <v>84</v>
      </c>
      <c r="C37" s="95" t="s">
        <v>81</v>
      </c>
      <c r="D37" s="96"/>
      <c r="E37" s="39">
        <f t="shared" si="5"/>
        <v>0.3125</v>
      </c>
      <c r="F37" s="99">
        <f t="shared" si="6"/>
        <v>312.5</v>
      </c>
      <c r="G37" s="97"/>
      <c r="H37" s="97"/>
      <c r="I37" s="97"/>
      <c r="J37" s="97"/>
      <c r="K37" s="182"/>
    </row>
    <row r="38" ht="15.15" spans="1:11">
      <c r="A38" s="100"/>
      <c r="B38" s="100" t="s">
        <v>85</v>
      </c>
      <c r="C38" s="100" t="s">
        <v>81</v>
      </c>
      <c r="D38" s="101"/>
      <c r="E38" s="101">
        <f t="shared" si="5"/>
        <v>0.3125</v>
      </c>
      <c r="F38" s="102">
        <f t="shared" si="6"/>
        <v>312.5</v>
      </c>
      <c r="G38" s="102"/>
      <c r="H38" s="102"/>
      <c r="I38" s="102"/>
      <c r="J38" s="102"/>
      <c r="K38" s="183"/>
    </row>
    <row r="39" spans="1:11">
      <c r="A39" s="103"/>
      <c r="B39" s="104" t="s">
        <v>85</v>
      </c>
      <c r="C39" s="103" t="s">
        <v>86</v>
      </c>
      <c r="D39" s="105">
        <v>2</v>
      </c>
      <c r="E39" s="82">
        <v>3</v>
      </c>
      <c r="F39" s="106">
        <v>3000</v>
      </c>
      <c r="G39" s="106">
        <v>1500</v>
      </c>
      <c r="H39" s="105">
        <v>1</v>
      </c>
      <c r="I39" s="184">
        <v>1000</v>
      </c>
      <c r="J39" s="184">
        <v>500</v>
      </c>
      <c r="K39" s="185"/>
    </row>
    <row r="40" spans="1:11">
      <c r="A40" s="95"/>
      <c r="B40" s="98" t="s">
        <v>83</v>
      </c>
      <c r="C40" s="95" t="s">
        <v>86</v>
      </c>
      <c r="D40" s="96">
        <v>16</v>
      </c>
      <c r="E40" s="96">
        <v>0.75</v>
      </c>
      <c r="F40" s="97"/>
      <c r="G40" s="97"/>
      <c r="H40" s="39">
        <v>0.75</v>
      </c>
      <c r="I40" s="99">
        <v>750</v>
      </c>
      <c r="J40" s="99">
        <f>I40/2</f>
        <v>375</v>
      </c>
      <c r="K40" s="182"/>
    </row>
    <row r="41" spans="1:11">
      <c r="A41" s="95"/>
      <c r="B41" s="98" t="s">
        <v>80</v>
      </c>
      <c r="C41" s="95" t="s">
        <v>87</v>
      </c>
      <c r="D41" s="96" t="s">
        <v>88</v>
      </c>
      <c r="E41" s="96">
        <v>0.5</v>
      </c>
      <c r="F41" s="97"/>
      <c r="G41" s="97"/>
      <c r="H41" s="39">
        <v>0.5</v>
      </c>
      <c r="I41" s="99">
        <v>500</v>
      </c>
      <c r="J41" s="99">
        <f>I41/2</f>
        <v>250</v>
      </c>
      <c r="K41" s="182"/>
    </row>
    <row r="42" spans="1:11">
      <c r="A42" s="107"/>
      <c r="B42" s="37"/>
      <c r="C42" s="37"/>
      <c r="D42" s="38"/>
      <c r="E42" s="37"/>
      <c r="F42" s="37"/>
      <c r="G42" s="37"/>
      <c r="H42" s="37"/>
      <c r="I42" s="37"/>
      <c r="J42" s="37"/>
      <c r="K42" s="186">
        <f>SUM(I40:J41)+F37+F39+G39</f>
        <v>6687.5</v>
      </c>
    </row>
    <row r="43" spans="1:4">
      <c r="A43" s="108"/>
      <c r="D43" s="24"/>
    </row>
    <row r="44" spans="1:11">
      <c r="A44" s="109" t="s">
        <v>89</v>
      </c>
      <c r="B44" s="25" t="s">
        <v>37</v>
      </c>
      <c r="C44" s="25" t="s">
        <v>38</v>
      </c>
      <c r="D44" s="110" t="s">
        <v>39</v>
      </c>
      <c r="E44" s="25" t="s">
        <v>4</v>
      </c>
      <c r="F44" s="25" t="s">
        <v>40</v>
      </c>
      <c r="G44" s="25" t="s">
        <v>41</v>
      </c>
      <c r="H44" s="25" t="s">
        <v>42</v>
      </c>
      <c r="I44" s="25" t="s">
        <v>40</v>
      </c>
      <c r="J44" s="187" t="s">
        <v>43</v>
      </c>
      <c r="K44" s="25" t="s">
        <v>44</v>
      </c>
    </row>
    <row r="45" spans="1:11">
      <c r="A45" s="36" t="s">
        <v>60</v>
      </c>
      <c r="B45" s="111"/>
      <c r="C45" s="111"/>
      <c r="D45" s="112"/>
      <c r="E45" s="112"/>
      <c r="F45" s="111"/>
      <c r="G45" s="111"/>
      <c r="H45" s="112"/>
      <c r="I45" s="111"/>
      <c r="J45" s="188"/>
      <c r="K45" s="111"/>
    </row>
    <row r="46" spans="1:11">
      <c r="A46" s="36"/>
      <c r="B46" s="111" t="s">
        <v>48</v>
      </c>
      <c r="C46" s="113" t="s">
        <v>90</v>
      </c>
      <c r="D46" s="114" t="s">
        <v>91</v>
      </c>
      <c r="E46" s="115">
        <f>(4+3*2)/4</f>
        <v>2.5</v>
      </c>
      <c r="F46" s="116">
        <v>2500</v>
      </c>
      <c r="G46" s="111"/>
      <c r="H46" s="112"/>
      <c r="I46" s="111"/>
      <c r="J46" s="188"/>
      <c r="K46" s="111"/>
    </row>
    <row r="47" spans="1:11">
      <c r="A47" s="36"/>
      <c r="B47" s="111" t="s">
        <v>45</v>
      </c>
      <c r="C47" s="113" t="s">
        <v>90</v>
      </c>
      <c r="D47" s="114" t="s">
        <v>91</v>
      </c>
      <c r="E47" s="115">
        <f t="shared" ref="E47:E48" si="7">(4+3*2)/4</f>
        <v>2.5</v>
      </c>
      <c r="F47" s="116">
        <v>2500</v>
      </c>
      <c r="G47" s="111"/>
      <c r="H47" s="112"/>
      <c r="I47" s="111"/>
      <c r="J47" s="188"/>
      <c r="K47" s="111"/>
    </row>
    <row r="48" spans="1:11">
      <c r="A48" s="36"/>
      <c r="B48" s="111" t="s">
        <v>49</v>
      </c>
      <c r="C48" s="113" t="s">
        <v>90</v>
      </c>
      <c r="D48" s="114" t="s">
        <v>91</v>
      </c>
      <c r="E48" s="115">
        <f t="shared" si="7"/>
        <v>2.5</v>
      </c>
      <c r="F48" s="116">
        <v>2500</v>
      </c>
      <c r="G48" s="111"/>
      <c r="H48" s="112"/>
      <c r="I48" s="111"/>
      <c r="J48" s="188"/>
      <c r="K48" s="111"/>
    </row>
    <row r="49" ht="15.15" spans="1:11">
      <c r="A49" s="100"/>
      <c r="B49" s="117" t="s">
        <v>50</v>
      </c>
      <c r="C49" s="56" t="s">
        <v>90</v>
      </c>
      <c r="D49" s="118" t="s">
        <v>91</v>
      </c>
      <c r="E49" s="119">
        <v>2.5</v>
      </c>
      <c r="F49" s="120">
        <v>2500</v>
      </c>
      <c r="G49" s="121"/>
      <c r="H49" s="122"/>
      <c r="I49" s="189"/>
      <c r="J49" s="121"/>
      <c r="K49" s="102"/>
    </row>
    <row r="50" spans="1:11">
      <c r="A50" s="103"/>
      <c r="B50" s="104" t="s">
        <v>92</v>
      </c>
      <c r="C50" s="103" t="s">
        <v>93</v>
      </c>
      <c r="D50" s="105" t="s">
        <v>94</v>
      </c>
      <c r="E50" s="123">
        <v>2</v>
      </c>
      <c r="F50" s="124">
        <f>E50*1000</f>
        <v>2000</v>
      </c>
      <c r="G50" s="124">
        <v>1000</v>
      </c>
      <c r="H50" s="125">
        <v>2</v>
      </c>
      <c r="I50" s="190">
        <f>H50*1000</f>
        <v>2000</v>
      </c>
      <c r="J50" s="190">
        <v>1000</v>
      </c>
      <c r="K50" s="184"/>
    </row>
    <row r="51" spans="1:11">
      <c r="A51" s="95"/>
      <c r="B51" s="126" t="s">
        <v>95</v>
      </c>
      <c r="C51" s="95" t="s">
        <v>77</v>
      </c>
      <c r="D51" s="96" t="s">
        <v>96</v>
      </c>
      <c r="E51" s="127"/>
      <c r="F51" s="128"/>
      <c r="G51" s="97"/>
      <c r="H51" s="129">
        <v>1.5</v>
      </c>
      <c r="I51" s="124">
        <f t="shared" ref="I51:I52" si="8">H51*1000</f>
        <v>1500</v>
      </c>
      <c r="J51" s="191">
        <v>0</v>
      </c>
      <c r="K51" s="97"/>
    </row>
    <row r="52" spans="1:11">
      <c r="A52" s="95"/>
      <c r="B52" s="126" t="s">
        <v>51</v>
      </c>
      <c r="C52" s="95" t="s">
        <v>75</v>
      </c>
      <c r="D52" s="96" t="s">
        <v>97</v>
      </c>
      <c r="E52" s="97"/>
      <c r="F52" s="97"/>
      <c r="G52" s="97"/>
      <c r="H52" s="39">
        <v>1</v>
      </c>
      <c r="I52" s="124">
        <f t="shared" si="8"/>
        <v>1000</v>
      </c>
      <c r="J52" s="191">
        <v>250</v>
      </c>
      <c r="K52" s="182"/>
    </row>
    <row r="53" ht="15.15" spans="1:11">
      <c r="A53" s="130"/>
      <c r="B53" s="44"/>
      <c r="C53" s="44"/>
      <c r="D53" s="45"/>
      <c r="E53" s="44"/>
      <c r="F53" s="44"/>
      <c r="G53" s="44"/>
      <c r="H53" s="44"/>
      <c r="I53" s="44"/>
      <c r="J53" s="44"/>
      <c r="K53" s="192">
        <f>SUM(F46:G50)+SUM(I51:J52)</f>
        <v>15750</v>
      </c>
    </row>
    <row r="54" ht="15.15"/>
    <row r="55" spans="1:11">
      <c r="A55" s="131" t="s">
        <v>98</v>
      </c>
      <c r="B55" s="132"/>
      <c r="C55" s="132"/>
      <c r="D55" s="132"/>
      <c r="E55" s="70" t="s">
        <v>4</v>
      </c>
      <c r="F55" s="70" t="s">
        <v>99</v>
      </c>
      <c r="G55" s="70" t="s">
        <v>30</v>
      </c>
      <c r="H55" s="133" t="s">
        <v>100</v>
      </c>
      <c r="J55" t="s">
        <v>101</v>
      </c>
      <c r="K55" s="193">
        <f>SUM(K7:K53)</f>
        <v>43187.5</v>
      </c>
    </row>
    <row r="56" ht="15.15" spans="1:8">
      <c r="A56" s="134" t="s">
        <v>102</v>
      </c>
      <c r="B56" s="135" t="s">
        <v>103</v>
      </c>
      <c r="C56" s="136" t="s">
        <v>104</v>
      </c>
      <c r="D56" s="136"/>
      <c r="E56" s="137" t="s">
        <v>105</v>
      </c>
      <c r="F56" s="138">
        <v>1000</v>
      </c>
      <c r="G56" s="139">
        <v>0.5</v>
      </c>
      <c r="H56" s="140"/>
    </row>
    <row r="57" spans="1:8">
      <c r="A57" s="141" t="s">
        <v>106</v>
      </c>
      <c r="B57" s="142" t="s">
        <v>107</v>
      </c>
      <c r="C57" s="143" t="s">
        <v>108</v>
      </c>
      <c r="D57" s="144"/>
      <c r="E57" s="145">
        <f>E39</f>
        <v>3</v>
      </c>
      <c r="F57" s="142">
        <f>E57*$F$56</f>
        <v>3000</v>
      </c>
      <c r="G57" s="142">
        <f>F57/2</f>
        <v>1500</v>
      </c>
      <c r="H57" s="146"/>
    </row>
    <row r="58" spans="1:8">
      <c r="A58" s="147" t="s">
        <v>54</v>
      </c>
      <c r="B58" s="148" t="s">
        <v>107</v>
      </c>
      <c r="C58" s="149" t="s">
        <v>109</v>
      </c>
      <c r="D58" s="150"/>
      <c r="E58" s="151">
        <f>H12+E27+E50</f>
        <v>6.5</v>
      </c>
      <c r="F58" s="152">
        <f t="shared" ref="F58:F69" si="9">E58*$F$56</f>
        <v>6500</v>
      </c>
      <c r="G58" s="152">
        <f t="shared" ref="G58:G68" si="10">F58/2</f>
        <v>3250</v>
      </c>
      <c r="H58" s="153"/>
    </row>
    <row r="59" spans="1:8">
      <c r="A59" s="147" t="s">
        <v>48</v>
      </c>
      <c r="B59" s="148" t="s">
        <v>110</v>
      </c>
      <c r="C59" s="149" t="s">
        <v>111</v>
      </c>
      <c r="D59" s="150"/>
      <c r="E59" s="151">
        <f>E46+E8</f>
        <v>4.0625</v>
      </c>
      <c r="F59" s="152">
        <f t="shared" si="9"/>
        <v>4062.5</v>
      </c>
      <c r="G59" s="152">
        <v>0</v>
      </c>
      <c r="H59" s="153"/>
    </row>
    <row r="60" spans="1:8">
      <c r="A60" s="147" t="s">
        <v>112</v>
      </c>
      <c r="B60" s="148" t="s">
        <v>107</v>
      </c>
      <c r="C60" s="149" t="s">
        <v>113</v>
      </c>
      <c r="D60" s="150"/>
      <c r="E60" s="151">
        <f>E28+H11+H52</f>
        <v>4.5</v>
      </c>
      <c r="F60" s="152">
        <f t="shared" si="9"/>
        <v>4500</v>
      </c>
      <c r="G60" s="152">
        <f>F60/4</f>
        <v>1125</v>
      </c>
      <c r="H60" s="154"/>
    </row>
    <row r="61" spans="1:8">
      <c r="A61" s="155" t="s">
        <v>49</v>
      </c>
      <c r="B61" s="152" t="s">
        <v>114</v>
      </c>
      <c r="C61" s="149" t="s">
        <v>115</v>
      </c>
      <c r="D61" s="150"/>
      <c r="E61" s="151">
        <f>E48+E19+E9</f>
        <v>4.53125</v>
      </c>
      <c r="F61" s="152">
        <f t="shared" si="9"/>
        <v>4531.25</v>
      </c>
      <c r="G61" s="152">
        <v>0</v>
      </c>
      <c r="H61" s="153"/>
    </row>
    <row r="62" spans="1:8">
      <c r="A62" s="147" t="s">
        <v>61</v>
      </c>
      <c r="B62" s="148" t="s">
        <v>116</v>
      </c>
      <c r="C62" s="156" t="s">
        <v>117</v>
      </c>
      <c r="D62" s="152"/>
      <c r="E62" s="151">
        <f>E17</f>
        <v>0.46875</v>
      </c>
      <c r="F62" s="152">
        <f t="shared" si="9"/>
        <v>468.75</v>
      </c>
      <c r="G62" s="152">
        <v>0</v>
      </c>
      <c r="H62" s="153"/>
    </row>
    <row r="63" spans="1:8">
      <c r="A63" s="147" t="s">
        <v>50</v>
      </c>
      <c r="B63" s="148" t="s">
        <v>110</v>
      </c>
      <c r="C63" s="149" t="s">
        <v>115</v>
      </c>
      <c r="D63" s="152"/>
      <c r="E63" s="151">
        <f>E49+E20+E10</f>
        <v>4.53125</v>
      </c>
      <c r="F63" s="152">
        <f t="shared" si="9"/>
        <v>4531.25</v>
      </c>
      <c r="G63" s="152">
        <v>0</v>
      </c>
      <c r="H63" s="153"/>
    </row>
    <row r="64" spans="1:8">
      <c r="A64" s="147" t="s">
        <v>118</v>
      </c>
      <c r="B64" s="148" t="s">
        <v>110</v>
      </c>
      <c r="C64" s="149" t="s">
        <v>119</v>
      </c>
      <c r="D64" s="152"/>
      <c r="E64" s="151">
        <f>E29+H51</f>
        <v>3</v>
      </c>
      <c r="F64" s="152">
        <f t="shared" si="9"/>
        <v>3000</v>
      </c>
      <c r="G64" s="152">
        <v>0</v>
      </c>
      <c r="H64" s="153"/>
    </row>
    <row r="65" spans="1:8">
      <c r="A65" s="147" t="s">
        <v>64</v>
      </c>
      <c r="B65" s="148" t="s">
        <v>110</v>
      </c>
      <c r="C65" s="156" t="s">
        <v>117</v>
      </c>
      <c r="D65" s="152"/>
      <c r="E65" s="151">
        <f>E18</f>
        <v>0.46875</v>
      </c>
      <c r="F65" s="152">
        <f t="shared" si="9"/>
        <v>468.75</v>
      </c>
      <c r="G65" s="152">
        <v>0</v>
      </c>
      <c r="H65" s="153"/>
    </row>
    <row r="66" spans="1:8">
      <c r="A66" s="147" t="s">
        <v>45</v>
      </c>
      <c r="B66" s="148" t="s">
        <v>120</v>
      </c>
      <c r="C66" s="149" t="s">
        <v>111</v>
      </c>
      <c r="D66" s="152"/>
      <c r="E66" s="151">
        <f>E47+E7</f>
        <v>4.0625</v>
      </c>
      <c r="F66" s="152">
        <f t="shared" si="9"/>
        <v>4062.5</v>
      </c>
      <c r="G66" s="152">
        <v>0</v>
      </c>
      <c r="H66" s="153"/>
    </row>
    <row r="67" spans="1:8">
      <c r="A67" s="147" t="s">
        <v>80</v>
      </c>
      <c r="B67" s="148" t="s">
        <v>121</v>
      </c>
      <c r="C67" s="156" t="s">
        <v>122</v>
      </c>
      <c r="D67" s="152"/>
      <c r="E67" s="151">
        <f>H41</f>
        <v>0.5</v>
      </c>
      <c r="F67" s="152">
        <f t="shared" si="9"/>
        <v>500</v>
      </c>
      <c r="G67" s="152">
        <f t="shared" si="10"/>
        <v>250</v>
      </c>
      <c r="H67" s="153"/>
    </row>
    <row r="68" spans="1:8">
      <c r="A68" s="147" t="s">
        <v>83</v>
      </c>
      <c r="B68" s="148" t="s">
        <v>123</v>
      </c>
      <c r="C68" s="156" t="s">
        <v>122</v>
      </c>
      <c r="D68" s="152"/>
      <c r="E68" s="151">
        <f>H40</f>
        <v>0.75</v>
      </c>
      <c r="F68" s="152">
        <f t="shared" si="9"/>
        <v>750</v>
      </c>
      <c r="G68" s="152">
        <f t="shared" si="10"/>
        <v>375</v>
      </c>
      <c r="H68" s="153"/>
    </row>
    <row r="69" spans="1:8">
      <c r="A69" s="147" t="s">
        <v>84</v>
      </c>
      <c r="B69" s="148" t="s">
        <v>107</v>
      </c>
      <c r="C69" s="156" t="s">
        <v>122</v>
      </c>
      <c r="D69" s="152"/>
      <c r="E69" s="151">
        <f>E37</f>
        <v>0.3125</v>
      </c>
      <c r="F69" s="152">
        <f t="shared" si="9"/>
        <v>312.5</v>
      </c>
      <c r="G69" s="152">
        <v>0</v>
      </c>
      <c r="H69" s="153"/>
    </row>
    <row r="70" spans="1:8">
      <c r="A70" s="147"/>
      <c r="B70" s="148"/>
      <c r="C70" s="194"/>
      <c r="D70" s="152"/>
      <c r="E70" s="151"/>
      <c r="F70" s="152"/>
      <c r="G70" s="152"/>
      <c r="H70" s="153"/>
    </row>
    <row r="71" spans="1:8">
      <c r="A71" s="195" t="s">
        <v>58</v>
      </c>
      <c r="B71" s="196"/>
      <c r="C71" s="196"/>
      <c r="D71" s="197"/>
      <c r="E71" s="196"/>
      <c r="F71" s="198">
        <f>SUM(F58:F70)</f>
        <v>33687.5</v>
      </c>
      <c r="G71" s="198">
        <f>SUM(G57:G70)</f>
        <v>6500</v>
      </c>
      <c r="H71" s="199">
        <f>SUM(F57:G70)</f>
        <v>43187.5</v>
      </c>
    </row>
    <row r="72" spans="1:8">
      <c r="A72" s="200"/>
      <c r="H72" s="201"/>
    </row>
    <row r="73" spans="1:8">
      <c r="A73" s="35" t="s">
        <v>124</v>
      </c>
      <c r="B73" s="202">
        <f>495306.05+41566.68</f>
        <v>536872.73</v>
      </c>
      <c r="C73" s="203">
        <f>B73*0.05</f>
        <v>26843.6365</v>
      </c>
      <c r="D73" s="36" t="s">
        <v>125</v>
      </c>
      <c r="E73" s="36"/>
      <c r="F73" s="36"/>
      <c r="G73" s="36"/>
      <c r="H73" s="204">
        <v>26843</v>
      </c>
    </row>
    <row r="74" ht="15.15" spans="1:8">
      <c r="A74" s="42" t="s">
        <v>126</v>
      </c>
      <c r="B74" s="43"/>
      <c r="C74" s="43"/>
      <c r="D74" s="43"/>
      <c r="E74" s="43"/>
      <c r="F74" s="43"/>
      <c r="G74" s="43"/>
      <c r="H74" s="205">
        <f>H71-H73</f>
        <v>16344.5</v>
      </c>
    </row>
  </sheetData>
  <mergeCells count="2">
    <mergeCell ref="A3:K3"/>
    <mergeCell ref="H55:H56"/>
  </mergeCells>
  <pageMargins left="0.25" right="0.25" top="0.75" bottom="0.75" header="0.3" footer="0.3"/>
  <pageSetup paperSize="9" scale="67"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A1" sqref="A1:F1"/>
    </sheetView>
  </sheetViews>
  <sheetFormatPr defaultColWidth="9" defaultRowHeight="14.4" outlineLevelCol="5"/>
  <cols>
    <col min="1" max="1" width="21.787037037037" customWidth="1"/>
    <col min="2" max="2" width="16.4722222222222" customWidth="1"/>
    <col min="3" max="3" width="19.4722222222222" customWidth="1"/>
    <col min="4" max="4" width="18.0462962962963" customWidth="1"/>
    <col min="5" max="5" width="14.8425925925926" customWidth="1"/>
    <col min="6" max="6" width="12.8425925925926" customWidth="1"/>
  </cols>
  <sheetData>
    <row r="1" ht="75.75" customHeight="1" spans="1:6">
      <c r="A1" s="2" t="s">
        <v>127</v>
      </c>
      <c r="B1" s="3"/>
      <c r="C1" s="3"/>
      <c r="D1" s="3"/>
      <c r="E1" s="3"/>
      <c r="F1" s="3"/>
    </row>
    <row r="2" ht="15.15"/>
    <row r="3" s="1" customFormat="1" ht="27.15" spans="1:6">
      <c r="A3" s="4"/>
      <c r="B3" s="5" t="s">
        <v>128</v>
      </c>
      <c r="C3" s="6" t="s">
        <v>129</v>
      </c>
      <c r="D3" s="6" t="s">
        <v>130</v>
      </c>
      <c r="E3" s="7" t="s">
        <v>131</v>
      </c>
      <c r="F3" s="8" t="s">
        <v>132</v>
      </c>
    </row>
    <row r="4" ht="16.35" spans="1:6">
      <c r="A4" s="9" t="s">
        <v>133</v>
      </c>
      <c r="B4" s="10">
        <v>25</v>
      </c>
      <c r="C4" s="10">
        <v>20</v>
      </c>
      <c r="D4" s="10">
        <v>15</v>
      </c>
      <c r="E4" s="10">
        <v>8</v>
      </c>
      <c r="F4" s="10">
        <v>4</v>
      </c>
    </row>
    <row r="5" ht="16.35" spans="1:6">
      <c r="A5" s="9" t="s">
        <v>134</v>
      </c>
      <c r="B5" s="10">
        <v>20</v>
      </c>
      <c r="C5" s="10">
        <v>15</v>
      </c>
      <c r="D5" s="10">
        <v>10</v>
      </c>
      <c r="E5" s="10">
        <v>5</v>
      </c>
      <c r="F5" s="10">
        <v>2.5</v>
      </c>
    </row>
    <row r="6" ht="16.35" spans="1:6">
      <c r="A6" s="11" t="s">
        <v>135</v>
      </c>
      <c r="B6" s="10">
        <v>18</v>
      </c>
      <c r="C6" s="10">
        <v>13</v>
      </c>
      <c r="D6" s="10">
        <v>8</v>
      </c>
      <c r="E6" s="10">
        <v>4</v>
      </c>
      <c r="F6" s="10">
        <v>2</v>
      </c>
    </row>
    <row r="7" ht="16.35" spans="1:6">
      <c r="A7" s="9" t="s">
        <v>136</v>
      </c>
      <c r="B7" s="10">
        <v>16</v>
      </c>
      <c r="C7" s="10">
        <v>11</v>
      </c>
      <c r="D7" s="10">
        <v>6</v>
      </c>
      <c r="E7" s="10">
        <v>3</v>
      </c>
      <c r="F7" s="10">
        <v>1.5</v>
      </c>
    </row>
    <row r="8" ht="15.6" spans="1:6">
      <c r="A8" s="12" t="s">
        <v>137</v>
      </c>
      <c r="B8" s="13">
        <v>14</v>
      </c>
      <c r="C8" s="13">
        <v>9</v>
      </c>
      <c r="D8" s="13">
        <v>4</v>
      </c>
      <c r="E8" s="13">
        <v>2</v>
      </c>
      <c r="F8" s="13">
        <v>1</v>
      </c>
    </row>
    <row r="9" ht="16.35" spans="1:6">
      <c r="A9" s="11" t="s">
        <v>138</v>
      </c>
      <c r="B9" s="14"/>
      <c r="C9" s="14"/>
      <c r="D9" s="14"/>
      <c r="E9" s="14"/>
      <c r="F9" s="14"/>
    </row>
    <row r="10" ht="16.35" spans="1:6">
      <c r="A10" s="11" t="s">
        <v>139</v>
      </c>
      <c r="B10" s="10">
        <v>9</v>
      </c>
      <c r="C10" s="10">
        <v>6</v>
      </c>
      <c r="D10" s="10">
        <v>3</v>
      </c>
      <c r="E10" s="10">
        <v>1.5</v>
      </c>
      <c r="F10" s="10">
        <v>1</v>
      </c>
    </row>
    <row r="11" ht="31.95" spans="1:6">
      <c r="A11" s="11" t="s">
        <v>140</v>
      </c>
      <c r="B11" s="10">
        <v>4.5</v>
      </c>
      <c r="C11" s="10">
        <v>3</v>
      </c>
      <c r="D11" s="10">
        <v>2</v>
      </c>
      <c r="E11" s="10">
        <v>1</v>
      </c>
      <c r="F11" s="10">
        <v>0.5</v>
      </c>
    </row>
    <row r="12" ht="15.6" spans="1:6">
      <c r="A12" s="12" t="s">
        <v>141</v>
      </c>
      <c r="B12" s="13">
        <v>2.5</v>
      </c>
      <c r="C12" s="13">
        <v>1.5</v>
      </c>
      <c r="D12" s="13">
        <v>1</v>
      </c>
      <c r="E12" s="15"/>
      <c r="F12" s="15"/>
    </row>
    <row r="13" ht="16.35" spans="1:6">
      <c r="A13" s="11" t="s">
        <v>142</v>
      </c>
      <c r="B13" s="14"/>
      <c r="C13" s="14"/>
      <c r="D13" s="14"/>
      <c r="E13" s="16"/>
      <c r="F13" s="16"/>
    </row>
    <row r="15" ht="33.4" customHeight="1" spans="1:6">
      <c r="A15" s="17" t="s">
        <v>143</v>
      </c>
      <c r="B15" s="17"/>
      <c r="C15" s="17"/>
      <c r="D15" s="17"/>
      <c r="E15" s="17"/>
      <c r="F15" s="17"/>
    </row>
    <row r="16" ht="22.15" customHeight="1" spans="1:6">
      <c r="A16" s="18" t="s">
        <v>144</v>
      </c>
      <c r="B16" s="18"/>
      <c r="C16" s="18"/>
      <c r="D16" s="18"/>
      <c r="E16" s="18"/>
      <c r="F16" s="18"/>
    </row>
    <row r="17" ht="21.75" customHeight="1" spans="1:6">
      <c r="A17" s="18" t="s">
        <v>145</v>
      </c>
      <c r="B17" s="18"/>
      <c r="C17" s="18"/>
      <c r="D17" s="18"/>
      <c r="E17" s="18"/>
      <c r="F17" s="18"/>
    </row>
    <row r="18" spans="1:6">
      <c r="A18" s="19" t="s">
        <v>146</v>
      </c>
      <c r="B18" s="19"/>
      <c r="C18" s="19"/>
      <c r="D18" s="19"/>
      <c r="E18" s="19"/>
      <c r="F18" s="19"/>
    </row>
    <row r="21" ht="34.9" customHeight="1" spans="1:6">
      <c r="A21" s="19" t="s">
        <v>147</v>
      </c>
      <c r="B21" s="19"/>
      <c r="C21" s="19"/>
      <c r="D21" s="19"/>
      <c r="E21" s="19"/>
      <c r="F21" s="19"/>
    </row>
    <row r="22" ht="15.15"/>
    <row r="23" ht="16.35" spans="1:4">
      <c r="A23" s="20" t="s">
        <v>148</v>
      </c>
      <c r="B23" s="21" t="s">
        <v>149</v>
      </c>
      <c r="C23" s="21" t="s">
        <v>150</v>
      </c>
      <c r="D23" s="21" t="s">
        <v>151</v>
      </c>
    </row>
    <row r="24" ht="16.35" spans="1:4">
      <c r="A24" s="9" t="s">
        <v>152</v>
      </c>
      <c r="B24" s="10">
        <v>2</v>
      </c>
      <c r="C24" s="10">
        <v>1.5</v>
      </c>
      <c r="D24" s="10">
        <v>1</v>
      </c>
    </row>
    <row r="25" ht="16.35" spans="1:4">
      <c r="A25" s="9" t="s">
        <v>153</v>
      </c>
      <c r="B25" s="10">
        <v>1</v>
      </c>
      <c r="C25" s="10">
        <v>0.75</v>
      </c>
      <c r="D25" s="10">
        <v>0.5</v>
      </c>
    </row>
    <row r="30" ht="22.9" customHeight="1" spans="1:6">
      <c r="A30" s="18" t="s">
        <v>154</v>
      </c>
      <c r="B30" s="18"/>
      <c r="C30" s="18"/>
      <c r="D30" s="18"/>
      <c r="E30" s="18"/>
      <c r="F30" s="18"/>
    </row>
    <row r="31" ht="15.6" spans="1:1">
      <c r="A31" s="22"/>
    </row>
    <row r="32" ht="23.65" customHeight="1" spans="1:6">
      <c r="A32" s="18" t="s">
        <v>155</v>
      </c>
      <c r="B32" s="18"/>
      <c r="C32" s="18"/>
      <c r="D32" s="18"/>
      <c r="E32" s="18"/>
      <c r="F32" s="18"/>
    </row>
    <row r="33" ht="15.6" spans="1:1">
      <c r="A33" s="22"/>
    </row>
    <row r="34" ht="20.65" customHeight="1" spans="1:6">
      <c r="A34" s="18" t="s">
        <v>156</v>
      </c>
      <c r="B34" s="18"/>
      <c r="C34" s="18"/>
      <c r="D34" s="18"/>
      <c r="E34" s="18"/>
      <c r="F34" s="18"/>
    </row>
    <row r="35" ht="15.6" spans="1:1">
      <c r="A35" s="22"/>
    </row>
    <row r="36" ht="20.25" customHeight="1" spans="1:6">
      <c r="A36" s="18" t="s">
        <v>157</v>
      </c>
      <c r="B36" s="18"/>
      <c r="C36" s="18"/>
      <c r="D36" s="18"/>
      <c r="E36" s="18"/>
      <c r="F36" s="18"/>
    </row>
    <row r="37" ht="15.6" spans="1:1">
      <c r="A37" s="22"/>
    </row>
    <row r="38" ht="20.65" customHeight="1" spans="1:6">
      <c r="A38" s="18" t="s">
        <v>158</v>
      </c>
      <c r="B38" s="18"/>
      <c r="C38" s="18"/>
      <c r="D38" s="18"/>
      <c r="E38" s="18"/>
      <c r="F38" s="18"/>
    </row>
  </sheetData>
  <mergeCells count="21">
    <mergeCell ref="A1:F1"/>
    <mergeCell ref="A15:F15"/>
    <mergeCell ref="A16:F16"/>
    <mergeCell ref="A17:F17"/>
    <mergeCell ref="A18:F18"/>
    <mergeCell ref="A21:F21"/>
    <mergeCell ref="A30:F30"/>
    <mergeCell ref="A32:F32"/>
    <mergeCell ref="A34:F34"/>
    <mergeCell ref="A36:F36"/>
    <mergeCell ref="A38:F38"/>
    <mergeCell ref="B8:B9"/>
    <mergeCell ref="B12:B13"/>
    <mergeCell ref="C8:C9"/>
    <mergeCell ref="C12:C13"/>
    <mergeCell ref="D8:D9"/>
    <mergeCell ref="D12:D13"/>
    <mergeCell ref="E8:E9"/>
    <mergeCell ref="E12:E13"/>
    <mergeCell ref="F8:F9"/>
    <mergeCell ref="F12:F1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Podklady na zverejnenie</vt:lpstr>
      <vt:lpstr>odmeny vypocet</vt:lpstr>
      <vt:lpstr>Smernica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Admin</dc:creator>
  <cp:lastModifiedBy>Yuyana Košťálová</cp:lastModifiedBy>
  <dcterms:created xsi:type="dcterms:W3CDTF">2023-11-01T18:54:00Z</dcterms:created>
  <cp:lastPrinted>2024-12-25T22:40:00Z</cp:lastPrinted>
  <dcterms:modified xsi:type="dcterms:W3CDTF">2025-01-17T07:56:32Z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F7E16B62E36E4885A39EB32608CAC4A3_13</vt:lpwstr>
  </property>
  <property fmtid="{D5CDD505-2E9C-101B-9397-08002B2CF9AE}" pid="3" name="KSOProductBuildVer">
    <vt:lpwstr>1033-12.2.0.19805</vt:lpwstr>
  </property>
</Properties>
</file>