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ento_zošit" defaultThemeVersion="124226"/>
  <mc:AlternateContent xmlns:mc="http://schemas.openxmlformats.org/markup-compatibility/2006">
    <mc:Choice Requires="x15">
      <x15ac:absPath xmlns:x15ac="http://schemas.microsoft.com/office/spreadsheetml/2010/11/ac" url="C:\Users\ekonomika01\OneDrive - Slovenská plavecká federácia\Dokumenty\SPF\ROZPOČET\2025 minedu zverejnenie\"/>
    </mc:Choice>
  </mc:AlternateContent>
  <xr:revisionPtr revIDLastSave="0" documentId="13_ncr:1_{6B046881-BAC4-4F21-839D-B83D13697813}" xr6:coauthVersionLast="47" xr6:coauthVersionMax="47" xr10:uidLastSave="{00000000-0000-0000-0000-000000000000}"/>
  <bookViews>
    <workbookView xWindow="-108" yWindow="-108" windowWidth="23256" windowHeight="12576"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J11" i="4" s="1"/>
  <c r="F63" i="9"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E121" i="9"/>
  <c r="K16" i="4"/>
  <c r="J16" i="4" s="1"/>
  <c r="M17" i="4"/>
  <c r="K46" i="4"/>
  <c r="M47" i="4"/>
  <c r="L85" i="9"/>
  <c r="C85" i="9"/>
  <c r="K78" i="4"/>
  <c r="K48" i="4"/>
  <c r="M49" i="4"/>
  <c r="K22" i="4"/>
  <c r="J22" i="4" s="1"/>
  <c r="M75" i="4"/>
  <c r="C63" i="9"/>
  <c r="L63" i="9"/>
  <c r="C65" i="9"/>
  <c r="L65" i="9"/>
  <c r="C13" i="6"/>
  <c r="C10" i="6"/>
  <c r="K40" i="9"/>
  <c r="L41" i="9"/>
  <c r="L43" i="9"/>
  <c r="L46" i="9" s="1"/>
  <c r="K45" i="9"/>
  <c r="B43" i="9" s="1"/>
  <c r="M13" i="4"/>
  <c r="K12" i="4"/>
  <c r="J12" i="4" s="1"/>
  <c r="C11" i="6"/>
  <c r="L95" i="9" l="1"/>
  <c r="M95" i="9" s="1"/>
  <c r="E95" i="9"/>
  <c r="D95" i="9"/>
  <c r="I95" i="9"/>
  <c r="C95" i="9"/>
  <c r="C69" i="9"/>
  <c r="I3" i="4"/>
  <c r="D55" i="9" s="1"/>
  <c r="I11" i="4"/>
  <c r="D63" i="9" s="1"/>
  <c r="E63" i="9" s="1"/>
  <c r="C96" i="9"/>
  <c r="M59" i="9"/>
  <c r="I35" i="4"/>
  <c r="F74" i="9"/>
  <c r="D68" i="9"/>
  <c r="F79" i="9"/>
  <c r="F87" i="9"/>
  <c r="I23" i="4"/>
  <c r="D76" i="9"/>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E71" i="9" s="1"/>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J95" i="9"/>
  <c r="B38" i="9"/>
  <c r="I39" i="9"/>
  <c r="H39" i="9"/>
  <c r="R41" i="9"/>
  <c r="T41" i="9"/>
  <c r="L42" i="9"/>
  <c r="C40" i="9" s="1"/>
  <c r="L11" i="9"/>
  <c r="P41" i="9"/>
  <c r="N41" i="9"/>
  <c r="J40" i="9"/>
  <c r="H44" i="9"/>
  <c r="H45" i="9"/>
  <c r="I44" i="9"/>
  <c r="J76" i="9"/>
  <c r="R46" i="9"/>
  <c r="L47" i="9"/>
  <c r="C45" i="9" s="1"/>
  <c r="N46" i="9"/>
  <c r="T46" i="9"/>
  <c r="L13" i="9"/>
  <c r="P46" i="9"/>
  <c r="J68" i="9" l="1"/>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72" i="9"/>
  <c r="I72" i="9" s="1"/>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G114" i="9"/>
  <c r="G111" i="9"/>
  <c r="G104" i="9"/>
  <c r="G99" i="9"/>
  <c r="G126" i="9"/>
  <c r="G63" i="9"/>
  <c r="I63" i="9" s="1"/>
  <c r="G110" i="9"/>
  <c r="G102" i="9"/>
  <c r="G127" i="9"/>
  <c r="G62" i="9"/>
  <c r="I62" i="9" s="1"/>
  <c r="G69" i="9"/>
  <c r="I69" i="9" s="1"/>
  <c r="G73" i="9"/>
  <c r="I73" i="9" s="1"/>
  <c r="G124" i="9"/>
  <c r="G67" i="9"/>
  <c r="I67" i="9" s="1"/>
  <c r="G92" i="9"/>
  <c r="I92" i="9" s="1"/>
  <c r="G86" i="9"/>
  <c r="I86" i="9" s="1"/>
  <c r="G84" i="9"/>
  <c r="I84" i="9" s="1"/>
  <c r="G70" i="9"/>
  <c r="I70" i="9" s="1"/>
  <c r="G78" i="9" l="1"/>
  <c r="I78" i="9" s="1"/>
  <c r="I61"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<sst xmlns="http://schemas.openxmlformats.org/spreadsheetml/2006/main" count="4497" uniqueCount="2151">
  <si>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</si>
  <si>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</si>
  <si>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</si>
  <si>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</si>
  <si>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</si>
  <si>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</si>
  <si>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</si>
  <si>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</si>
  <si>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</si>
  <si>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</si>
  <si>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</si>
  <si>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</si>
  <si>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</si>
  <si>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</si>
  <si>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</si>
  <si>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</si>
  <si>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</si>
  <si>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</si>
  <si>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</si>
  <si>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</si>
  <si>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</si>
  <si>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</si>
  <si>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</si>
  <si>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</si>
  <si>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</si>
  <si>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</si>
  <si>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</si>
  <si>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</si>
  <si>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</si>
  <si>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</si>
  <si>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</si>
  <si>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</si>
  <si>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</si>
  <si>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</si>
  <si>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</si>
  <si>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</si>
  <si>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</si>
  <si>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</si>
  <si>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</si>
  <si>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</si>
  <si>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</si>
  <si>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</si>
  <si>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</si>
  <si>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</si>
  <si>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</si>
  <si>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</si>
  <si>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</si>
  <si>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</si>
  <si>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</si>
  <si>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</si>
  <si>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</si>
  <si>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</si>
  <si>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</si>
  <si>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</si>
  <si>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</si>
  <si>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</si>
  <si>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</si>
  <si>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</si>
  <si>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</si>
  <si>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</si>
  <si>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</si>
  <si>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</si>
  <si>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</si>
  <si>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</si>
  <si>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</si>
  <si>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</si>
  <si>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</si>
  <si>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</si>
  <si>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</si>
  <si>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</si>
  <si>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</si>
  <si>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</si>
  <si>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</si>
  <si>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</si>
  <si>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</si>
  <si>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</si>
  <si>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</si>
  <si>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</si>
  <si>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</si>
  <si>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</si>
  <si>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</si>
  <si>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</si>
  <si>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</si>
  <si>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</si>
  <si>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</si>
  <si>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</si>
  <si>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</si>
  <si>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</si>
  <si>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</si>
  <si>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</si>
  <si>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</si>
  <si>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</si>
  <si>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</si>
  <si>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</si>
  <si>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</si>
  <si>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</si>
  <si>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</si>
  <si>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</si>
  <si>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</si>
  <si>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</si>
  <si>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</si>
  <si>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</si>
  <si>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</si>
  <si>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</si>
  <si>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</si>
  <si>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</si>
  <si>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</si>
  <si>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</si>
  <si>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</si>
  <si>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</si>
  <si>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</si>
  <si>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</si>
  <si>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</si>
  <si>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</si>
  <si>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</si>
  <si>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</si>
  <si>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</si>
  <si>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</si>
  <si>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</si>
  <si>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</si>
  <si>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</si>
  <si>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</si>
  <si>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</si>
  <si>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</si>
  <si>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</si>
  <si>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</si>
  <si>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</si>
  <si>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</si>
  <si>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</si>
  <si>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</si>
  <si>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</si>
  <si>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</si>
  <si>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</si>
  <si>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</si>
  <si>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</si>
  <si>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</si>
  <si>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</si>
  <si>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</si>
  <si>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</si>
  <si>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</si>
  <si>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</si>
  <si>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</si>
  <si>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</si>
  <si>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</si>
  <si>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</si>
  <si>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</si>
  <si>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</si>
  <si>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</si>
  <si>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</si>
  <si>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</si>
  <si>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</si>
  <si>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</si>
  <si>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</si>
  <si>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</si>
  <si>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</si>
  <si>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</si>
  <si>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</si>
  <si>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</si>
  <si>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</si>
  <si>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</si>
  <si>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</si>
  <si>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</si>
  <si>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</si>
  <si>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</si>
  <si>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</si>
  <si>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</si>
  <si>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</si>
  <si>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</si>
  <si>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</si>
  <si>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</si>
  <si>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</si>
  <si>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</si>
  <si>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</si>
  <si>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</si>
  <si>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</si>
  <si>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</si>
  <si>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</si>
  <si>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</si>
  <si>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</si>
  <si>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</si>
  <si>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</si>
  <si>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</si>
  <si>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</si>
  <si>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</si>
  <si>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</si>
  <si>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</si>
  <si>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</si>
  <si>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</si>
  <si>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</si>
  <si>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</si>
  <si>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</si>
  <si>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</si>
  <si>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</si>
  <si>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</si>
  <si>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</si>
  <si>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</si>
  <si>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</si>
  <si>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</si>
  <si>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</si>
  <si>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</si>
  <si>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</si>
  <si>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</si>
  <si>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</si>
  <si>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</si>
  <si>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</si>
  <si>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</si>
  <si>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</si>
  <si>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</si>
  <si>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</si>
  <si>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</si>
  <si>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</si>
  <si>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</si>
  <si>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</si>
  <si>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</si>
  <si>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</si>
  <si>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</si>
  <si>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</si>
  <si>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</si>
  <si>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</si>
  <si>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</si>
  <si>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</si>
  <si>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</si>
  <si>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</si>
  <si>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</si>
  <si>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</si>
  <si>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</si>
  <si>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</si>
  <si>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</si>
  <si>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</si>
  <si>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</si>
  <si>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</si>
  <si>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</si>
  <si>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</si>
  <si>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</si>
  <si>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</si>
  <si>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</si>
  <si>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</si>
  <si>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</si>
  <si>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</si>
  <si>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</si>
  <si>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</si>
  <si>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</si>
  <si>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</si>
  <si>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</si>
  <si>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</si>
  <si>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</si>
  <si>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</si>
  <si>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</si>
  <si>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</si>
  <si>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</si>
  <si>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</si>
  <si>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</si>
  <si>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</si>
  <si>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</si>
  <si>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</si>
  <si>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</si>
  <si>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</si>
  <si>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</si>
  <si>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</si>
  <si>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</si>
  <si>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</si>
  <si>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</si>
  <si>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</si>
  <si>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</si>
  <si>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</si>
  <si>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</si>
  <si>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</si>
  <si>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</si>
  <si>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</si>
  <si>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</si>
  <si>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</si>
  <si>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</si>
  <si>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</si>
  <si>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</si>
  <si>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</si>
  <si>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</si>
  <si>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</si>
  <si>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</si>
  <si>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</si>
  <si>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</si>
  <si>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</si>
  <si>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</si>
  <si>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</si>
  <si>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</si>
  <si>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</si>
  <si>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</si>
  <si>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</si>
  <si>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</si>
  <si>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</si>
  <si>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</si>
  <si>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</si>
  <si>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</si>
  <si>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</si>
  <si>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</si>
  <si>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</si>
  <si>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</si>
  <si>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</si>
  <si>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</si>
  <si>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</si>
  <si>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</si>
  <si>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</si>
  <si>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</si>
  <si>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</si>
  <si>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</si>
  <si>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</si>
  <si>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</si>
  <si>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</si>
  <si>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</si>
  <si>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</si>
  <si>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</si>
  <si>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</si>
  <si>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</si>
  <si>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</si>
  <si>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</si>
  <si>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</si>
  <si>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</si>
  <si>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</si>
  <si>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</si>
  <si>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</si>
  <si>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</si>
  <si>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</si>
  <si>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</si>
  <si>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</si>
  <si>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</si>
  <si>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</si>
  <si>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</si>
  <si>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</si>
  <si>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</si>
  <si>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</si>
  <si>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</si>
  <si>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</si>
  <si>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</si>
  <si>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</si>
  <si>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</si>
  <si>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</si>
  <si>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</si>
  <si>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</si>
  <si>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</si>
  <si>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</si>
  <si>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</si>
  <si>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</si>
  <si>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</si>
  <si>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</si>
  <si>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</si>
  <si>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</si>
  <si>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</si>
  <si>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</si>
  <si>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</si>
  <si>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</si>
  <si>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</si>
  <si>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</si>
  <si>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</si>
  <si>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</si>
  <si>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</si>
  <si>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</si>
  <si>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</si>
  <si>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</si>
  <si>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</si>
  <si>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</si>
  <si>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</si>
  <si>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</si>
  <si>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</si>
  <si>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</si>
  <si>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</si>
  <si>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</si>
  <si>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</si>
  <si>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</si>
  <si>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</si>
  <si>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</si>
  <si>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</si>
  <si>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</si>
  <si>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</si>
  <si>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</si>
  <si>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</si>
  <si>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</si>
  <si>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</si>
  <si>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</si>
  <si>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</si>
  <si>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</si>
  <si>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</si>
  <si>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</si>
  <si>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</si>
  <si>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</si>
  <si>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</si>
  <si>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</si>
  <si>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</si>
  <si>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</si>
  <si>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</si>
  <si>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</si>
  <si>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</si>
  <si>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</si>
  <si>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</si>
  <si>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</si>
  <si>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</si>
  <si>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</si>
  <si>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</si>
  <si>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</si>
  <si>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</si>
  <si>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</si>
  <si>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</si>
  <si>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</si>
  <si>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</si>
  <si>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</si>
  <si>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</si>
  <si>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</si>
  <si>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</si>
  <si>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</si>
  <si>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</si>
  <si>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</si>
  <si>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</si>
  <si>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</si>
  <si>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</si>
  <si>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</si>
  <si>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</si>
  <si>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</si>
  <si>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</si>
  <si>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</si>
  <si>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</si>
  <si>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</si>
  <si>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</si>
  <si>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</si>
  <si>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</si>
  <si>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</si>
  <si>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</si>
  <si>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</si>
  <si>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</si>
  <si>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</si>
  <si>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</si>
  <si>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</si>
  <si>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</si>
  <si>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</si>
  <si>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</si>
  <si>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</si>
  <si>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</si>
  <si>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</si>
  <si>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</si>
  <si>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</si>
  <si>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</si>
  <si>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</si>
  <si>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</si>
  <si>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</si>
  <si>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</si>
  <si>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</si>
  <si>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</si>
  <si>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</si>
  <si>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</si>
  <si>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</si>
  <si>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</si>
  <si>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</si>
  <si>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</si>
  <si>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</si>
  <si>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</si>
  <si>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</si>
  <si>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</si>
  <si>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</si>
  <si>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</si>
  <si>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</si>
  <si>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</si>
  <si>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</si>
  <si>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</si>
  <si>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</si>
  <si>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</si>
  <si>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</si>
  <si>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</si>
  <si>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</si>
  <si>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</si>
  <si>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</si>
  <si>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</si>
  <si>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</si>
  <si>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</si>
  <si>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</si>
  <si>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</si>
  <si>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</si>
  <si>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</si>
  <si>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</si>
  <si>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</si>
  <si>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</si>
  <si>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</si>
  <si>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</si>
  <si>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</si>
  <si>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</si>
  <si>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</si>
  <si>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</si>
  <si>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</si>
  <si>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</si>
  <si>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</si>
  <si>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</si>
  <si>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</si>
  <si>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</si>
  <si>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</si>
  <si>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</si>
  <si>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</si>
  <si>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</si>
  <si>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</si>
  <si>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</si>
  <si>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</si>
  <si>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</si>
  <si>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</si>
  <si>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</si>
  <si>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</si>
  <si>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</si>
  <si>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</si>
  <si>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</si>
  <si>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</si>
  <si>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</si>
  <si>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</si>
  <si>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</si>
  <si>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</si>
  <si>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</si>
  <si>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</si>
  <si>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</si>
  <si>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</si>
  <si>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</si>
  <si>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</si>
  <si>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</si>
  <si>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</si>
  <si>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</si>
  <si>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</si>
  <si>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</si>
  <si>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</si>
  <si>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</si>
  <si>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</si>
  <si>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</si>
  <si>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</si>
  <si>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</si>
  <si>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</si>
  <si>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</si>
  <si>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</si>
  <si>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</si>
  <si>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</si>
  <si>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</si>
  <si>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</si>
  <si>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</si>
  <si>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</si>
  <si>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</si>
  <si>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</si>
  <si>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</si>
  <si>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</si>
  <si>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</si>
  <si>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</si>
  <si>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</si>
  <si>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</si>
  <si>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</si>
  <si>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</si>
  <si>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</si>
  <si>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</si>
  <si>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</si>
  <si>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</si>
  <si>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</si>
  <si>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</si>
  <si>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</si>
  <si>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</si>
  <si>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</si>
  <si>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</si>
  <si>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</si>
  <si>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</si>
  <si>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</si>
  <si>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</si>
  <si>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</si>
  <si>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</si>
  <si>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</si>
  <si>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</si>
  <si>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</si>
  <si>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</si>
  <si>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</si>
  <si>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</si>
  <si>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</si>
  <si>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</si>
  <si>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</si>
  <si>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</si>
  <si>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</si>
  <si>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</si>
  <si>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</si>
  <si>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</si>
  <si>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</si>
  <si>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</si>
  <si>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</si>
  <si>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</si>
  <si>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</si>
  <si>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</si>
  <si>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</si>
  <si>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</si>
  <si>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</si>
  <si>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</si>
  <si>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</si>
  <si>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</si>
  <si>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</si>
  <si>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</si>
  <si>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</si>
  <si>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</si>
  <si>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</si>
  <si>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</si>
  <si>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</si>
  <si>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</si>
  <si>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</si>
  <si>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</si>
  <si>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</si>
  <si>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</si>
  <si>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</si>
  <si>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</si>
  <si>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</si>
  <si>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</si>
  <si>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</si>
  <si>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</si>
  <si>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</si>
  <si>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</si>
  <si>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</si>
  <si>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</si>
  <si>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</si>
  <si>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</si>
  <si>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</si>
  <si>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</si>
  <si>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</si>
  <si>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</si>
  <si>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</si>
  <si>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</si>
  <si>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</si>
  <si>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</si>
  <si>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</si>
  <si>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</si>
  <si>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</si>
  <si>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</si>
  <si>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</si>
  <si>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</si>
  <si>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</si>
  <si>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</si>
  <si>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</si>
  <si>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</si>
  <si>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</si>
  <si>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</si>
  <si>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</si>
  <si>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</si>
  <si>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</si>
  <si>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</si>
  <si>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</si>
  <si>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</si>
  <si>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</si>
  <si>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</si>
  <si>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</si>
  <si>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</si>
  <si>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</si>
  <si>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</si>
  <si>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</si>
  <si>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</si>
  <si>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</si>
  <si>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</si>
  <si>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</si>
  <si>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</si>
  <si>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</si>
  <si>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</si>
  <si>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</si>
  <si>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</si>
  <si>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</si>
  <si>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</si>
  <si>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</si>
  <si>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</si>
  <si>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</si>
  <si>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</si>
  <si>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</si>
  <si>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</si>
  <si>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</si>
  <si>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</si>
  <si>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</si>
  <si>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</si>
  <si>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</si>
  <si>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</si>
  <si>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</si>
  <si>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</si>
  <si>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</si>
  <si>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</si>
  <si>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</si>
  <si>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</si>
  <si>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</si>
  <si>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</si>
  <si>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</si>
  <si>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</si>
  <si>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</si>
  <si>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</si>
  <si>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</si>
  <si>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</si>
  <si>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</si>
  <si>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</si>
  <si>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</si>
  <si>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</si>
  <si>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</si>
  <si>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</si>
  <si>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</si>
  <si>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</si>
  <si>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</si>
  <si>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</si>
  <si>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</si>
  <si>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</si>
  <si>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</si>
  <si>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</si>
  <si>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</si>
  <si>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</si>
  <si>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</si>
  <si>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</si>
  <si>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</si>
  <si>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</si>
  <si>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</si>
  <si>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</si>
  <si>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</si>
  <si>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</si>
  <si>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</si>
  <si>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</si>
  <si>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</si>
  <si>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</si>
  <si>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</si>
  <si>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</si>
  <si>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</si>
  <si>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</si>
  <si>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</si>
  <si>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</si>
  <si>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</si>
  <si>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</si>
  <si>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</si>
  <si>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</si>
  <si>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</si>
  <si>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</si>
  <si>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</si>
  <si>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</si>
  <si>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</si>
  <si>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</si>
  <si>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</si>
  <si>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</si>
  <si>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</si>
  <si>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</si>
  <si>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</si>
  <si>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</si>
  <si>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</si>
  <si>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</si>
  <si>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</si>
  <si>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</si>
  <si>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</si>
  <si>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</si>
  <si>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</si>
  <si>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</si>
  <si>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</si>
  <si>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</si>
  <si>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</si>
  <si>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</si>
  <si>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</si>
  <si>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</si>
  <si>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</si>
  <si>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</si>
  <si>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</si>
  <si>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</si>
  <si>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</si>
  <si>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</si>
  <si>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</si>
  <si>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</si>
  <si>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</si>
  <si>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</si>
  <si>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</si>
  <si>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</si>
  <si>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</si>
  <si>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</si>
  <si>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</si>
  <si>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</si>
  <si>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</si>
  <si>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</si>
  <si>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</si>
  <si>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</si>
  <si>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</si>
  <si>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</si>
  <si>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</si>
  <si>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</si>
  <si>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</si>
  <si>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</si>
  <si>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</si>
  <si>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</si>
  <si>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</si>
  <si>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</si>
  <si>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</si>
  <si>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</si>
  <si>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</si>
  <si>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</si>
  <si>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</si>
  <si>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</si>
  <si>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</si>
  <si>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</si>
  <si>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</si>
  <si>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</si>
  <si>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</si>
  <si>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</si>
  <si>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</si>
  <si>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</si>
  <si>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</si>
  <si>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</si>
  <si>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</si>
  <si>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</si>
  <si>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</si>
  <si>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</si>
  <si>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</si>
  <si>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</si>
  <si>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</si>
  <si>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</si>
  <si>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</si>
  <si>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</si>
  <si>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</si>
  <si>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</si>
  <si>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</si>
  <si>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</si>
  <si>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</si>
  <si>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</si>
  <si>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</si>
  <si>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</si>
  <si>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</si>
  <si>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</si>
  <si>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</si>
  <si>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</si>
  <si>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</si>
  <si>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</si>
  <si>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</si>
  <si>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</si>
  <si>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</si>
  <si>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</si>
  <si>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</si>
  <si>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</si>
  <si>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</si>
  <si>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</si>
  <si>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</si>
  <si>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</si>
  <si>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</si>
  <si>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</si>
  <si>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</si>
  <si>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</si>
  <si>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</si>
  <si>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</si>
  <si>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</si>
  <si>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</si>
  <si>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</si>
  <si>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</si>
  <si>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</si>
  <si>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</si>
  <si>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</si>
  <si>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</si>
  <si>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</si>
  <si>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</si>
  <si>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</si>
  <si>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</si>
  <si>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</si>
  <si>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</si>
  <si>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</si>
  <si>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</si>
  <si>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</si>
  <si>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</si>
  <si>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</si>
  <si>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</si>
  <si>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</si>
  <si>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</si>
  <si>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</si>
  <si>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</si>
  <si>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</si>
  <si>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</si>
  <si>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</si>
  <si>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</si>
  <si>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</si>
  <si>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</si>
  <si>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</si>
  <si>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</si>
  <si>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</si>
  <si>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</si>
  <si>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</si>
  <si>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</si>
  <si>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</si>
  <si>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</si>
  <si>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</si>
  <si>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</si>
  <si>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</si>
  <si>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</si>
  <si>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</si>
  <si>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</si>
  <si>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</si>
  <si>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</si>
  <si>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</si>
  <si>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</si>
  <si>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</si>
  <si>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</si>
  <si>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</si>
  <si>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</si>
  <si>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</si>
  <si>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</si>
  <si>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</si>
  <si>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</si>
  <si>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</si>
  <si>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</si>
  <si>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</si>
  <si>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</si>
  <si>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</si>
  <si>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</si>
  <si>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</si>
  <si>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</si>
  <si>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</si>
  <si>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</si>
  <si>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</si>
  <si>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</si>
  <si>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</si>
  <si>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</si>
  <si>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</si>
  <si>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</si>
  <si>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</si>
  <si>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</si>
  <si>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</si>
  <si>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</si>
  <si>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</si>
  <si>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</si>
  <si>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</si>
  <si>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</si>
  <si>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</si>
  <si>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</si>
  <si>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</si>
  <si>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</si>
  <si>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</si>
  <si>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</si>
  <si>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</si>
  <si>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</si>
  <si>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</si>
  <si>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</si>
  <si>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</si>
  <si>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</si>
  <si>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</si>
  <si>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</si>
  <si>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</si>
  <si>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</si>
  <si>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</si>
  <si>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</si>
  <si>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</si>
  <si>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</si>
  <si>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</si>
  <si>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</si>
  <si>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</si>
  <si>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</si>
  <si>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</si>
  <si>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</si>
  <si>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</si>
  <si>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</si>
  <si>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</si>
  <si>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</si>
  <si>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</si>
  <si>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</si>
  <si>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</si>
  <si>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</si>
  <si>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</si>
  <si>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</si>
  <si>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</si>
  <si>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</si>
  <si>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</si>
  <si>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</si>
  <si>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</si>
  <si>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</si>
  <si>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</si>
  <si>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</si>
  <si>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</si>
  <si>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</si>
  <si>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</si>
  <si>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</si>
  <si>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</si>
  <si>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</si>
  <si>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</si>
  <si>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</si>
  <si>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</si>
  <si>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</si>
  <si>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</si>
  <si>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</si>
  <si>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</si>
  <si>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</si>
  <si>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</si>
  <si>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</si>
  <si>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</si>
  <si>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</si>
  <si>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</si>
  <si>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</si>
  <si>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</si>
  <si>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</si>
  <si>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</si>
  <si>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</si>
  <si>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</si>
  <si>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</si>
  <si>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</si>
  <si>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</si>
  <si>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</si>
  <si>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</si>
  <si>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</si>
  <si>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</si>
  <si>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</si>
  <si>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</si>
  <si>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</si>
  <si>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</si>
  <si>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</si>
  <si>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</si>
  <si>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</si>
  <si>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</si>
  <si>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</si>
  <si>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</si>
  <si>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</si>
  <si>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</si>
  <si>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</si>
  <si>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</si>
  <si>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</si>
  <si>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</si>
  <si>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</si>
  <si>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</si>
  <si>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</si>
  <si>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</si>
  <si>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</si>
  <si>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</si>
  <si>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</si>
  <si>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</si>
  <si>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</si>
  <si>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</si>
  <si>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</si>
  <si>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</si>
  <si>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</si>
  <si>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</si>
  <si>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</si>
  <si>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</si>
  <si>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</si>
  <si>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</si>
  <si>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</si>
  <si>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</si>
  <si>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</si>
  <si>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</si>
  <si>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</si>
  <si>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</si>
  <si>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</si>
  <si>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</si>
  <si>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</si>
  <si>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</si>
  <si>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</si>
  <si>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</si>
  <si>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</si>
  <si>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</si>
  <si>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</si>
  <si>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</si>
  <si>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</si>
  <si>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</si>
  <si>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</si>
  <si>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</si>
  <si>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</si>
  <si>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</si>
  <si>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</si>
  <si>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</si>
  <si>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</si>
  <si>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</si>
  <si>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</si>
  <si>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</si>
  <si>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</si>
  <si>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</si>
  <si>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</si>
  <si>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</si>
  <si>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</si>
  <si>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</si>
  <si>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</si>
  <si>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</si>
  <si>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</si>
  <si>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</si>
  <si>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</si>
  <si>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</si>
  <si>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</si>
  <si>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</si>
  <si>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</si>
  <si>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</si>
  <si>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</si>
  <si>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</si>
  <si>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</si>
  <si>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</si>
  <si>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</si>
  <si>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</si>
  <si>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</si>
  <si>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</si>
  <si>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</si>
  <si>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</si>
  <si>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</si>
  <si>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</si>
  <si>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</si>
  <si>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</si>
  <si>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</si>
  <si>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</si>
  <si>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</si>
  <si>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</si>
  <si>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</si>
  <si>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</si>
  <si>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</si>
  <si>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</si>
  <si>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</si>
  <si>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</si>
  <si>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</si>
  <si>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</si>
  <si>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</si>
  <si>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</si>
  <si>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</si>
  <si>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</si>
  <si>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</si>
  <si>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</si>
  <si>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</si>
  <si>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</si>
  <si>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</si>
  <si>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</si>
  <si>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</si>
  <si>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</si>
  <si>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</si>
  <si>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</si>
  <si>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</si>
  <si>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</si>
  <si>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</si>
  <si>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</si>
  <si>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</si>
  <si>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</si>
  <si>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</si>
  <si>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</si>
  <si>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</si>
  <si>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</si>
  <si>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</si>
  <si>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</si>
  <si>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</si>
  <si>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</si>
  <si>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</si>
  <si>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</si>
  <si>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</si>
  <si>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</si>
  <si>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</si>
  <si>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</si>
  <si>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</si>
  <si>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</si>
  <si>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</si>
  <si>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</si>
  <si>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</si>
  <si>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</si>
  <si>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</si>
  <si>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</si>
  <si>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</si>
  <si>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</si>
  <si>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</si>
  <si>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</si>
  <si>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</si>
  <si>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</si>
  <si>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</si>
  <si>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</si>
  <si>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</si>
  <si>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</si>
  <si>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</si>
  <si>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</si>
  <si>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</si>
  <si>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</si>
  <si>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</si>
  <si>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</si>
  <si>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</si>
  <si>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</si>
  <si>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</si>
  <si>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</si>
  <si>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</si>
  <si>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</si>
  <si>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</si>
  <si>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</si>
  <si>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</si>
  <si>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</si>
  <si>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</si>
  <si>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</si>
  <si>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</si>
  <si>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</si>
  <si>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</si>
  <si>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</si>
  <si>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</si>
  <si>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</si>
  <si>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</si>
  <si>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</si>
  <si>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</si>
  <si>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</si>
  <si>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</si>
  <si>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</si>
  <si>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</si>
  <si>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</si>
  <si>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</si>
  <si>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</si>
  <si>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</si>
  <si>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</si>
  <si>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</si>
  <si>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</si>
  <si>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</si>
  <si>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</si>
  <si>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</si>
  <si>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</si>
  <si>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</si>
  <si>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</si>
  <si>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</si>
  <si>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</si>
  <si>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</si>
  <si>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</si>
  <si>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</si>
  <si>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</si>
  <si>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</si>
  <si>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</si>
  <si>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</si>
  <si>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</si>
  <si>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</si>
  <si>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</si>
  <si>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</si>
  <si>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</si>
  <si>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</si>
  <si>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</si>
  <si>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</si>
  <si>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</si>
  <si>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</si>
  <si>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</si>
  <si>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</si>
  <si>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</si>
  <si>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</si>
  <si>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</si>
  <si>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</si>
  <si>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</si>
  <si>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</si>
  <si>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</si>
  <si>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</si>
  <si>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</si>
  <si>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</si>
  <si>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</si>
  <si>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</si>
  <si>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</si>
  <si>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</si>
  <si>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</si>
  <si>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</si>
  <si>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</si>
  <si>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</si>
  <si>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</si>
  <si>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</si>
  <si>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</si>
  <si>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</si>
  <si>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</si>
  <si>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</si>
  <si>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</si>
  <si>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</si>
  <si>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</si>
  <si>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</si>
  <si>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</si>
  <si>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</si>
  <si>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</si>
  <si>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</si>
  <si>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</si>
  <si>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</si>
  <si>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</si>
  <si>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</si>
  <si>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</si>
  <si>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</si>
  <si>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</si>
  <si>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</si>
  <si>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</si>
  <si>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</si>
  <si>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</si>
  <si>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</si>
  <si>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</si>
  <si>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</si>
  <si>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</si>
  <si>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</si>
  <si>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</si>
  <si>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</si>
  <si>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</si>
  <si>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</si>
  <si>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</si>
  <si>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</si>
  <si>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</si>
  <si>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</si>
  <si>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</si>
  <si>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</si>
  <si>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</si>
  <si>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</si>
  <si>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</si>
  <si>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</si>
  <si>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</si>
  <si>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</si>
  <si>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</si>
  <si>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</si>
  <si>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</si>
  <si>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</si>
  <si>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</si>
  <si>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</si>
  <si>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</si>
  <si>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</si>
  <si>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</si>
  <si>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</si>
  <si>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</si>
  <si>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</si>
  <si>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</si>
  <si>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</si>
  <si>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</si>
  <si>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</si>
  <si>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</si>
  <si>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</si>
  <si>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</si>
  <si>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</si>
  <si>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</si>
  <si>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</si>
  <si>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</si>
  <si>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</si>
  <si>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</si>
  <si>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</si>
  <si>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</si>
  <si>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</si>
  <si>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</si>
  <si>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</si>
  <si>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</si>
  <si>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</si>
  <si>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</si>
  <si>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</si>
  <si>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</si>
  <si>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</si>
  <si>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</si>
  <si>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</si>
  <si>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</si>
  <si>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</si>
  <si>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</si>
  <si>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</si>
  <si>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</si>
  <si>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</si>
  <si>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</si>
  <si>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</si>
  <si>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</si>
  <si>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</si>
  <si>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</si>
  <si>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</si>
  <si>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</si>
  <si>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</si>
  <si>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</si>
  <si>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</si>
  <si>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</si>
  <si>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</si>
  <si>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</si>
  <si>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</si>
  <si>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</si>
  <si>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</si>
  <si>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</si>
  <si>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</si>
  <si>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</si>
  <si>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</si>
  <si>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</si>
  <si>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</si>
  <si>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</si>
  <si>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</si>
  <si>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</si>
  <si>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</si>
  <si>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</si>
  <si>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</si>
  <si>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</si>
  <si>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</si>
  <si>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</si>
  <si>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</si>
  <si>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</si>
  <si>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</si>
  <si>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</si>
  <si>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</si>
  <si>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</si>
  <si>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</si>
  <si>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</si>
  <si>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</si>
  <si>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</si>
  <si>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</si>
  <si>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</si>
  <si>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</si>
  <si>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</si>
  <si>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</si>
  <si>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</si>
  <si>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</si>
  <si>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</si>
  <si>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</si>
  <si>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</si>
  <si>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</si>
  <si>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</si>
  <si>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</si>
  <si>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</si>
  <si>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</si>
  <si>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</si>
  <si>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</si>
  <si>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</si>
  <si>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</si>
  <si>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</si>
  <si>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</si>
  <si>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</si>
  <si>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</si>
  <si>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</si>
  <si>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</si>
  <si>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</si>
  <si>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</si>
  <si>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</si>
  <si>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</si>
  <si>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</si>
  <si>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</si>
  <si>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</si>
  <si>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</si>
  <si>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</si>
  <si>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</si>
  <si>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</si>
  <si>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</si>
  <si>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</si>
  <si>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</si>
  <si>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</si>
  <si>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</si>
  <si>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</si>
  <si>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</si>
  <si>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</si>
  <si>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</si>
  <si>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</si>
  <si>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</si>
  <si>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</si>
  <si>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</si>
  <si>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</si>
  <si>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</si>
  <si>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</si>
  <si>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</si>
  <si>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</si>
  <si>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</si>
  <si>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</si>
  <si>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</si>
  <si>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</si>
  <si>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</si>
  <si>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</si>
  <si>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</si>
  <si>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</si>
  <si>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</si>
  <si>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</si>
  <si>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</si>
  <si>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</si>
  <si>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</si>
  <si>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</si>
  <si>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</si>
  <si>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</si>
  <si>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</si>
  <si>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</si>
  <si>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</si>
  <si>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</si>
  <si>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</si>
  <si>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</si>
  <si>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</si>
  <si>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</si>
  <si>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</si>
  <si>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</si>
  <si>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</si>
  <si>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</si>
  <si>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</si>
  <si>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</si>
  <si>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</si>
  <si>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</si>
  <si>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</si>
  <si>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</si>
  <si>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</si>
  <si>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</si>
  <si>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</si>
  <si>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</si>
  <si>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</si>
  <si>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</si>
  <si>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</si>
  <si>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</si>
  <si>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</si>
  <si>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</si>
  <si>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</si>
  <si>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</si>
  <si>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</si>
  <si>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</si>
  <si>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</si>
  <si>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</si>
  <si>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</si>
  <si>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</si>
  <si>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</si>
  <si>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</si>
  <si>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</si>
  <si>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</si>
  <si>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</si>
  <si>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</si>
  <si>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</si>
  <si>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</si>
  <si>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</si>
  <si>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</si>
  <si>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</si>
  <si>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</si>
  <si>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</si>
  <si>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</si>
  <si>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</si>
  <si>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</si>
  <si>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</si>
  <si>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</si>
  <si>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</si>
  <si>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</si>
  <si>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</si>
  <si>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</si>
  <si>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</si>
  <si>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</si>
  <si>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</si>
  <si>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</si>
  <si>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</si>
  <si>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</si>
  <si>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</si>
  <si>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</si>
  <si>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</si>
  <si>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</si>
  <si>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</si>
  <si>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</si>
  <si>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</si>
  <si>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</si>
  <si>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</si>
  <si>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</si>
  <si>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</si>
  <si>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</si>
  <si>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</si>
  <si>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</si>
  <si>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</si>
  <si>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</si>
  <si>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</si>
  <si>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</si>
  <si>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</si>
  <si>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</si>
  <si>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</si>
  <si>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</si>
  <si>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</si>
  <si>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</si>
  <si>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</si>
  <si>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</si>
  <si>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</si>
  <si>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</si>
  <si>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</si>
  <si>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</si>
  <si>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</si>
  <si>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</si>
  <si>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</si>
  <si>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</si>
  <si>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</si>
  <si>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</si>
  <si>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</si>
  <si>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</si>
  <si>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</si>
  <si>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</si>
  <si>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</si>
  <si>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</si>
  <si>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</si>
  <si>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</si>
  <si>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</si>
  <si>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</si>
  <si>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</si>
  <si>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</si>
  <si>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</si>
  <si>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</si>
  <si>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</si>
  <si>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</si>
  <si>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</si>
  <si>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</si>
  <si>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</si>
  <si>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</si>
  <si>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</si>
  <si>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</si>
  <si>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</si>
  <si>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</si>
  <si>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</si>
  <si>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</si>
  <si>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</si>
  <si>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</si>
  <si>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</si>
  <si>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</si>
  <si>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</si>
  <si>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</si>
  <si>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</si>
  <si>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</si>
  <si>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</si>
  <si>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</si>
  <si>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</si>
  <si>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</si>
  <si>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</si>
  <si>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</si>
  <si>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</si>
  <si>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</si>
  <si>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</si>
  <si>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</si>
  <si>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</si>
  <si>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</si>
  <si>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</si>
  <si>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</si>
  <si>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</si>
  <si>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</si>
  <si>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</si>
  <si>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</si>
  <si>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</si>
  <si>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</si>
  <si>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</si>
  <si>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</si>
  <si>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</si>
  <si>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</si>
  <si>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</si>
  <si>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</si>
  <si>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</si>
  <si>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</si>
  <si>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</si>
  <si>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</si>
  <si>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</si>
  <si>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</si>
  <si>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</si>
  <si>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</si>
  <si>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</si>
  <si>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</si>
  <si>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</si>
  <si>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</si>
  <si>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</si>
  <si>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</si>
  <si>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</si>
  <si>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</si>
  <si>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</si>
  <si>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</si>
  <si>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</si>
  <si>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</si>
  <si>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</si>
  <si>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</si>
  <si>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</si>
  <si>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</si>
  <si>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</si>
  <si>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</si>
  <si>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</si>
  <si>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</si>
  <si>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</si>
  <si>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</si>
  <si>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</si>
  <si>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</si>
  <si>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</si>
  <si>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</si>
  <si>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</si>
  <si>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</si>
  <si>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</si>
  <si>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</si>
  <si>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</si>
  <si>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</si>
  <si>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</si>
  <si>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</si>
  <si>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</si>
  <si>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</si>
  <si>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</si>
  <si>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</si>
  <si>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</si>
  <si>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</si>
  <si>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</si>
  <si>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</si>
  <si>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</si>
  <si>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</si>
  <si>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</si>
  <si>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</si>
  <si>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</si>
  <si>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</si>
  <si>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</si>
  <si>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</si>
  <si>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</si>
  <si>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</si>
  <si>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</si>
  <si>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</si>
  <si>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</si>
  <si>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</si>
  <si>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</si>
  <si>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</si>
  <si>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</si>
  <si>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</si>
  <si>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</si>
  <si>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</si>
  <si>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</si>
  <si>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</si>
  <si>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</si>
  <si>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</si>
  <si>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</si>
  <si>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</si>
  <si>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</si>
  <si>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</si>
  <si>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</si>
  <si>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</si>
  <si>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</si>
  <si>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</si>
  <si>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</si>
  <si>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</si>
  <si>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</si>
  <si>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</si>
  <si>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</si>
  <si>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</si>
  <si>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</si>
  <si>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</si>
  <si>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</si>
  <si>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</si>
  <si>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</si>
  <si>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</si>
  <si>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</si>
  <si>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</si>
  <si>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</si>
  <si>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</si>
  <si>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</si>
  <si>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</si>
  <si>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</si>
  <si>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</si>
  <si>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</si>
  <si>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</si>
  <si>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</si>
  <si>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</si>
  <si>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</si>
  <si>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</si>
  <si>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</si>
  <si>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</si>
  <si>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</si>
  <si>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</si>
  <si>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</si>
  <si>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</si>
  <si>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</si>
  <si>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</si>
  <si>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</si>
  <si>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</si>
  <si>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</si>
  <si>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</si>
  <si>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</si>
  <si>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</si>
  <si>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</si>
  <si>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</si>
  <si>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</si>
  <si>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</si>
  <si>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</si>
  <si>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</si>
  <si>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</si>
  <si>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</si>
  <si>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</si>
  <si>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</si>
  <si>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</si>
  <si>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</si>
  <si>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</si>
  <si>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</si>
  <si>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</si>
  <si>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</si>
  <si>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</si>
  <si>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</si>
  <si>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</si>
  <si>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</si>
  <si>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</si>
  <si>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</si>
  <si>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</si>
  <si>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</si>
  <si>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</si>
  <si>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</si>
  <si>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</si>
  <si>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</si>
  <si>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</si>
  <si>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</si>
  <si>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</si>
  <si>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</si>
  <si>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</si>
  <si>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</si>
  <si>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</si>
  <si>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</si>
  <si>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</si>
  <si>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</si>
  <si>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</si>
  <si>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</si>
  <si>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</si>
  <si>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</si>
  <si>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</si>
  <si>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</si>
  <si>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</si>
  <si>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plavecké športy - bežné transfery</t>
  </si>
  <si>
    <t>25FA40014</t>
  </si>
  <si>
    <t>I-42138</t>
  </si>
  <si>
    <t>Členské poplatky medzinárodným organizáciám - hosting 5-old.swimmsvk.sk 17.1.2025-16.1.2026</t>
  </si>
  <si>
    <t>World Aquatics</t>
  </si>
  <si>
    <t>VUB0012025</t>
  </si>
  <si>
    <t>poplatky banke za odoslaný prevod k faktúre 25FA40014</t>
  </si>
  <si>
    <t>VÚB</t>
  </si>
  <si>
    <t>25FA40017</t>
  </si>
  <si>
    <t>25007</t>
  </si>
  <si>
    <t>Software/licencie/www.stránky - hosting 5-old.swimmsvk.sk 17.1.2025-16.1.2026</t>
  </si>
  <si>
    <t>node98 s.r.o.</t>
  </si>
  <si>
    <t>25FA40020</t>
  </si>
  <si>
    <t>2590003818</t>
  </si>
  <si>
    <t>nákup diaľničných známok do služobných vozidiel BL976KD a BL557MU na obdobie 29.1.2025-28.1.2026</t>
  </si>
  <si>
    <t>Národná diaľničná spoločnosť a.s.</t>
  </si>
  <si>
    <t xml:space="preserve">Pracovná cesta
názov podujatia: Prípravný pretek reprezentácie SR  RDS                                     Miesto konania: Stockholm, Švédsko                                        termín podujatia:11.04.-16.04.2025           Spôsob prepravy:                                     Počet všetkých osôb na pracovnej ceste: 11                                                          z toho:
- športovci: 8 
- realizačný tím: 3                                                                     </t>
  </si>
  <si>
    <t>25FA40016</t>
  </si>
  <si>
    <t>105516</t>
  </si>
  <si>
    <t>Stockholm Swim Open - prípravný pretek reprezentácie SR RDS v termíne 11.-16.4.2025 -  ubytovanie 11 osôb z toho 8 športovcov + 3 RT</t>
  </si>
  <si>
    <t>Svensk Simidrott</t>
  </si>
  <si>
    <t>25š005</t>
  </si>
  <si>
    <t>20250005</t>
  </si>
  <si>
    <t>záloha na letenky  pre 11 osôb-8 športovcov+3 real.tím počas prípravného preteku 11-16.4.2025 Stockholm</t>
  </si>
  <si>
    <t>ETN Slovakia, s.r.o.</t>
  </si>
  <si>
    <t>25FA40143</t>
  </si>
  <si>
    <t>druhá časť na pobytové náklady pre 11 osôb-8 športovcov+3 real.tím počas prípravného preteku 11-16.4.2025 Stockholm</t>
  </si>
  <si>
    <t>Svenska Simförbundet</t>
  </si>
  <si>
    <t>25š014</t>
  </si>
  <si>
    <t>29250027</t>
  </si>
  <si>
    <t>druhá záloha na letenky  pre 11 osôb-8 športovcov+3 real.tím počas prípravného preteku 11-16.4.2025 Stockholm</t>
  </si>
  <si>
    <t xml:space="preserve">Pracovná cesta
názov podujatia: Multistretnutie ml.juniorov                                  Miesto konania:Ljubljana,                                        termín podujatia:11.04.-14.04.2025           Spôsob prepravy:                                     Počet všetkých osôb na pracovnej ceste: 21                                                          z toho:
- športovci: 16 
- realizačný tím: 5                                                                     </t>
  </si>
  <si>
    <t>25š003</t>
  </si>
  <si>
    <t>09/2025</t>
  </si>
  <si>
    <t>záloha na pobytové náklady pre 21 osôb-16 športovcov+5 real.tím počas Multistretnutia ml.jun. 11-14.4.2025 Ljubljana</t>
  </si>
  <si>
    <t>PLAVALNA ZVEZA SLOVENIJE</t>
  </si>
  <si>
    <t>25š018</t>
  </si>
  <si>
    <t>21/2025</t>
  </si>
  <si>
    <t>Druhá záloha na pobytové náklady pre 21 osôb-16 športovcov+5 real.tím počas Multistretnutia ml.jun. 11-14.4.2025 Ljubljana</t>
  </si>
  <si>
    <t xml:space="preserve">Pracovná cesta
názov podujatia: Multistretnutie st.juniorov                                  Miesto konania:Limassol, Cyprus                                        termín podujatia:11.04.-14.04.2025           Spôsob prepravy:                                     Počet všetkých osôb na pracovnej ceste: 20                                                          z toho:
- športovci: 16 
- realizačný tím: 4                                                                     </t>
  </si>
  <si>
    <t>25š004</t>
  </si>
  <si>
    <t>202500007</t>
  </si>
  <si>
    <t>záloha na letenky pre 20 osôb -16 športovcov+4 real.tím počas Multistr. st. juniorov Limassol/CYP 11-14.4.2025</t>
  </si>
  <si>
    <t>25FA40015</t>
  </si>
  <si>
    <t>14012025</t>
  </si>
  <si>
    <t xml:space="preserve">prvá časť - Multistretnutie starších juniorov Limassol/Cyprus v termíne 11.-14.4.2025 - ubytovanie 20 osôb z toho 16 športovcov + 4 resl.tím </t>
  </si>
  <si>
    <t>Cyprus Swimming Federation</t>
  </si>
  <si>
    <t>25š017</t>
  </si>
  <si>
    <t>29250028</t>
  </si>
  <si>
    <t>záloha na letenky pre 20 osôb-16 športovcov+4 real.tím na podujatie Multistretnutie starších juniorov 11-14.4.2025 Limassol, Cyprus</t>
  </si>
  <si>
    <t>25FA40179</t>
  </si>
  <si>
    <t>18032025</t>
  </si>
  <si>
    <t>druhá časť za pobytové náklady pre 20 osôb -16 športovcov+4 real.tím počas Multistr. st. juniorov Limassol/CYP 11-14.4.2025</t>
  </si>
  <si>
    <t>25STR003</t>
  </si>
  <si>
    <t>Finančný príspevok na stravu pre zamestnancov na bebruár 2025</t>
  </si>
  <si>
    <t>zamestnanci</t>
  </si>
  <si>
    <t>2520š0013</t>
  </si>
  <si>
    <t>Splash Team Manager - aktualizácia na rok 2025</t>
  </si>
  <si>
    <t>Splash Software Ltd.</t>
  </si>
  <si>
    <t>25DPH004</t>
  </si>
  <si>
    <t>8012025</t>
  </si>
  <si>
    <t>DPH k dokladu č. 2520š0013 - Splash Team Manager - aktualizácia na rok 2025</t>
  </si>
  <si>
    <t>DÚ DPH</t>
  </si>
  <si>
    <t xml:space="preserve">Pracovná cesta
názov podujatia: VT ženy                                        Miesto konania:  Bologna, Taliansko                      termín podujatia: 03.01.-06.01.2025        Spôsob prepravy:                                     Počet všetkých osôb na pracovnej ceste: 15                                                          z toho:
- športovci: 13 
- realizačný tím: 3                                                                     </t>
  </si>
  <si>
    <t>25FA40043</t>
  </si>
  <si>
    <t>2/2025</t>
  </si>
  <si>
    <t>činnosť športového odborníka- vrátane cestovného-tréner.služby počas VT ženy 3-6.1.2025 Bologna Taliansko</t>
  </si>
  <si>
    <t>55706886</t>
  </si>
  <si>
    <t>Ing. Ján Baranovič</t>
  </si>
  <si>
    <t xml:space="preserve">Pracovná cesta
názov podujatia: MT U16 ženy                                        Miesto konania:  Bečej, Srbsko                      termín podujatia: 02.01.-06.01.2025        Spôsob prepravy:                                     Počet všetkých osôb na pracovnej ceste: 16                                                          z toho:
- športovci: 14  
- realizačný tím: 2                                                                     </t>
  </si>
  <si>
    <t>25FA40039</t>
  </si>
  <si>
    <t>2523001</t>
  </si>
  <si>
    <t>trénerské služby počas  MT U16 ženy 2-6.1.2025 Bečej/SRB</t>
  </si>
  <si>
    <t>52013103</t>
  </si>
  <si>
    <t>Ing. Zuzana Hýroššová</t>
  </si>
  <si>
    <t xml:space="preserve">Pracovná cesta
názov podujatia: MT U16 ženy                                        Miesto konania:  Chemnitz, Nemecko                      termín podujatia: 07.02.-09.02.2025        Spôsob prepravy:                                     Počet všetkých osôb na pracovnej ceste: 18                                                          z toho:
- športovci: 16 
- realizačný tím: 2                                                                     </t>
  </si>
  <si>
    <t>2520š0043</t>
  </si>
  <si>
    <t>33</t>
  </si>
  <si>
    <t>ubytovanie pre 13 osôb-12 športovcov+1 real.tím počas MT U16 ženy 7-9.2.2025 Chemnitz, Nemecko</t>
  </si>
  <si>
    <t>55416586</t>
  </si>
  <si>
    <t>Žochar TO s. r. o.</t>
  </si>
  <si>
    <t>2520š0044</t>
  </si>
  <si>
    <t>3904,3905</t>
  </si>
  <si>
    <t>nákup PHM do prenajatého vozidla AA568CJ a TO384DV počas MT U16 ženy 7-9.2.2025 Chemnitz, Nemecko</t>
  </si>
  <si>
    <t>HAPPE s.r.o.</t>
  </si>
  <si>
    <t>2520š0089</t>
  </si>
  <si>
    <t>175,174,177</t>
  </si>
  <si>
    <t>48365289</t>
  </si>
  <si>
    <t>Tank ONO, s.r.o.</t>
  </si>
  <si>
    <t>25FA40072</t>
  </si>
  <si>
    <t>001/25761</t>
  </si>
  <si>
    <t>pobytové náklady vrátane stravy pre 18 osôb -16 športovcov+ 2real.tím počas MT U16 ženy 7-9.2.2025 Chemnitz, Nemecko</t>
  </si>
  <si>
    <t>Jugendherberge Chemnitz "eins"</t>
  </si>
  <si>
    <t>25FA40077</t>
  </si>
  <si>
    <t>250100005</t>
  </si>
  <si>
    <t>zapožičanie športového vybavenia bazéna s časonmierou pre 18 osôb -16 športovcov+2 real tím na MT U16 ženy 7-9.2.2025 Chemnitz, Nemecko</t>
  </si>
  <si>
    <t>36108472</t>
  </si>
  <si>
    <t>PIRANA Sport Club</t>
  </si>
  <si>
    <t>25FA40078</t>
  </si>
  <si>
    <t>250100004</t>
  </si>
  <si>
    <t>prenájom vozidla TO384DV pre 9 osôb -8 športovcov+1 real tím na MT U16 ženy 7-9.2.2025 Chemnitz, Nemecko</t>
  </si>
  <si>
    <t>25FA40079</t>
  </si>
  <si>
    <t>250100003</t>
  </si>
  <si>
    <t>prenájom vozidla AA568CJ pre 9 osôb -8 športovcov+1 real tím na MT U16 ženy 7-9.2.2025 Chemnitz, Nemecko</t>
  </si>
  <si>
    <t>2520š0125</t>
  </si>
  <si>
    <t>INV-CZ-8836438</t>
  </si>
  <si>
    <t>dialničná známka 10 dňová CZ do prenajatých vozidiel TO384DV a AA568CJ počas prepravy 18 osôb-16 športovcov+2 rewal.tím na MT U16 ženy 7-9.2.2025 Chemnitz, Nemecko</t>
  </si>
  <si>
    <t>barely digital GmbH &amp; Co.</t>
  </si>
  <si>
    <t>25FA40080</t>
  </si>
  <si>
    <t>2523005</t>
  </si>
  <si>
    <t>trénerské služby počas  MT U16 ženy 7-9.2.2025 Chemnitz, Nemecko</t>
  </si>
  <si>
    <t>25FA40081</t>
  </si>
  <si>
    <t>činnosť športového odborníka -VP trénerské služby počas MT U16 ženy 7-9.2.2025 Chemnitz, Nemecko</t>
  </si>
  <si>
    <t>55776361</t>
  </si>
  <si>
    <t>Ing. Marek Gális</t>
  </si>
  <si>
    <t xml:space="preserve">Organizácia podujatia
názov podujatia: Extraliga muži                                      Miesto konania:  Košice, Slovensko                      termín podujatia: 15.02.-16.02.2025                                                   počet aktívnych účastníkov:52 športovcov a  3 členovia rozhodcovského zboru, 
počet odpracovaných hodín spolu:15                                                                                               </t>
  </si>
  <si>
    <t>25FA40091</t>
  </si>
  <si>
    <t>250023</t>
  </si>
  <si>
    <t>pobytové náklady pre 2 osoby-rozhodcovia počas Extraliga muži 15-16.2.2025 Košice</t>
  </si>
  <si>
    <t>36722014</t>
  </si>
  <si>
    <t>Hotel Gloria Palac,s.r.o.</t>
  </si>
  <si>
    <t xml:space="preserve">Organizácia podujatia
názov podujatia: Extraliga muži                                      Miesto konania: Šamorín, Slovensko                      termín podujatia: 01.02.-02.02.2025                                                   počet aktívnych účastníkov:42 športovcov a   3 členovia rozhodcovského zboru, 
počet odpracovaných hodín spolu:15                                                                                              </t>
  </si>
  <si>
    <t>2520š0074</t>
  </si>
  <si>
    <t>25200074</t>
  </si>
  <si>
    <t>Činnosť člena rozhodcovského zboru počas Extraliga muži 1-2.2.2025 Šamorín</t>
  </si>
  <si>
    <t>Kolář Erik</t>
  </si>
  <si>
    <t>2520š0075</t>
  </si>
  <si>
    <t>25200075</t>
  </si>
  <si>
    <t xml:space="preserve">Bebjak Martin </t>
  </si>
  <si>
    <t>2520š0076</t>
  </si>
  <si>
    <t>25200076</t>
  </si>
  <si>
    <t>Kratochvíl Vlastimil</t>
  </si>
  <si>
    <t xml:space="preserve">Organizácia podujatia
názov podujatia: Extraliga muži                                      Miesto konania:  Šamorín, Slovensko                      termín podujatia: 15.02.-16.02.2025                                                 počet aktívnych účastníkov: športovcov a  členov rozhodcovského zboru, 
počet odpracovaných hodín spolu:                                                                                            </t>
  </si>
  <si>
    <t>2520š0092</t>
  </si>
  <si>
    <t>709</t>
  </si>
  <si>
    <t>pobytové náklady pre 1 osobu-rozhodca počas Extraliga muži 15-16.2.2025 Šamorín</t>
  </si>
  <si>
    <t>51467071</t>
  </si>
  <si>
    <t>N-profit s.r.o.</t>
  </si>
  <si>
    <t xml:space="preserve">Organizácia podujatia
názov podujatia: I.liga ženy                                     Miesto konania: Žilina, Slovensko                      termín podujatia: 08.02.-09.02.2025                                                 počet aktívnych účastníkov: 38 športovcov a  3 členovia rozhodcovského zboru, 
počet odpracovaných hodín spolu:15                                                                                            </t>
  </si>
  <si>
    <t>2520š0077</t>
  </si>
  <si>
    <t>25200077</t>
  </si>
  <si>
    <t>Činnosť člena rozhodcovského zboru počas I. liga ženy 8-9.2.2025 Žilina</t>
  </si>
  <si>
    <t>Jarolím Jiří</t>
  </si>
  <si>
    <t>2520š0078</t>
  </si>
  <si>
    <t>25200078</t>
  </si>
  <si>
    <t>Krajčík Milan</t>
  </si>
  <si>
    <t>2520š0079</t>
  </si>
  <si>
    <t>25200079</t>
  </si>
  <si>
    <t>Rexa Vladimír</t>
  </si>
  <si>
    <t xml:space="preserve">Organizácia podujatia
názov podujatia: NL ml.kadeti                                     Miesto konania: Košice, Slovensko                      termín podujatia: 08.02.-09.02.2025                                                 počet aktívnych účastníkov: 51 športovcov a  3 členovia rozhodcovského zboru, 
počet odpracovaných hodín spolu: 30                                                                                            </t>
  </si>
  <si>
    <t>2520š0080</t>
  </si>
  <si>
    <t>25200080</t>
  </si>
  <si>
    <t>Činnosť člena rozhodcovského zboru počas NL ml. kadeti 8-9.2.2025 Košice</t>
  </si>
  <si>
    <t>Žucha Marián</t>
  </si>
  <si>
    <t>2520š0081</t>
  </si>
  <si>
    <t>25200081</t>
  </si>
  <si>
    <t>Kleščinský Matej</t>
  </si>
  <si>
    <t>2520š0082</t>
  </si>
  <si>
    <t>25200082</t>
  </si>
  <si>
    <t>Garančovská Lenka</t>
  </si>
  <si>
    <t xml:space="preserve">Organizácia podujatia
názov podujatia: NL ml.kadeti                                     Miesto konania: Komárno, Slovensko                      termín podujatia: 08.02.-09.02.2025                                                 počet aktívnych účastníkov: 48 športovcov a  3 členovia rozhodcovského zboru, 
počet odpracovaných hodín spolu: 30                                                                                            </t>
  </si>
  <si>
    <t>2520š0083</t>
  </si>
  <si>
    <t>25200083</t>
  </si>
  <si>
    <t>Činnosť člena rozhodcovského zboru počas NL ml. kadeti 8-9.2.2025 Komárno</t>
  </si>
  <si>
    <t>Kádár Štefan</t>
  </si>
  <si>
    <t>2520š0084</t>
  </si>
  <si>
    <t>25200084</t>
  </si>
  <si>
    <t>2520š0085</t>
  </si>
  <si>
    <t>25200085</t>
  </si>
  <si>
    <t>Ďurák Denis</t>
  </si>
  <si>
    <t xml:space="preserve">Organizácia podujatia
názov podujatia: NL ml.žiaci                                     Miesto konania: Prešov, Slovensko                      termín podujatia: 07.02.-08.02.2025                                                 počet aktívnych účastníkov: 48 športovcov a  3 členovia rozhodcovského zboru, 
počet odpracovaných hodín spolu: 30                                                                                            </t>
  </si>
  <si>
    <t>2520š0086</t>
  </si>
  <si>
    <t>25200086</t>
  </si>
  <si>
    <t>Činnosť člena rozhodcovského zboru počas NL ml. žiaci 7-8.2.2025 Prešov</t>
  </si>
  <si>
    <t>Theiner Jozef</t>
  </si>
  <si>
    <t>2520š0087</t>
  </si>
  <si>
    <t>25200087</t>
  </si>
  <si>
    <t>Jačišin Tomáš</t>
  </si>
  <si>
    <t>2520š0088</t>
  </si>
  <si>
    <t>25200088</t>
  </si>
  <si>
    <t>Kleščinský Daniel</t>
  </si>
  <si>
    <t xml:space="preserve">Pracovná cesta
názov podujatia: Sústredenie plaveckej reprezentácie                                              Miesto konania: Lloret de Mar, Španielsko                       termín podujatia: 23.01.-02.02.2025        Spôsob prepravy:letecky                                     Počet všetkých osôb na pracovnej ceste: 12                                                          z toho:
- športovci: 9 
- realizačný tím: 3                                                                     </t>
  </si>
  <si>
    <t>25š006</t>
  </si>
  <si>
    <t>11077-2</t>
  </si>
  <si>
    <t>záloha na pobytové náklady vrátane stravy, športoviská  pre 3 osoby -2 športovci +1 real.tím počas sústredenia RDS 20.3.-1.4.2025 Tenerife, ESP</t>
  </si>
  <si>
    <t>TURISTICA KONRAD S.L.</t>
  </si>
  <si>
    <t>25FA40208</t>
  </si>
  <si>
    <t>JCT3-F003090</t>
  </si>
  <si>
    <t>vyúčtovanie zálohy č. 25š006 - záloha na pobytové náklady vrátane stravy, športoviská  pre 3 osoby -2 športovci +1 real.tím počas sústredenia RDS 20.3.-1.4.2025 Tenerife, ESP /spolu: 591,71 eur/</t>
  </si>
  <si>
    <t xml:space="preserve">Organizácia podujatia
názov podujatia: Jesenné M-ZSO  2.kolo                           Miesto konania: Štúrovo, Slovensko                                          termín podujatia: 17.05.2025                    
počet aktívnych účastníkov: športovcov a  členov rozhodcovského zboru, 
počet odpracovaných hodín spolu:  </t>
  </si>
  <si>
    <t>25š008</t>
  </si>
  <si>
    <t>ZF00000001</t>
  </si>
  <si>
    <t>záloha na prenájom bazéna počas Jesenné M-ZSO 2. kolo 17.5.2025 Štúrovo</t>
  </si>
  <si>
    <t>VADAŠ,s.r.o.</t>
  </si>
  <si>
    <t>25FA40177</t>
  </si>
  <si>
    <t>2544200114</t>
  </si>
  <si>
    <t>vyúčtovanie zálohy 25š008 na prenájom bazéna počas Jesenné M-ZSO 2. kolo 17.5.2025 Štúrovo /spolu: 738,-eur/</t>
  </si>
  <si>
    <t>34136215</t>
  </si>
  <si>
    <t xml:space="preserve">Pracovná cesta
názov podujatia: MT muži WPT Series                                              Miesto konania:Nováky, Slovensko                      termín podujatia: 06.02.-09.02.2025       Spôsob prepravy: mikrobus                                    Počet všetkých osôb na pracovnej ceste: 8                                                          z toho:
- športovci: 6 
- realizačný tím: 2                                                                     </t>
  </si>
  <si>
    <t>25FA40076</t>
  </si>
  <si>
    <t>2025001</t>
  </si>
  <si>
    <t>prenájom vozidla KE102OR -preprava družstva VP 6 športovcov+2 real.tím na a z podujatia MT muži WPT Series 6-9.2.2025 Nováky</t>
  </si>
  <si>
    <t>50478257</t>
  </si>
  <si>
    <t>Hornets Security s.r.o.</t>
  </si>
  <si>
    <t>2520š0090</t>
  </si>
  <si>
    <t>1940</t>
  </si>
  <si>
    <t>nákup PHM do prenajatého vozidla KE102OR počas prepravy 8 osôb -6 športovcov + 2 real.tím na MT muži WPT Series 6-9.2.2025 Nováky</t>
  </si>
  <si>
    <t>34140425</t>
  </si>
  <si>
    <t>T a M trans spedition, s.r.o.</t>
  </si>
  <si>
    <t>25FA40098</t>
  </si>
  <si>
    <t>činnosť športového odborníka -trénerské služby počas MT muži WPT Series 6-9.2.2025 Nováky</t>
  </si>
  <si>
    <t>36997587</t>
  </si>
  <si>
    <t>Bačo Karol ml.</t>
  </si>
  <si>
    <t>25FA40099</t>
  </si>
  <si>
    <t>3/2025</t>
  </si>
  <si>
    <t>17181534</t>
  </si>
  <si>
    <t>Poláčik Roman</t>
  </si>
  <si>
    <t xml:space="preserve">Pracovná cesta
názov podujatia: Sústredenie plaveckej reprezentácie                                              Miesto konania:Tenerife, Španielsko                  termín podujatia: 20.03.-01.04.2025      Spôsob prepravy:letecky                                     Počet všetkých osôb na pracovnej ceste: 2                                                          z toho:
- športovci: 1 
- realizačný tím: 1                                                                     </t>
  </si>
  <si>
    <t>25FA40071</t>
  </si>
  <si>
    <t>10250647</t>
  </si>
  <si>
    <t>Letenka pre 2 osoby -1 športovec+ 1 real.tím na Sústredenie repre.družstva seniorov 20.3.-1.4.2025 Tenerife, ESP</t>
  </si>
  <si>
    <t>31379508</t>
  </si>
  <si>
    <t>25STR005</t>
  </si>
  <si>
    <t>Finančný príspevok na stravu pre zamestnancov na február 2025</t>
  </si>
  <si>
    <t>VUB0022025</t>
  </si>
  <si>
    <t>Hrubé mzdy vyplatené osobám (zamestnancom) vrátane odvodov zamestnávateľa
počet fyzických osôb: 5 TPP+2 dohody
obdobie 01/2025</t>
  </si>
  <si>
    <t>7 osôb</t>
  </si>
  <si>
    <t>Hrubé mzdy vyplatené osobám (zamestnancom) vrátane odvodov zamestnávateľa
počet fyzických osôb: 3 TPP+5 dohôd
obdobie: 01/2025</t>
  </si>
  <si>
    <t>8 osôb</t>
  </si>
  <si>
    <t>Hrubé mzdy vyplatené osobám (zamestnancom) vrátane odvodov zamestnávateľa
počet fyzických osôb: 4 TPP+ 12 dohôd
obdobie: 01/2025</t>
  </si>
  <si>
    <t>16 osôb</t>
  </si>
  <si>
    <t>25FA40038</t>
  </si>
  <si>
    <t>250100001</t>
  </si>
  <si>
    <t>činnosť športového odborníka -VP trénerské služby v zmysle Zmluvy č. 06/2024 za mesiac 2025/01</t>
  </si>
  <si>
    <t>25FA40040</t>
  </si>
  <si>
    <t>20250002</t>
  </si>
  <si>
    <t>činnosť športového odborníka -trénerské služby VP v zmysle Zmluvy č. 003/2024 za mesiac 2025/01</t>
  </si>
  <si>
    <t>35385677</t>
  </si>
  <si>
    <t>Peter Nižný</t>
  </si>
  <si>
    <t>25FA40041</t>
  </si>
  <si>
    <t>02/2025</t>
  </si>
  <si>
    <t>činnosť športového odborníka -trénerské služby VP v zmysle Zmluvy č. 009/2024 za mesiac 2025/01</t>
  </si>
  <si>
    <t>35189801</t>
  </si>
  <si>
    <t>Milan Cipov</t>
  </si>
  <si>
    <t>25FA40042</t>
  </si>
  <si>
    <t>04/2025</t>
  </si>
  <si>
    <t>činnosť športového odborníka -trénerské služby VP na základe Zmluvy 004/2024 v mesiaci 2025/01</t>
  </si>
  <si>
    <t>50988450</t>
  </si>
  <si>
    <t>Ragusa Nunzia Cinzia</t>
  </si>
  <si>
    <t>25FA40044</t>
  </si>
  <si>
    <t>činnosť športového odborníka na základe Zmluvy o poskytnutí služieb manažmentu reprezentácie VP muži-administratíva za 2025/01</t>
  </si>
  <si>
    <t>40838765</t>
  </si>
  <si>
    <t>Miroslav Gogola</t>
  </si>
  <si>
    <t>25FA40045</t>
  </si>
  <si>
    <t>20250003</t>
  </si>
  <si>
    <t>činnosť športového odborníka na základe Zmluvy o výkone činnosti športového odborníka č.002/2024-trénerská činnosť za 2025/01</t>
  </si>
  <si>
    <t>25FA40069</t>
  </si>
  <si>
    <t>1/2025</t>
  </si>
  <si>
    <t>činnosť športového odborníka -trénerské služby v zmysle Zmluvy č. 001/2024 za mesiac 2025/01</t>
  </si>
  <si>
    <t>Bačo Karol</t>
  </si>
  <si>
    <t>25FA40070</t>
  </si>
  <si>
    <t>činnosť športového odborníka -trénerské služby VP v zmysle Zmluvy č. 005/2024 za mesiac 2025/01</t>
  </si>
  <si>
    <t>Roman Poláčik</t>
  </si>
  <si>
    <t>VUB0032025</t>
  </si>
  <si>
    <t>Hrubé mzdy vyplatené osobám (zamestnancom) vrátane odvodov zamestnávateľa
počet fyzických osôb: 5 TPP+2 dohody
obdobie 02/2025</t>
  </si>
  <si>
    <t>Hrubé mzdy vyplatené osobám (zamestnancom) vrátane odvodov zamestnávateľa
počet fyzických osôb: 3 TPP+5 dohôd
obdobie: 02/2025</t>
  </si>
  <si>
    <t>Hrubé mzdy vyplatené osobám (zamestnancom) vrátane odvodov zamestnávateľa
počet fyzických osôb: 4 TPP+ 28 dohôd
obdobie: 02/2025</t>
  </si>
  <si>
    <t>32 osôb</t>
  </si>
  <si>
    <t>Finančný príspevok na stravu pre zamestnancov na marec 2025</t>
  </si>
  <si>
    <t>25FA40104</t>
  </si>
  <si>
    <t>20250001</t>
  </si>
  <si>
    <t>trénerská činnosť SP za 2025/02</t>
  </si>
  <si>
    <t>54398312</t>
  </si>
  <si>
    <t>Labáthová Jana</t>
  </si>
  <si>
    <t>25FA40194</t>
  </si>
  <si>
    <t>2504002</t>
  </si>
  <si>
    <t>plavecké stopky Golfinho Rigid 300 memories-20 ks v kufríku z aluminia 3 x, obrátkové čísla (lap counter) -20 ks</t>
  </si>
  <si>
    <t>50568892</t>
  </si>
  <si>
    <t>Flagman group, s. r. o.</t>
  </si>
  <si>
    <t>25FA40203</t>
  </si>
  <si>
    <t>INV-CZ-8947980</t>
  </si>
  <si>
    <t>dialničná známka  -BT147AB-CZ  25.3.2025-24.3.2026</t>
  </si>
  <si>
    <t>barely digital GmbH &amp; Co. KG</t>
  </si>
  <si>
    <t>25FA40103</t>
  </si>
  <si>
    <t>20250204</t>
  </si>
  <si>
    <t>tanečná príprava reprezentačného družstva SP za mesiac 2025/02</t>
  </si>
  <si>
    <t>56205244</t>
  </si>
  <si>
    <t>Adele Studio s. r. o.</t>
  </si>
  <si>
    <t>25FA40119</t>
  </si>
  <si>
    <t>25030003</t>
  </si>
  <si>
    <t>54255732</t>
  </si>
  <si>
    <t>Ing.arch. Romana Horská</t>
  </si>
  <si>
    <t>25FA40158</t>
  </si>
  <si>
    <t>2500145</t>
  </si>
  <si>
    <t>prenájom dráh pre družstvo SP-ranné tréningy za 02/2025</t>
  </si>
  <si>
    <t>00164348</t>
  </si>
  <si>
    <t>Národný inštitút vzdelávania a mládeže</t>
  </si>
  <si>
    <t>25FA40159</t>
  </si>
  <si>
    <t>INV-150661</t>
  </si>
  <si>
    <t>ročný poplatok-WT Standard software licencie 4 ks pre poloautomatické časomiery PL</t>
  </si>
  <si>
    <t>William Ferguson Wylas Timing</t>
  </si>
  <si>
    <t>Poplatok za odoslanú platbu k faktúre č. 25FA40159</t>
  </si>
  <si>
    <t>25FA40187</t>
  </si>
  <si>
    <t>INV-578043</t>
  </si>
  <si>
    <t>dialničná známka  -BL976KD -CZ     25.3.2025-24.3.2026</t>
  </si>
  <si>
    <t>DMC Digital Maut Consulting GmbH</t>
  </si>
  <si>
    <t>25FA40188</t>
  </si>
  <si>
    <t>2510932712</t>
  </si>
  <si>
    <t xml:space="preserve">Dialničná známka na rok 2025 SK  BL062GD </t>
  </si>
  <si>
    <t>35919001</t>
  </si>
  <si>
    <t>25FA40205</t>
  </si>
  <si>
    <t>Pevná linka, mobilné čísla /11ks/mobilný internet 11ks za obdobie 24.3.-23.4.2025</t>
  </si>
  <si>
    <t>Orange Slovensko,a.s.</t>
  </si>
  <si>
    <t>25DPH008</t>
  </si>
  <si>
    <t>25FA40168</t>
  </si>
  <si>
    <t>DPH k faktúre č. 25FA40168</t>
  </si>
  <si>
    <t>25FA40160</t>
  </si>
  <si>
    <t>2025009</t>
  </si>
  <si>
    <t>výroba nálepiek na medaile -300 ks-Jarné M-VSO BAJS 1.kolo 5.4.2025 Poprad, 280 ks -Jarné M-SSO BAJS 1.kolo 12.4.2025 Žilina, 350 ks Jarné M-ZSO BAJS 1.kolo 12.4.2025 Topoľčany, 300 ks Jarné M-SSO BAJS 2.kolo 10.5.2025 Banská Bystrica , 290</t>
  </si>
  <si>
    <t>55666396</t>
  </si>
  <si>
    <t>GameTime s.r.o.</t>
  </si>
  <si>
    <r>
      <t xml:space="preserve">Pracovná cesta
názov podujatia: VT U16 muži                                      Miesto konania: Nováky, Slovensko                  termín podujatia: 12.02.-15.02.2025                                      Spôsob prepravy:                                     </t>
    </r>
    <r>
      <rPr>
        <sz val="8"/>
        <color rgb="FFFF0000"/>
        <rFont val="Arial"/>
        <family val="2"/>
        <charset val="238"/>
      </rPr>
      <t xml:space="preserve">Počet všetkých osôb na pracovnej ceste: 2                                                          z toho:
- športovci: 1 
- realizačný tím: 1    </t>
    </r>
    <r>
      <rPr>
        <sz val="8"/>
        <rFont val="Arial"/>
        <family val="2"/>
        <charset val="238"/>
      </rPr>
      <t xml:space="preserve">                                                                 </t>
    </r>
  </si>
  <si>
    <t>25FA40097</t>
  </si>
  <si>
    <t>činnosť športového odborníka -trénerské služby počas VT U16 muži 12-15.2.2025 Nováky</t>
  </si>
  <si>
    <t>25FA40163</t>
  </si>
  <si>
    <t>činnosť športového odborníka -trénerské služby VP počas VT U16 muži 12-15.2.2025 Nováky</t>
  </si>
  <si>
    <r>
      <t xml:space="preserve">Pracovná cesta
názov podujatia: VT ženy                                      Miesto konania: Nováky, Slovensko                  termín podujatia: 23.02.-25.02.2025                                     Spôsob prepravy:                                     </t>
    </r>
    <r>
      <rPr>
        <sz val="8"/>
        <color rgb="FFFF0000"/>
        <rFont val="Arial"/>
        <family val="2"/>
        <charset val="238"/>
      </rPr>
      <t xml:space="preserve">Počet všetkých osôb na pracovnej ceste: 2                                                          z toho:
- športovci: 1 
- realizačný tím: 1    </t>
    </r>
    <r>
      <rPr>
        <sz val="8"/>
        <rFont val="Arial"/>
        <family val="2"/>
        <charset val="238"/>
      </rPr>
      <t xml:space="preserve">                                                                 </t>
    </r>
  </si>
  <si>
    <t>25FA40114</t>
  </si>
  <si>
    <t>03/2025</t>
  </si>
  <si>
    <t>činnosť športového odborníka -trénerské služby VP počas VT ženy 23-25.2.2025 Nováky</t>
  </si>
  <si>
    <r>
      <t>25FA4</t>
    </r>
    <r>
      <rPr>
        <sz val="11"/>
        <rFont val="Calibri"/>
        <family val="2"/>
        <charset val="238"/>
        <scheme val="minor"/>
      </rPr>
      <t>0115</t>
    </r>
  </si>
  <si>
    <t xml:space="preserve">Pracovná cesta
názov podujatia: Sústredenie plaveckej reprezentácie juniorov                                      Miesto konania: Zalaegersze, Maďarsko            termín podujatia: 03.03.-12.03.2025                                    Spôsob prepravy:                                     Počet všetkých osôb na pracovnej ceste: 33                                                          z toho:
- športovci: 28 
- realizačný tím: 5                                                                     </t>
  </si>
  <si>
    <t>25FA40150</t>
  </si>
  <si>
    <t>EUR-0005/25</t>
  </si>
  <si>
    <t>Podkapitola 12010238/UTM/SGNI/2025, Podkapitola 12010203/UTM/AQUAP/2025, Sústred. pl.rep.juniorov 3-12.3.2025 Zalaegersze - bazén pre 28 športovcov a 5 RT</t>
  </si>
  <si>
    <t>Zalaegerszegi Letesitmenyfenntarto Kft.</t>
  </si>
  <si>
    <t>Poplatok za odoslanú platbu k faktúre č. 25FA40150</t>
  </si>
  <si>
    <t>25FA40181</t>
  </si>
  <si>
    <t>2025505063</t>
  </si>
  <si>
    <t xml:space="preserve">preprava 33 osôb-28 športovcov+5 real.tím počas Sústred. pl.rep.juniorov 3-12.3.2025 Zalaegerszeg/HU, </t>
  </si>
  <si>
    <t>44667345</t>
  </si>
  <si>
    <t>Slovak Lines Express, a. s.</t>
  </si>
  <si>
    <t>25š010</t>
  </si>
  <si>
    <t>F11-12/2025</t>
  </si>
  <si>
    <t>záloha na ubytovanie vrátane stravy pre 33 osôb - 28 športovcov + 5 real.tím, čiastočne</t>
  </si>
  <si>
    <t>West Hotel Kft.</t>
  </si>
  <si>
    <t>25FA40182</t>
  </si>
  <si>
    <t>01-F03-202/2025</t>
  </si>
  <si>
    <t>vyúčtovanie zálohy č. 25š010 na ubytovanie vrátane stravy pre 33 osôb - 28 športovcov + 5 real.tím, čiastočne  /spolu: 1009,88 eur/</t>
  </si>
  <si>
    <t xml:space="preserve">Pracovná cesta
názov podujatia: EP Protaras                                  Miesto konania: Cyprus                             termín podujatia: 01.03.-05.03.2025                                    Spôsob prepravy:                                     Počet všetkých osôb na pracovnej ceste: 10                                                          z toho:
- športovci: 7 
- realizačný tím: 3                                                                     </t>
  </si>
  <si>
    <t>25FA40155</t>
  </si>
  <si>
    <t>11march2025</t>
  </si>
  <si>
    <t>prvá časť pobytových nákladov pre 10 osôb-7 športovcov+3 real.tím počas EP Protaras 1-4.5.2025 Cyprus</t>
  </si>
  <si>
    <t>Poplatok za odoslanú platbu k faktúre č. 25FA40155</t>
  </si>
  <si>
    <t xml:space="preserve">Organizácia podujatia
názov podujatia:I. NL ml.žiaci                    Miesto konania: Tipoľčany, Slovensko                                          termín podujatia:  15.03.-16.03.2025           
počet aktívnych účastníkov: športovcov a  členov rozhodcovského zboru, 
počet odpracovaných hodín spolu:  </t>
  </si>
  <si>
    <t>2520š0270</t>
  </si>
  <si>
    <t>99</t>
  </si>
  <si>
    <t>ubytovanie -1 rozhodca počas I. NL ml. žiaci 15-16.3.2025 Topoľčany</t>
  </si>
  <si>
    <t xml:space="preserve">Organizácia podujatia
názov podujatia:MSR v DP v bazéne - I.kolo SP v DP                                                         Miesto konania: Šamorín, Slovensko                                          termín podujatia: 16.03.2025                    
počet aktívnych účastníkov: športovcov a  členov rozhodcovského zboru, 
počet odpracovaných hodín spolu:  </t>
  </si>
  <si>
    <t>25FA40184</t>
  </si>
  <si>
    <t>Technicko-organizačné zabezpečenie podujatia MSR v DP v bazéne 1.kolo SP v DP 16.3.2025 Šamorín</t>
  </si>
  <si>
    <t>53735561</t>
  </si>
  <si>
    <t>Nadamoo s. r. o.</t>
  </si>
  <si>
    <t>25FA40180</t>
  </si>
  <si>
    <t>2025006</t>
  </si>
  <si>
    <t>zdravotná služba počas podujatia MSR v DP v bazéne 1.kolo SP v DP 16.3.2025 Šamorín</t>
  </si>
  <si>
    <t>42294975</t>
  </si>
  <si>
    <t>Dobrovoľníci Senica</t>
  </si>
  <si>
    <t>2520š0256</t>
  </si>
  <si>
    <t>1538</t>
  </si>
  <si>
    <t>občerrstvenie pre účastníkov podujatia MSR v DP v bazéne 1.kolo SP v DP 16.3.2025 Šamorín</t>
  </si>
  <si>
    <t>BILLA s.r.o.</t>
  </si>
  <si>
    <t xml:space="preserve">Organizácia podujatia
názov podujatia:MSR ml.žiakov                         Miesto konania: Štúrovo, Slovensko                                          termín podujatia: 06.06.-08.06.2025                    
počet aktívnych účastníkov: športovcov a  členov rozhodcovského zboru, 
počet odpracovaných hodín spolu:  </t>
  </si>
  <si>
    <t>25š012</t>
  </si>
  <si>
    <t>ZF00000002</t>
  </si>
  <si>
    <t>záloha na prenájom bazéna počas M SR mladších žiakov 6-8.6.2025 Štúrovo</t>
  </si>
  <si>
    <t>25FA40178</t>
  </si>
  <si>
    <t>2544200115</t>
  </si>
  <si>
    <t>vyúčtovanie zálohy 25š012 na prenájom bazéna počas M SR mladších žiakov 6-8.6.2025 Štúrovo  /spolu: 2214,-eur/</t>
  </si>
  <si>
    <t xml:space="preserve">Pracovná cesta
názov podujatia: ARTISTIC SWIMMING WORLD CUP 2025                                                 Miesto konania: Somabay, Egypt                            termín podujatia:  11.04.-14.04.2025                                    Spôsob prepravy:                                     Počet všetkých osôb na pracovnej ceste: 11                                                          z toho:
- športovci: 9 
- realizačný tím: 2                                                                     </t>
  </si>
  <si>
    <t>25š016</t>
  </si>
  <si>
    <t>19032025</t>
  </si>
  <si>
    <t>záloha na ubytovanie pre 11 osôb-9 športovcov+2 real.tím počas podujatia ARTISTIC SWIMMING WORLD CUP 2025 Somabay 11.-14.4.2025, Egypt</t>
  </si>
  <si>
    <t>Mindset Sport Management &amp; Development</t>
  </si>
  <si>
    <t>25š020</t>
  </si>
  <si>
    <t>25032025</t>
  </si>
  <si>
    <t>záloha na ubytovanie pre 1 osobu-rozhodca počas podujatia ARTISTIC SWIMMING WORLD CUP 2025 Somabay 11.14.4.2025, Egypt</t>
  </si>
  <si>
    <t>Poplatok za odoslanú platbu k zál.faktúre č. 25š020</t>
  </si>
  <si>
    <t>25FA40189</t>
  </si>
  <si>
    <t>42500056</t>
  </si>
  <si>
    <t>letenky pre 12 osôb-9 športovcov +2 real.tím +1 rozhodca na podujatie ARTISTIC SWIMMING WORLD CUP 2025 Somabay 11.14.4.2025, Egypt</t>
  </si>
  <si>
    <t>35761342</t>
  </si>
  <si>
    <t>SKY 4 U, s.r.o.</t>
  </si>
  <si>
    <t xml:space="preserve">Pracovná cesta
názov podujatia: International Swimm Meet                              Miesto konania: Edinburg, Nemecko                          termín podujatia:  14.03.-17.03.2025                                    Spôsob prepravy:                                     Počet všetkých osôb na pracovnej ceste: 1                                                          z toho:
- športovci: 1 
- realizačný tím: 0                                                                     </t>
  </si>
  <si>
    <t>2520š0269</t>
  </si>
  <si>
    <t>0210161635</t>
  </si>
  <si>
    <t xml:space="preserve">refundácia nákladov na štartovné 1 športovec na súťaž Edinburg International Swim Meet 14-17.3.2025 </t>
  </si>
  <si>
    <t>SASA East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</si>
</sst>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8"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sz val="11"/>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30" val="2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65" customHeight="1" x14ac:dyDescent="0.25">
      <c r="A1" s="306" t="s">
        <v>0</v>
      </c>
      <c r="C1" s="314"/>
      <c r="D1" s="314"/>
    </row>
    <row r="2" spans="1:4" s="18" customFormat="1" ht="19.350000000000001"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4</v>
      </c>
      <c r="C6" s="205"/>
      <c r="D6" s="205"/>
    </row>
    <row r="7" spans="1:4" s="18" customFormat="1" ht="15" customHeight="1" x14ac:dyDescent="0.25">
      <c r="A7" s="294" t="s">
        <v>5</v>
      </c>
      <c r="C7" s="205"/>
      <c r="D7" s="205"/>
    </row>
    <row r="8" spans="1:4" s="18" customFormat="1" ht="15" customHeight="1" x14ac:dyDescent="0.25">
      <c r="A8" s="269" t="s">
        <v>6</v>
      </c>
      <c r="C8" s="205"/>
      <c r="D8" s="205"/>
    </row>
    <row r="9" spans="1:4" s="18" customFormat="1" ht="15" customHeight="1" x14ac:dyDescent="0.25">
      <c r="A9" s="269" t="s">
        <v>7</v>
      </c>
      <c r="C9" s="205"/>
      <c r="D9" s="205"/>
    </row>
    <row r="10" spans="1:4" s="18" customFormat="1" ht="15.75" customHeight="1" x14ac:dyDescent="0.25">
      <c r="A10" s="294" t="s">
        <v>8</v>
      </c>
      <c r="C10" s="205"/>
      <c r="D10" s="205"/>
    </row>
    <row r="11" spans="1:4" s="18" customFormat="1" ht="42.75" customHeight="1" x14ac:dyDescent="0.25">
      <c r="A11" s="294" t="s">
        <v>9</v>
      </c>
      <c r="C11" s="205"/>
      <c r="D11" s="205"/>
    </row>
    <row r="12" spans="1:4" s="18" customFormat="1" ht="20.399999999999999" customHeight="1" x14ac:dyDescent="0.25">
      <c r="A12" s="302" t="s">
        <v>10</v>
      </c>
      <c r="C12" s="205"/>
      <c r="D12" s="205"/>
    </row>
    <row r="13" spans="1:4" s="18" customFormat="1" ht="23.4" customHeight="1" x14ac:dyDescent="0.25">
      <c r="A13" s="307"/>
      <c r="C13" s="205"/>
      <c r="D13" s="205"/>
    </row>
    <row r="14" spans="1:4" s="18" customFormat="1" ht="17.399999999999999" x14ac:dyDescent="0.25">
      <c r="A14" s="308" t="s">
        <v>11</v>
      </c>
      <c r="C14" s="205"/>
      <c r="D14" s="205"/>
    </row>
    <row r="15" spans="1:4" ht="16.350000000000001" customHeight="1" x14ac:dyDescent="0.25">
      <c r="A15" s="127"/>
      <c r="C15" s="21"/>
    </row>
    <row r="16" spans="1:4" ht="316.8" x14ac:dyDescent="0.25">
      <c r="A16" s="296" t="s">
        <v>12</v>
      </c>
      <c r="C16" s="21"/>
    </row>
    <row r="17" spans="1:4" ht="17.399999999999999" customHeight="1" x14ac:dyDescent="0.25">
      <c r="A17" s="21"/>
      <c r="C17" s="21"/>
    </row>
    <row r="18" spans="1:4" ht="226.35" customHeight="1" x14ac:dyDescent="0.25">
      <c r="A18" s="296" t="s">
        <v>13</v>
      </c>
      <c r="B18" s="257"/>
      <c r="C18" s="21"/>
    </row>
    <row r="19" spans="1:4" ht="30.6" customHeight="1" x14ac:dyDescent="0.25">
      <c r="A19" s="21"/>
      <c r="B19" s="257"/>
      <c r="C19" s="21"/>
    </row>
    <row r="20" spans="1:4" ht="26.25" customHeight="1" x14ac:dyDescent="0.25">
      <c r="A20" s="297" t="s">
        <v>14</v>
      </c>
      <c r="C20" s="21"/>
    </row>
    <row r="21" spans="1:4" ht="39.6" x14ac:dyDescent="0.25">
      <c r="A21" s="19" t="s">
        <v>15</v>
      </c>
      <c r="C21" s="315"/>
      <c r="D21" s="315"/>
    </row>
    <row r="22" spans="1:4" x14ac:dyDescent="0.25">
      <c r="C22" s="316"/>
      <c r="D22" s="315"/>
    </row>
    <row r="23" spans="1:4" ht="66" x14ac:dyDescent="0.25">
      <c r="A23" s="23" t="s">
        <v>16</v>
      </c>
      <c r="C23" s="255"/>
      <c r="D23" s="256"/>
    </row>
    <row r="24" spans="1:4" ht="12.75" customHeight="1" x14ac:dyDescent="0.25">
      <c r="C24" s="312"/>
      <c r="D24" s="313"/>
    </row>
    <row r="25" spans="1:4" ht="29.4" customHeight="1" x14ac:dyDescent="0.25">
      <c r="A25" s="23" t="s">
        <v>17</v>
      </c>
    </row>
    <row r="26" spans="1:4" ht="13.65" customHeight="1" x14ac:dyDescent="0.25"/>
    <row r="27" spans="1:4" ht="26.4" x14ac:dyDescent="0.25">
      <c r="A27" s="19" t="s">
        <v>18</v>
      </c>
      <c r="B27" s="261"/>
    </row>
    <row r="28" spans="1:4" x14ac:dyDescent="0.25">
      <c r="A28" s="20"/>
    </row>
    <row r="29" spans="1:4" ht="39.6" x14ac:dyDescent="0.25">
      <c r="A29" s="23" t="s">
        <v>19</v>
      </c>
    </row>
    <row r="30" spans="1:4" ht="12.75" customHeight="1" x14ac:dyDescent="0.25"/>
    <row r="31" spans="1:4" ht="26.4" x14ac:dyDescent="0.25">
      <c r="A31" s="19" t="s">
        <v>20</v>
      </c>
    </row>
    <row r="32" spans="1:4" ht="12.6" customHeight="1" x14ac:dyDescent="0.25"/>
    <row r="33" spans="1:3" ht="15.75" customHeight="1" x14ac:dyDescent="0.25">
      <c r="A33" s="19" t="s">
        <v>21</v>
      </c>
    </row>
    <row r="34" spans="1:3" ht="12.6" customHeight="1" x14ac:dyDescent="0.25"/>
    <row r="35" spans="1:3" ht="52.8" x14ac:dyDescent="0.25">
      <c r="A35" s="19" t="s">
        <v>22</v>
      </c>
    </row>
    <row r="36" spans="1:3" ht="12" customHeight="1" x14ac:dyDescent="0.25"/>
    <row r="37" spans="1:3" ht="26.4" x14ac:dyDescent="0.25">
      <c r="A37" s="271" t="s">
        <v>23</v>
      </c>
    </row>
    <row r="39" spans="1:3" ht="79.2" x14ac:dyDescent="0.25">
      <c r="A39" s="23" t="s">
        <v>24</v>
      </c>
    </row>
    <row r="40" spans="1:3" ht="12.75" customHeight="1" x14ac:dyDescent="0.25"/>
    <row r="41" spans="1:3" ht="26.4" x14ac:dyDescent="0.25">
      <c r="A41" s="19" t="s">
        <v>25</v>
      </c>
    </row>
    <row r="42" spans="1:3" ht="12.75" customHeight="1" x14ac:dyDescent="0.25"/>
    <row r="43" spans="1:3" ht="81.75" customHeight="1" x14ac:dyDescent="0.25">
      <c r="A43" s="300" t="s">
        <v>26</v>
      </c>
      <c r="C43" s="22"/>
    </row>
    <row r="44" spans="1:3" ht="64.5" customHeight="1" x14ac:dyDescent="0.25">
      <c r="A44" s="298" t="s">
        <v>27</v>
      </c>
      <c r="C44" s="22"/>
    </row>
    <row r="45" spans="1:3" ht="12.75" customHeight="1" x14ac:dyDescent="0.25">
      <c r="A45" s="298"/>
      <c r="C45" s="22"/>
    </row>
    <row r="46" spans="1:3" ht="41.4" customHeight="1" x14ac:dyDescent="0.25">
      <c r="A46" s="299" t="s">
        <v>28</v>
      </c>
      <c r="C46" s="22"/>
    </row>
    <row r="47" spans="1:3" ht="11.4" customHeight="1" x14ac:dyDescent="0.25"/>
    <row r="48" spans="1:3" x14ac:dyDescent="0.25">
      <c r="A48" s="300" t="s">
        <v>29</v>
      </c>
    </row>
    <row r="49" spans="1:1" ht="12" customHeight="1" x14ac:dyDescent="0.25"/>
    <row r="50" spans="1:1" ht="39.6" x14ac:dyDescent="0.25">
      <c r="A50" s="19" t="s">
        <v>30</v>
      </c>
    </row>
    <row r="51" spans="1:1" ht="12.75" customHeight="1" x14ac:dyDescent="0.25"/>
    <row r="52" spans="1:1" ht="79.2" x14ac:dyDescent="0.25">
      <c r="A52" s="19" t="s">
        <v>31</v>
      </c>
    </row>
    <row r="53" spans="1:1" ht="12.75" customHeight="1" x14ac:dyDescent="0.25"/>
    <row r="54" spans="1:1" ht="39.6" x14ac:dyDescent="0.25">
      <c r="A54" s="19" t="s">
        <v>32</v>
      </c>
    </row>
    <row r="56" spans="1:1" x14ac:dyDescent="0.25">
      <c r="A56" s="19" t="s">
        <v>33</v>
      </c>
    </row>
    <row r="58" spans="1:1" x14ac:dyDescent="0.25">
      <c r="A58" s="19" t="s">
        <v>34</v>
      </c>
    </row>
    <row r="60" spans="1:1" ht="121.65" customHeight="1" x14ac:dyDescent="0.25">
      <c r="A60" s="23" t="s">
        <v>35</v>
      </c>
    </row>
    <row r="61" spans="1:1" ht="12.6" customHeight="1" x14ac:dyDescent="0.25">
      <c r="A61" s="23"/>
    </row>
    <row r="62" spans="1:1" ht="14.25" customHeight="1" x14ac:dyDescent="0.25">
      <c r="A62" s="19" t="s">
        <v>36</v>
      </c>
    </row>
    <row r="63" spans="1:1" ht="26.4" x14ac:dyDescent="0.25">
      <c r="A63" s="19" t="s">
        <v>37</v>
      </c>
    </row>
    <row r="64" spans="1:1" ht="27.9" customHeight="1" x14ac:dyDescent="0.25">
      <c r="A64" s="19" t="s">
        <v>38</v>
      </c>
    </row>
    <row r="66" spans="1:1" ht="93.6" customHeight="1" x14ac:dyDescent="0.25">
      <c r="A66" s="23" t="s">
        <v>39</v>
      </c>
    </row>
    <row r="68" spans="1:1" ht="17.399999999999999" x14ac:dyDescent="0.25">
      <c r="A68" s="258" t="s">
        <v>40</v>
      </c>
    </row>
    <row r="70" spans="1:1" ht="174.6" customHeight="1" x14ac:dyDescent="0.25">
      <c r="A70" s="259" t="s">
        <v>41</v>
      </c>
    </row>
    <row r="71" spans="1:1" ht="13.35" customHeight="1" x14ac:dyDescent="0.25">
      <c r="A71" s="259"/>
    </row>
    <row r="72" spans="1:1" ht="173.4" customHeight="1" x14ac:dyDescent="0.25">
      <c r="A72" s="309" t="s">
        <v>42</v>
      </c>
    </row>
    <row r="73" spans="1:1" ht="39.6" x14ac:dyDescent="0.25">
      <c r="A73" s="23" t="s">
        <v>43</v>
      </c>
    </row>
    <row r="74" spans="1:1" x14ac:dyDescent="0.25">
      <c r="A74" s="25" t="s">
        <v>44</v>
      </c>
    </row>
    <row r="75" spans="1:1" ht="61.65" customHeight="1" x14ac:dyDescent="0.25">
      <c r="A75" s="23" t="s">
        <v>45</v>
      </c>
    </row>
    <row r="76" spans="1:1" ht="28.5" customHeight="1" x14ac:dyDescent="0.25">
      <c r="A76" s="23" t="s">
        <v>46</v>
      </c>
    </row>
    <row r="77" spans="1:1" x14ac:dyDescent="0.25">
      <c r="A77" s="128" t="s">
        <v>47</v>
      </c>
    </row>
    <row r="78" spans="1:1" x14ac:dyDescent="0.25">
      <c r="A78" s="129" t="s">
        <v>48</v>
      </c>
    </row>
    <row r="79" spans="1:1" x14ac:dyDescent="0.25">
      <c r="A79" s="129" t="s">
        <v>49</v>
      </c>
    </row>
    <row r="80" spans="1:1" x14ac:dyDescent="0.25">
      <c r="A80" s="129" t="s">
        <v>50</v>
      </c>
    </row>
    <row r="81" spans="1:2" x14ac:dyDescent="0.25">
      <c r="A81" s="130" t="s">
        <v>51</v>
      </c>
    </row>
    <row r="82" spans="1:2" x14ac:dyDescent="0.25">
      <c r="A82" s="129" t="s">
        <v>52</v>
      </c>
    </row>
    <row r="83" spans="1:2" x14ac:dyDescent="0.25">
      <c r="A83" s="130" t="s">
        <v>53</v>
      </c>
    </row>
    <row r="84" spans="1:2" x14ac:dyDescent="0.25">
      <c r="A84" s="129" t="s">
        <v>54</v>
      </c>
    </row>
    <row r="85" spans="1:2" x14ac:dyDescent="0.25">
      <c r="A85" s="131" t="s">
        <v>55</v>
      </c>
    </row>
    <row r="86" spans="1:2" x14ac:dyDescent="0.25">
      <c r="A86" s="24"/>
    </row>
    <row r="87" spans="1:2" ht="17.399999999999999" x14ac:dyDescent="0.25">
      <c r="A87" s="303" t="s">
        <v>56</v>
      </c>
    </row>
    <row r="89" spans="1:2" x14ac:dyDescent="0.25">
      <c r="A89" s="260" t="s">
        <v>57</v>
      </c>
    </row>
    <row r="90" spans="1:2" x14ac:dyDescent="0.25">
      <c r="A90" s="23" t="s">
        <v>58</v>
      </c>
    </row>
    <row r="91" spans="1:2" x14ac:dyDescent="0.25">
      <c r="A91" s="25" t="s">
        <v>44</v>
      </c>
    </row>
    <row r="92" spans="1:2" x14ac:dyDescent="0.25">
      <c r="A92" s="23" t="s">
        <v>59</v>
      </c>
      <c r="B92" s="262"/>
    </row>
    <row r="93" spans="1:2" x14ac:dyDescent="0.25">
      <c r="A93" s="23"/>
    </row>
    <row r="94" spans="1:2" x14ac:dyDescent="0.25">
      <c r="A94" s="260" t="s">
        <v>60</v>
      </c>
    </row>
    <row r="95" spans="1:2" ht="52.8" x14ac:dyDescent="0.25">
      <c r="A95" s="23" t="s">
        <v>61</v>
      </c>
    </row>
    <row r="96" spans="1:2" x14ac:dyDescent="0.25">
      <c r="A96" s="23"/>
    </row>
    <row r="97" spans="1:4" x14ac:dyDescent="0.25">
      <c r="A97" s="260" t="s">
        <v>62</v>
      </c>
    </row>
    <row r="98" spans="1:4" ht="68.400000000000006" customHeight="1" x14ac:dyDescent="0.25">
      <c r="A98" s="23" t="s">
        <v>63</v>
      </c>
    </row>
    <row r="99" spans="1:4" x14ac:dyDescent="0.25">
      <c r="A99" s="23"/>
    </row>
    <row r="100" spans="1:4" x14ac:dyDescent="0.25">
      <c r="A100" s="260" t="s">
        <v>64</v>
      </c>
    </row>
    <row r="101" spans="1:4" ht="79.2" x14ac:dyDescent="0.25">
      <c r="A101" s="23" t="s">
        <v>65</v>
      </c>
    </row>
    <row r="102" spans="1:4" x14ac:dyDescent="0.25">
      <c r="A102" s="23"/>
    </row>
    <row r="103" spans="1:4" x14ac:dyDescent="0.25">
      <c r="A103" s="295" t="s">
        <v>66</v>
      </c>
    </row>
    <row r="104" spans="1:4" ht="52.8" x14ac:dyDescent="0.25">
      <c r="A104" s="23" t="s">
        <v>67</v>
      </c>
    </row>
    <row r="105" spans="1:4" x14ac:dyDescent="0.25">
      <c r="A105" s="23"/>
      <c r="B105" s="20" t="s">
        <v>68</v>
      </c>
    </row>
    <row r="106" spans="1:4" x14ac:dyDescent="0.25">
      <c r="A106" s="260" t="s">
        <v>69</v>
      </c>
    </row>
    <row r="107" spans="1:4" ht="71.25" customHeight="1" x14ac:dyDescent="0.25">
      <c r="A107" s="19" t="s">
        <v>70</v>
      </c>
    </row>
    <row r="108" spans="1:4" ht="39.6" x14ac:dyDescent="0.25">
      <c r="A108" s="19" t="s">
        <v>71</v>
      </c>
    </row>
    <row r="109" spans="1:4" ht="26.4" x14ac:dyDescent="0.25">
      <c r="A109" s="19" t="s">
        <v>72</v>
      </c>
    </row>
    <row r="110" spans="1:4" ht="10.5" customHeight="1" x14ac:dyDescent="0.25">
      <c r="D110" s="20" t="s">
        <v>68</v>
      </c>
    </row>
    <row r="111" spans="1:4" ht="99.75" customHeight="1" x14ac:dyDescent="0.25">
      <c r="A111" s="23" t="s">
        <v>73</v>
      </c>
    </row>
    <row r="112" spans="1:4" ht="26.4" x14ac:dyDescent="0.25">
      <c r="A112" s="19" t="s">
        <v>74</v>
      </c>
    </row>
    <row r="114" spans="1:2" ht="184.8" x14ac:dyDescent="0.25">
      <c r="A114" s="23" t="s">
        <v>75</v>
      </c>
    </row>
    <row r="115" spans="1:2" ht="11.25" customHeight="1" x14ac:dyDescent="0.25">
      <c r="A115" s="270"/>
      <c r="B115" s="257"/>
    </row>
    <row r="116" spans="1:2" x14ac:dyDescent="0.25">
      <c r="A116" s="260" t="s">
        <v>76</v>
      </c>
    </row>
    <row r="117" spans="1:2" ht="32.4" customHeight="1" x14ac:dyDescent="0.25">
      <c r="A117" s="23" t="s">
        <v>77</v>
      </c>
    </row>
    <row r="118" spans="1:2" x14ac:dyDescent="0.25">
      <c r="A118" s="23"/>
    </row>
    <row r="119" spans="1:2" x14ac:dyDescent="0.25">
      <c r="A119" s="260" t="s">
        <v>78</v>
      </c>
    </row>
    <row r="120" spans="1:2" ht="12" customHeight="1" x14ac:dyDescent="0.25">
      <c r="A120" s="23" t="s">
        <v>79</v>
      </c>
    </row>
    <row r="121" spans="1:2" ht="3" hidden="1" customHeight="1" x14ac:dyDescent="0.25">
      <c r="A121" s="23"/>
    </row>
    <row r="122" spans="1:2" x14ac:dyDescent="0.25">
      <c r="A122" s="23" t="s">
        <v>80</v>
      </c>
    </row>
    <row r="123" spans="1:2" ht="26.4" x14ac:dyDescent="0.25">
      <c r="A123" s="23" t="s">
        <v>81</v>
      </c>
    </row>
    <row r="124" spans="1:2" x14ac:dyDescent="0.25">
      <c r="A124" s="23" t="s">
        <v>82</v>
      </c>
    </row>
    <row r="125" spans="1:2" ht="26.4" x14ac:dyDescent="0.25">
      <c r="A125" s="23" t="s">
        <v>83</v>
      </c>
    </row>
    <row r="126" spans="1:2" ht="39.6" x14ac:dyDescent="0.25">
      <c r="A126" s="23" t="s">
        <v>84</v>
      </c>
    </row>
    <row r="127" spans="1:2" ht="33.75" customHeight="1" x14ac:dyDescent="0.25">
      <c r="A127" s="23" t="s">
        <v>85</v>
      </c>
    </row>
    <row r="128" spans="1:2" ht="12.75" customHeight="1" x14ac:dyDescent="0.25">
      <c r="A128" s="305" t="s">
        <v>44</v>
      </c>
    </row>
    <row r="129" spans="1:1" ht="15.75" customHeight="1" x14ac:dyDescent="0.25">
      <c r="A129" s="304" t="s">
        <v>86</v>
      </c>
    </row>
    <row r="130" spans="1:1" ht="12.75" customHeight="1" x14ac:dyDescent="0.25">
      <c r="A130" s="23"/>
    </row>
    <row r="131" spans="1:1" x14ac:dyDescent="0.25">
      <c r="A131" s="295" t="s">
        <v>87</v>
      </c>
    </row>
    <row r="132" spans="1:1" ht="40.65" customHeight="1" x14ac:dyDescent="0.25">
      <c r="A132" s="23" t="s">
        <v>88</v>
      </c>
    </row>
    <row r="133" spans="1:1" ht="61.5" customHeight="1" x14ac:dyDescent="0.25">
      <c r="A133" s="301" t="s">
        <v>89</v>
      </c>
    </row>
    <row r="134" spans="1:1" x14ac:dyDescent="0.25">
      <c r="A134" s="260" t="s">
        <v>90</v>
      </c>
    </row>
    <row r="135" spans="1:1" ht="105.6" x14ac:dyDescent="0.25">
      <c r="A135" s="301" t="s">
        <v>91</v>
      </c>
    </row>
    <row r="136" spans="1:1" x14ac:dyDescent="0.25">
      <c r="A136"/>
    </row>
    <row r="137" spans="1:1" ht="71.400000000000006" customHeight="1" x14ac:dyDescent="0.25">
      <c r="A137" s="300" t="s">
        <v>92</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17" t="s">
        <v>93</v>
      </c>
      <c r="B1" s="317"/>
      <c r="C1" s="317"/>
      <c r="D1" s="317"/>
      <c r="E1" s="317"/>
      <c r="F1" s="317"/>
      <c r="G1" s="317"/>
      <c r="H1" s="317"/>
      <c r="I1" s="52"/>
      <c r="J1" s="37"/>
    </row>
    <row r="2" spans="1:11" ht="15.6" x14ac:dyDescent="0.3">
      <c r="A2" s="323" t="s">
        <v>94</v>
      </c>
      <c r="B2" s="323"/>
      <c r="C2" s="323"/>
      <c r="D2" s="323"/>
      <c r="E2" s="323"/>
      <c r="F2" s="323"/>
      <c r="G2" s="323"/>
      <c r="H2" s="321" t="str">
        <f>+Doklady!I100</f>
        <v>V1</v>
      </c>
      <c r="I2" s="321"/>
    </row>
    <row r="3" spans="1:11" ht="13.8" x14ac:dyDescent="0.25">
      <c r="A3" s="40"/>
      <c r="B3" s="40"/>
      <c r="C3" s="40"/>
      <c r="D3" s="40"/>
      <c r="E3" s="40"/>
      <c r="F3" s="40"/>
      <c r="G3" s="40"/>
      <c r="H3" s="322">
        <f>+Doklady!I101</f>
        <v>45740</v>
      </c>
      <c r="I3" s="322"/>
    </row>
    <row r="4" spans="1:11" ht="15.75" customHeight="1" x14ac:dyDescent="0.25">
      <c r="A4" s="41" t="s">
        <v>95</v>
      </c>
      <c r="B4" s="318" t="s">
        <v>96</v>
      </c>
      <c r="C4" s="319"/>
      <c r="D4" s="319"/>
      <c r="E4" s="320"/>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97</v>
      </c>
      <c r="B7" s="10" t="s">
        <v>98</v>
      </c>
      <c r="C7" s="10" t="s">
        <v>99</v>
      </c>
      <c r="D7" s="10" t="s">
        <v>100</v>
      </c>
      <c r="E7" s="10" t="s">
        <v>101</v>
      </c>
      <c r="F7" s="10" t="s">
        <v>102</v>
      </c>
      <c r="G7" s="10" t="s">
        <v>103</v>
      </c>
      <c r="H7" s="11" t="s">
        <v>104</v>
      </c>
      <c r="I7" s="58" t="s">
        <v>105</v>
      </c>
      <c r="J7" s="44"/>
    </row>
    <row r="8" spans="1:11" ht="71.400000000000006" x14ac:dyDescent="0.25">
      <c r="A8" s="46" t="s">
        <v>106</v>
      </c>
      <c r="B8" s="152"/>
      <c r="C8" s="152"/>
      <c r="D8" s="48">
        <v>45779</v>
      </c>
      <c r="E8" s="153" t="s">
        <v>107</v>
      </c>
      <c r="F8" s="153"/>
      <c r="G8" s="153"/>
      <c r="H8" s="154"/>
      <c r="I8" s="155"/>
      <c r="J8" s="44"/>
    </row>
    <row r="9" spans="1:11" ht="40.799999999999997" x14ac:dyDescent="0.25">
      <c r="A9" s="46" t="s">
        <v>106</v>
      </c>
      <c r="B9" s="47" t="s">
        <v>108</v>
      </c>
      <c r="C9" s="47" t="s">
        <v>109</v>
      </c>
      <c r="D9" s="48">
        <v>45780</v>
      </c>
      <c r="E9" s="46" t="s">
        <v>110</v>
      </c>
      <c r="F9" s="46"/>
      <c r="G9" s="46" t="s">
        <v>111</v>
      </c>
      <c r="H9" s="49">
        <v>400</v>
      </c>
      <c r="I9" s="55">
        <v>3</v>
      </c>
      <c r="J9" s="44"/>
    </row>
    <row r="10" spans="1:11" ht="13.2" x14ac:dyDescent="0.25">
      <c r="A10" s="46" t="s">
        <v>106</v>
      </c>
      <c r="B10" s="47" t="s">
        <v>112</v>
      </c>
      <c r="C10" s="47" t="s">
        <v>113</v>
      </c>
      <c r="D10" s="48">
        <v>45781</v>
      </c>
      <c r="E10" s="46" t="s">
        <v>114</v>
      </c>
      <c r="F10" s="46"/>
      <c r="G10" s="46" t="s">
        <v>115</v>
      </c>
      <c r="H10" s="49"/>
      <c r="I10" s="55">
        <v>3</v>
      </c>
      <c r="J10" s="44"/>
    </row>
    <row r="11" spans="1:11" ht="13.2" x14ac:dyDescent="0.25">
      <c r="A11" s="46" t="s">
        <v>106</v>
      </c>
      <c r="B11" s="47" t="s">
        <v>116</v>
      </c>
      <c r="C11" s="47" t="s">
        <v>117</v>
      </c>
      <c r="D11" s="48">
        <v>45782</v>
      </c>
      <c r="E11" s="46" t="s">
        <v>118</v>
      </c>
      <c r="F11" s="46"/>
      <c r="G11" s="46" t="s">
        <v>119</v>
      </c>
      <c r="H11" s="49">
        <v>100</v>
      </c>
      <c r="I11" s="55">
        <v>3</v>
      </c>
      <c r="J11" s="44"/>
    </row>
    <row r="12" spans="1:11" ht="13.2" x14ac:dyDescent="0.25">
      <c r="A12" s="46" t="s">
        <v>106</v>
      </c>
      <c r="B12" s="47" t="s">
        <v>120</v>
      </c>
      <c r="C12" s="47" t="s">
        <v>121</v>
      </c>
      <c r="D12" s="48">
        <v>45783</v>
      </c>
      <c r="E12" s="46" t="s">
        <v>122</v>
      </c>
      <c r="F12" s="46"/>
      <c r="G12" s="46" t="s">
        <v>123</v>
      </c>
      <c r="H12" s="49">
        <v>50</v>
      </c>
      <c r="I12" s="55">
        <v>3</v>
      </c>
      <c r="J12" s="44"/>
    </row>
    <row r="13" spans="1:11" ht="13.2" x14ac:dyDescent="0.25">
      <c r="A13" s="46" t="s">
        <v>106</v>
      </c>
      <c r="B13" s="47" t="s">
        <v>124</v>
      </c>
      <c r="C13" s="47" t="s">
        <v>125</v>
      </c>
      <c r="D13" s="48">
        <v>45784</v>
      </c>
      <c r="E13" s="46" t="s">
        <v>126</v>
      </c>
      <c r="F13" s="46"/>
      <c r="G13" s="46" t="s">
        <v>127</v>
      </c>
      <c r="H13" s="49">
        <v>200</v>
      </c>
      <c r="I13" s="55">
        <v>3</v>
      </c>
      <c r="J13" s="44"/>
    </row>
    <row r="14" spans="1:11" ht="13.2" x14ac:dyDescent="0.25">
      <c r="A14" s="46" t="s">
        <v>106</v>
      </c>
      <c r="B14" s="47" t="s">
        <v>128</v>
      </c>
      <c r="C14" s="47" t="s">
        <v>129</v>
      </c>
      <c r="D14" s="48">
        <v>45785</v>
      </c>
      <c r="E14" s="46" t="s">
        <v>130</v>
      </c>
      <c r="F14" s="46"/>
      <c r="G14" s="46" t="s">
        <v>131</v>
      </c>
      <c r="H14" s="49"/>
      <c r="I14" s="55">
        <v>3</v>
      </c>
      <c r="J14" s="44"/>
    </row>
    <row r="15" spans="1:11" ht="13.2" x14ac:dyDescent="0.25">
      <c r="A15" s="46" t="s">
        <v>106</v>
      </c>
      <c r="B15" s="47" t="s">
        <v>132</v>
      </c>
      <c r="C15" s="47" t="s">
        <v>133</v>
      </c>
      <c r="D15" s="48">
        <v>45786</v>
      </c>
      <c r="E15" s="46" t="s">
        <v>134</v>
      </c>
      <c r="F15" s="46"/>
      <c r="G15" s="46" t="s">
        <v>135</v>
      </c>
      <c r="H15" s="49">
        <v>505</v>
      </c>
      <c r="I15" s="55">
        <v>3</v>
      </c>
      <c r="J15" s="44"/>
    </row>
    <row r="16" spans="1:11" ht="122.4" x14ac:dyDescent="0.25">
      <c r="A16" s="46" t="s">
        <v>106</v>
      </c>
      <c r="B16" s="156"/>
      <c r="C16" s="156"/>
      <c r="D16" s="48">
        <v>45787</v>
      </c>
      <c r="E16" s="157" t="s">
        <v>136</v>
      </c>
      <c r="F16" s="157"/>
      <c r="G16" s="157"/>
      <c r="H16" s="158"/>
      <c r="I16" s="159"/>
      <c r="J16" s="44"/>
    </row>
    <row r="17" spans="1:18" ht="13.2" x14ac:dyDescent="0.25">
      <c r="A17" s="46" t="s">
        <v>106</v>
      </c>
      <c r="B17" s="47" t="s">
        <v>137</v>
      </c>
      <c r="C17" s="47" t="s">
        <v>138</v>
      </c>
      <c r="D17" s="48">
        <v>45788</v>
      </c>
      <c r="E17" s="46" t="s">
        <v>139</v>
      </c>
      <c r="F17" s="46"/>
      <c r="G17" s="46" t="s">
        <v>140</v>
      </c>
      <c r="H17" s="49"/>
      <c r="I17" s="55">
        <v>2</v>
      </c>
      <c r="J17" s="44"/>
    </row>
    <row r="18" spans="1:18" ht="20.399999999999999" x14ac:dyDescent="0.25">
      <c r="A18" s="46" t="s">
        <v>106</v>
      </c>
      <c r="B18" s="47" t="s">
        <v>141</v>
      </c>
      <c r="C18" s="47" t="s">
        <v>142</v>
      </c>
      <c r="D18" s="48">
        <v>45789</v>
      </c>
      <c r="E18" s="46" t="s">
        <v>143</v>
      </c>
      <c r="F18" s="46"/>
      <c r="G18" s="46" t="s">
        <v>144</v>
      </c>
      <c r="H18" s="49"/>
      <c r="I18" s="55">
        <v>2</v>
      </c>
      <c r="J18" s="44"/>
    </row>
    <row r="19" spans="1:18" ht="13.2" x14ac:dyDescent="0.25">
      <c r="A19" s="46" t="s">
        <v>106</v>
      </c>
      <c r="B19" s="47" t="s">
        <v>145</v>
      </c>
      <c r="C19" s="47" t="s">
        <v>146</v>
      </c>
      <c r="D19" s="48">
        <v>45790</v>
      </c>
      <c r="E19" s="46" t="s">
        <v>147</v>
      </c>
      <c r="F19" s="46"/>
      <c r="G19" s="46" t="s">
        <v>148</v>
      </c>
      <c r="H19" s="49">
        <v>1000</v>
      </c>
      <c r="I19" s="55">
        <v>2</v>
      </c>
      <c r="J19" s="44"/>
    </row>
    <row r="20" spans="1:18" ht="13.2" x14ac:dyDescent="0.25">
      <c r="A20" s="46" t="s">
        <v>106</v>
      </c>
      <c r="B20" s="47" t="s">
        <v>149</v>
      </c>
      <c r="C20" s="47" t="s">
        <v>150</v>
      </c>
      <c r="D20" s="48">
        <v>45791</v>
      </c>
      <c r="E20" s="46" t="s">
        <v>151</v>
      </c>
      <c r="F20" s="46"/>
      <c r="G20" s="46" t="s">
        <v>152</v>
      </c>
      <c r="H20" s="49">
        <v>300</v>
      </c>
      <c r="I20" s="55">
        <v>2</v>
      </c>
      <c r="J20" s="44"/>
    </row>
    <row r="21" spans="1:18" ht="13.2" x14ac:dyDescent="0.25">
      <c r="A21" s="46" t="s">
        <v>106</v>
      </c>
      <c r="B21" s="47" t="s">
        <v>153</v>
      </c>
      <c r="C21" s="47" t="s">
        <v>154</v>
      </c>
      <c r="D21" s="48">
        <v>45792</v>
      </c>
      <c r="E21" s="46" t="s">
        <v>155</v>
      </c>
      <c r="F21" s="46"/>
      <c r="G21" s="46" t="s">
        <v>156</v>
      </c>
      <c r="H21" s="49">
        <v>600</v>
      </c>
      <c r="I21" s="55">
        <v>2</v>
      </c>
      <c r="J21" s="44"/>
    </row>
    <row r="22" spans="1:18" ht="20.399999999999999" x14ac:dyDescent="0.25">
      <c r="A22" s="46" t="s">
        <v>106</v>
      </c>
      <c r="B22" s="47" t="s">
        <v>157</v>
      </c>
      <c r="C22" s="47" t="s">
        <v>158</v>
      </c>
      <c r="D22" s="48">
        <v>45793</v>
      </c>
      <c r="E22" s="46" t="s">
        <v>159</v>
      </c>
      <c r="F22" s="46"/>
      <c r="G22" s="46" t="s">
        <v>160</v>
      </c>
      <c r="H22" s="49">
        <v>25.9</v>
      </c>
      <c r="I22" s="55">
        <v>2</v>
      </c>
      <c r="J22" s="44"/>
    </row>
    <row r="23" spans="1:18" ht="13.2" x14ac:dyDescent="0.25">
      <c r="A23" s="46" t="s">
        <v>106</v>
      </c>
      <c r="B23" s="47" t="s">
        <v>161</v>
      </c>
      <c r="C23" s="47" t="s">
        <v>162</v>
      </c>
      <c r="D23" s="48">
        <v>45794</v>
      </c>
      <c r="E23" s="46" t="s">
        <v>163</v>
      </c>
      <c r="F23" s="46"/>
      <c r="G23" s="46" t="s">
        <v>164</v>
      </c>
      <c r="H23" s="49"/>
      <c r="I23" s="55">
        <v>2</v>
      </c>
      <c r="J23" s="44"/>
    </row>
    <row r="24" spans="1:18" ht="13.2" x14ac:dyDescent="0.25">
      <c r="A24" s="46" t="s">
        <v>106</v>
      </c>
      <c r="B24" s="156"/>
      <c r="C24" s="156"/>
      <c r="D24" s="48">
        <v>45795</v>
      </c>
      <c r="E24" s="157" t="s">
        <v>165</v>
      </c>
      <c r="F24" s="157"/>
      <c r="G24" s="157"/>
      <c r="H24" s="158"/>
      <c r="I24" s="159"/>
      <c r="J24" s="44"/>
      <c r="M24" s="44"/>
      <c r="N24" s="44"/>
      <c r="O24" s="44"/>
      <c r="P24" s="44"/>
      <c r="Q24" s="44"/>
      <c r="R24" s="44"/>
    </row>
    <row r="25" spans="1:18" ht="20.399999999999999" x14ac:dyDescent="0.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0.6" x14ac:dyDescent="0.25">
      <c r="A26" s="46" t="s">
        <v>106</v>
      </c>
      <c r="B26" s="47" t="s">
        <v>170</v>
      </c>
      <c r="C26" s="47" t="s">
        <v>170</v>
      </c>
      <c r="D26" s="48">
        <v>45796</v>
      </c>
      <c r="E26" s="46" t="s">
        <v>171</v>
      </c>
      <c r="F26" s="46"/>
      <c r="G26" s="46" t="s">
        <v>172</v>
      </c>
      <c r="H26" s="49"/>
      <c r="I26" s="55">
        <v>4</v>
      </c>
      <c r="J26" s="44"/>
      <c r="M26" s="44"/>
      <c r="N26" s="44"/>
      <c r="O26" s="44"/>
      <c r="P26" s="44"/>
      <c r="Q26" s="44"/>
      <c r="R26" s="44"/>
    </row>
    <row r="27" spans="1:18" ht="13.2" x14ac:dyDescent="0.2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2" x14ac:dyDescent="0.25">
      <c r="A28" s="46" t="s">
        <v>106</v>
      </c>
      <c r="B28" s="47" t="s">
        <v>177</v>
      </c>
      <c r="C28" s="47">
        <v>1213275</v>
      </c>
      <c r="D28" s="48">
        <v>45798</v>
      </c>
      <c r="E28" s="46" t="s">
        <v>178</v>
      </c>
      <c r="F28" s="46"/>
      <c r="G28" s="46" t="s">
        <v>179</v>
      </c>
      <c r="H28" s="49">
        <v>19.100000000000001</v>
      </c>
      <c r="I28" s="55">
        <v>2</v>
      </c>
      <c r="J28" s="44"/>
      <c r="O28" s="44"/>
      <c r="P28" s="44"/>
      <c r="Q28" s="44"/>
      <c r="R28" s="44"/>
    </row>
    <row r="29" spans="1:18" ht="13.2" x14ac:dyDescent="0.25">
      <c r="A29" s="46" t="s">
        <v>106</v>
      </c>
      <c r="B29" s="47" t="s">
        <v>180</v>
      </c>
      <c r="C29" s="47">
        <v>2007006035</v>
      </c>
      <c r="D29" s="48">
        <v>45799</v>
      </c>
      <c r="E29" s="46" t="s">
        <v>181</v>
      </c>
      <c r="F29" s="46"/>
      <c r="G29" s="46" t="s">
        <v>182</v>
      </c>
      <c r="H29" s="49">
        <v>277.74</v>
      </c>
      <c r="I29" s="55">
        <v>4</v>
      </c>
      <c r="J29" s="44"/>
      <c r="O29" s="44"/>
      <c r="P29" s="44"/>
      <c r="Q29" s="44"/>
      <c r="R29" s="44"/>
    </row>
    <row r="30" spans="1:18" ht="13.2" x14ac:dyDescent="0.25">
      <c r="A30" s="46" t="s">
        <v>106</v>
      </c>
      <c r="B30" s="50">
        <v>45627</v>
      </c>
      <c r="C30" s="47" t="s">
        <v>174</v>
      </c>
      <c r="D30" s="48">
        <v>45800</v>
      </c>
      <c r="E30" s="46" t="s">
        <v>183</v>
      </c>
      <c r="F30" s="46"/>
      <c r="G30" s="46" t="s">
        <v>184</v>
      </c>
      <c r="H30" s="49">
        <v>50</v>
      </c>
      <c r="I30" s="55">
        <v>4</v>
      </c>
      <c r="J30" s="44"/>
      <c r="O30" s="44"/>
      <c r="P30" s="44"/>
      <c r="Q30" s="44"/>
      <c r="R30" s="44"/>
    </row>
    <row r="31" spans="1:18" ht="13.2" x14ac:dyDescent="0.25">
      <c r="A31" s="46" t="s">
        <v>106</v>
      </c>
      <c r="B31" s="47" t="s">
        <v>185</v>
      </c>
      <c r="C31" s="47" t="s">
        <v>186</v>
      </c>
      <c r="D31" s="48">
        <v>45801</v>
      </c>
      <c r="E31" s="46" t="s">
        <v>187</v>
      </c>
      <c r="F31" s="46"/>
      <c r="G31" s="46" t="s">
        <v>188</v>
      </c>
      <c r="H31" s="49">
        <v>9</v>
      </c>
      <c r="I31" s="55">
        <v>4</v>
      </c>
      <c r="J31" s="44"/>
      <c r="O31" s="44"/>
      <c r="P31" s="44"/>
      <c r="Q31" s="44"/>
      <c r="R31" s="44"/>
    </row>
    <row r="32" spans="1:18" ht="20.399999999999999" x14ac:dyDescent="0.25">
      <c r="A32" s="46" t="s">
        <v>106</v>
      </c>
      <c r="B32" s="50">
        <v>45413</v>
      </c>
      <c r="C32" s="47" t="s">
        <v>189</v>
      </c>
      <c r="D32" s="48">
        <v>45802</v>
      </c>
      <c r="E32" s="46" t="s">
        <v>190</v>
      </c>
      <c r="F32" s="46"/>
      <c r="G32" s="46" t="s">
        <v>191</v>
      </c>
      <c r="H32" s="49">
        <v>10</v>
      </c>
      <c r="I32" s="55">
        <v>4</v>
      </c>
      <c r="J32" s="44"/>
      <c r="O32" s="44"/>
      <c r="P32" s="44"/>
      <c r="Q32" s="44"/>
      <c r="R32" s="44"/>
    </row>
    <row r="33" spans="1:18" ht="13.2" x14ac:dyDescent="0.25">
      <c r="A33" s="46" t="s">
        <v>106</v>
      </c>
      <c r="B33" s="47" t="s">
        <v>192</v>
      </c>
      <c r="C33" s="47" t="s">
        <v>193</v>
      </c>
      <c r="D33" s="48">
        <v>45803</v>
      </c>
      <c r="E33" s="46" t="s">
        <v>194</v>
      </c>
      <c r="F33" s="46"/>
      <c r="G33" s="46" t="s">
        <v>195</v>
      </c>
      <c r="H33" s="49">
        <v>500</v>
      </c>
      <c r="I33" s="55">
        <v>1</v>
      </c>
      <c r="J33" s="44"/>
      <c r="O33" s="44"/>
      <c r="P33" s="44"/>
      <c r="Q33" s="44"/>
      <c r="R33" s="44"/>
    </row>
    <row r="34" spans="1:18" ht="13.2" x14ac:dyDescent="0.25">
      <c r="A34" s="46" t="s">
        <v>106</v>
      </c>
      <c r="B34" s="47" t="s">
        <v>196</v>
      </c>
      <c r="C34" s="47" t="s">
        <v>197</v>
      </c>
      <c r="D34" s="48">
        <v>45804</v>
      </c>
      <c r="E34" s="46" t="s">
        <v>198</v>
      </c>
      <c r="F34" s="46"/>
      <c r="G34" s="46" t="s">
        <v>199</v>
      </c>
      <c r="H34" s="49">
        <v>71.2</v>
      </c>
      <c r="I34" s="55">
        <v>3</v>
      </c>
      <c r="J34" s="44"/>
      <c r="O34" s="44"/>
      <c r="P34" s="44"/>
      <c r="Q34" s="44"/>
      <c r="R34" s="44"/>
    </row>
    <row r="35" spans="1:18" ht="51" x14ac:dyDescent="0.25">
      <c r="A35" s="46" t="s">
        <v>106</v>
      </c>
      <c r="B35" s="47" t="s">
        <v>200</v>
      </c>
      <c r="C35" s="47" t="s">
        <v>201</v>
      </c>
      <c r="D35" s="48">
        <v>45805</v>
      </c>
      <c r="E35" s="46" t="s">
        <v>202</v>
      </c>
      <c r="F35" s="46"/>
      <c r="G35" s="46" t="s">
        <v>203</v>
      </c>
      <c r="H35" s="49">
        <v>250</v>
      </c>
      <c r="I35" s="55">
        <v>1</v>
      </c>
      <c r="J35" s="44"/>
    </row>
    <row r="36" spans="1:18" ht="13.2" x14ac:dyDescent="0.25">
      <c r="A36" s="46" t="s">
        <v>106</v>
      </c>
      <c r="B36" s="47" t="s">
        <v>204</v>
      </c>
      <c r="C36" s="47" t="s">
        <v>205</v>
      </c>
      <c r="D36" s="48">
        <v>45806</v>
      </c>
      <c r="E36" s="46" t="s">
        <v>206</v>
      </c>
      <c r="F36" s="46"/>
      <c r="G36" s="46" t="s">
        <v>207</v>
      </c>
      <c r="H36" s="49">
        <v>320</v>
      </c>
      <c r="I36" s="55">
        <v>5</v>
      </c>
      <c r="J36" s="44"/>
    </row>
    <row r="37" spans="1:18" ht="13.2" x14ac:dyDescent="0.25">
      <c r="A37" s="46" t="s">
        <v>106</v>
      </c>
      <c r="B37" s="47" t="s">
        <v>208</v>
      </c>
      <c r="C37" s="47" t="s">
        <v>209</v>
      </c>
      <c r="D37" s="48">
        <v>45807</v>
      </c>
      <c r="E37" s="46" t="s">
        <v>210</v>
      </c>
      <c r="F37" s="46"/>
      <c r="G37" s="46" t="s">
        <v>211</v>
      </c>
      <c r="H37" s="49">
        <v>40</v>
      </c>
      <c r="I37" s="55">
        <v>4</v>
      </c>
      <c r="J37" s="44"/>
    </row>
    <row r="38" spans="1:18" ht="13.2" x14ac:dyDescent="0.25">
      <c r="A38" s="46" t="s">
        <v>106</v>
      </c>
      <c r="B38" s="50">
        <v>45292</v>
      </c>
      <c r="C38" s="47" t="s">
        <v>212</v>
      </c>
      <c r="D38" s="48">
        <v>45808</v>
      </c>
      <c r="E38" s="46" t="s">
        <v>213</v>
      </c>
      <c r="F38" s="46"/>
      <c r="G38" s="46" t="s">
        <v>214</v>
      </c>
      <c r="H38" s="49">
        <v>25</v>
      </c>
      <c r="I38" s="55">
        <v>4</v>
      </c>
      <c r="J38" s="44"/>
    </row>
    <row r="39" spans="1:18" ht="13.2" x14ac:dyDescent="0.25">
      <c r="A39" s="46" t="s">
        <v>106</v>
      </c>
      <c r="B39" s="50">
        <v>45352</v>
      </c>
      <c r="C39" s="47" t="s">
        <v>215</v>
      </c>
      <c r="D39" s="48">
        <v>45809</v>
      </c>
      <c r="E39" s="46" t="s">
        <v>216</v>
      </c>
      <c r="F39" s="46"/>
      <c r="G39" s="46" t="s">
        <v>217</v>
      </c>
      <c r="H39" s="49">
        <v>150</v>
      </c>
      <c r="I39" s="55">
        <v>4</v>
      </c>
      <c r="J39" s="44"/>
    </row>
    <row r="40" spans="1:18" ht="13.2" x14ac:dyDescent="0.25">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0.799999999999997"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0.399999999999999"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81.599999999999994"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0.399999999999999"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0.799999999999997"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12.2"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0.399999999999999"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0.399999999999999"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0.399999999999999"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0.799999999999997"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0.399999999999999"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0.399999999999999"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51"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0.799999999999997"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0.799999999999997"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51"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26" t="s">
        <v>347</v>
      </c>
      <c r="B1" s="327"/>
      <c r="C1" s="174">
        <v>45688</v>
      </c>
      <c r="D1" s="26"/>
      <c r="G1" s="252">
        <v>45688</v>
      </c>
    </row>
    <row r="2" spans="1:7" ht="13.8" x14ac:dyDescent="0.25">
      <c r="A2" s="28"/>
      <c r="B2" s="28"/>
      <c r="G2" s="252">
        <v>45716</v>
      </c>
    </row>
    <row r="3" spans="1:7" ht="13.8" x14ac:dyDescent="0.25">
      <c r="A3" s="30" t="s">
        <v>348</v>
      </c>
      <c r="B3" s="324" t="str">
        <f>INDEX(Adr!B:B,Doklady!B102+1)</f>
        <v>Slovenská plavecká federácia</v>
      </c>
      <c r="C3" s="324"/>
      <c r="D3" s="324"/>
      <c r="G3" s="252">
        <v>45747</v>
      </c>
    </row>
    <row r="4" spans="1:7" ht="13.8" x14ac:dyDescent="0.25">
      <c r="A4" s="30" t="s">
        <v>349</v>
      </c>
      <c r="B4" s="29" t="str">
        <f>RIGHT("0000"&amp;INDEX(Adr!A:A,Doklady!B102+1),8)</f>
        <v>36068764</v>
      </c>
      <c r="G4" s="252">
        <v>45777</v>
      </c>
    </row>
    <row r="5" spans="1:7" ht="13.8" x14ac:dyDescent="0.25">
      <c r="A5" s="30" t="s">
        <v>350</v>
      </c>
      <c r="B5" s="29" t="str">
        <f>INDEX(Adr!D:D,Doklady!B102+1)&amp;", "&amp;INDEX(Adr!E:E,Doklady!B102+1)</f>
        <v>Za kasárňou 315/1, Bratislava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351</v>
      </c>
      <c r="B9" s="31" t="s">
        <v>351</v>
      </c>
      <c r="C9" s="32" t="s">
        <v>352</v>
      </c>
      <c r="G9" s="252">
        <v>45930</v>
      </c>
    </row>
    <row r="10" spans="1:7" ht="13.8" x14ac:dyDescent="0.25">
      <c r="A10" s="133" t="s">
        <v>353</v>
      </c>
      <c r="B10" s="134" t="s">
        <v>354</v>
      </c>
      <c r="C10" s="175">
        <f>+Spolu!C10</f>
        <v>0</v>
      </c>
      <c r="G10" s="252">
        <v>45961</v>
      </c>
    </row>
    <row r="11" spans="1:7" ht="13.8" x14ac:dyDescent="0.25">
      <c r="A11" s="133" t="s">
        <v>355</v>
      </c>
      <c r="B11" s="134" t="s">
        <v>356</v>
      </c>
      <c r="C11" s="175">
        <f>+Spolu!C11</f>
        <v>2856741</v>
      </c>
      <c r="G11" s="252">
        <v>45991</v>
      </c>
    </row>
    <row r="12" spans="1:7" ht="13.8" x14ac:dyDescent="0.25">
      <c r="A12" s="133" t="s">
        <v>357</v>
      </c>
      <c r="B12" s="134" t="s">
        <v>358</v>
      </c>
      <c r="C12" s="175">
        <v>0</v>
      </c>
      <c r="G12" s="252">
        <v>46022</v>
      </c>
    </row>
    <row r="13" spans="1:7" ht="13.8" x14ac:dyDescent="0.25">
      <c r="A13" s="133" t="s">
        <v>359</v>
      </c>
      <c r="B13" s="134" t="s">
        <v>360</v>
      </c>
      <c r="C13" s="175">
        <f>+Spolu!C13</f>
        <v>0</v>
      </c>
      <c r="G13" s="252"/>
    </row>
    <row r="14" spans="1:7" ht="13.8" x14ac:dyDescent="0.25">
      <c r="A14" s="133" t="s">
        <v>361</v>
      </c>
      <c r="B14" s="134" t="s">
        <v>362</v>
      </c>
      <c r="C14" s="175">
        <f>+Spolu!C14</f>
        <v>0</v>
      </c>
      <c r="G14" s="252"/>
    </row>
    <row r="15" spans="1:7" ht="13.8" x14ac:dyDescent="0.25">
      <c r="A15" s="33" t="s">
        <v>363</v>
      </c>
      <c r="B15" s="132"/>
      <c r="C15" s="34">
        <f>SUM(C10:C14)</f>
        <v>2856741</v>
      </c>
      <c r="G15" s="252"/>
    </row>
    <row r="16" spans="1:7" ht="13.8" x14ac:dyDescent="0.25">
      <c r="G16" s="252"/>
    </row>
    <row r="17" spans="1:5" ht="72" customHeight="1" x14ac:dyDescent="0.25">
      <c r="A17" s="325" t="s">
        <v>364</v>
      </c>
      <c r="B17" s="325"/>
      <c r="C17" s="325"/>
      <c r="D17" s="325"/>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23"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36" t="s">
        <v>365</v>
      </c>
      <c r="B1" s="336"/>
      <c r="C1" s="336"/>
      <c r="D1" s="336"/>
      <c r="E1" s="336"/>
      <c r="F1" s="336"/>
      <c r="G1" s="336"/>
      <c r="H1" s="336"/>
      <c r="I1" s="336"/>
    </row>
    <row r="2" spans="1:26" ht="7.5" customHeight="1" x14ac:dyDescent="0.2">
      <c r="C2" s="8"/>
      <c r="D2" s="8"/>
      <c r="E2" s="8"/>
      <c r="F2" s="8"/>
      <c r="G2" s="8"/>
      <c r="H2" s="8"/>
      <c r="I2" s="8"/>
    </row>
    <row r="3" spans="1:26" s="9" customFormat="1" ht="26.1" customHeight="1" x14ac:dyDescent="0.25">
      <c r="B3" s="160" t="s">
        <v>95</v>
      </c>
      <c r="C3" s="337" t="str">
        <f>INDEX(Adr!B2:B70,Doklady!B102)</f>
        <v>Slovenská plavecká federácia</v>
      </c>
      <c r="D3" s="337"/>
      <c r="E3" s="337"/>
      <c r="F3" s="337"/>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349</v>
      </c>
      <c r="C4" s="66" t="str">
        <f>INDEX(Adr!A2:A92,Doklady!B102)</f>
        <v>36068764</v>
      </c>
      <c r="I4" s="65">
        <f>Doklady!I101</f>
        <v>45740</v>
      </c>
      <c r="J4" s="85"/>
      <c r="K4" s="85"/>
      <c r="L4" s="85"/>
      <c r="M4" s="85"/>
      <c r="N4" s="85"/>
      <c r="O4" s="85"/>
      <c r="P4" s="85"/>
      <c r="Q4" s="85"/>
      <c r="R4" s="85"/>
      <c r="S4" s="85"/>
      <c r="T4" s="85"/>
      <c r="U4" s="85"/>
      <c r="V4" s="85"/>
      <c r="W4" s="85"/>
      <c r="X4" s="85"/>
      <c r="Y4" s="85"/>
      <c r="Z4" s="85"/>
    </row>
    <row r="5" spans="1:26" s="9" customFormat="1" ht="13.2" x14ac:dyDescent="0.2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350</v>
      </c>
      <c r="C6" s="9" t="str">
        <f>INDEX(Adr!D2:D92,Doklady!B102)&amp;", "&amp;INDEX(Adr!E2:E92,Doklady!B102)&amp;", "&amp;INDEX(Adr!F2:F92,Doklady!B102)</f>
        <v>Za kasárňou 315/1, Bratislava, 831 03</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38" t="s">
        <v>370</v>
      </c>
      <c r="F9" s="339"/>
      <c r="J9" s="8"/>
      <c r="L9" s="118"/>
      <c r="M9" s="118"/>
      <c r="N9" s="118"/>
      <c r="O9" s="118"/>
      <c r="P9" s="118"/>
      <c r="Q9" s="118"/>
      <c r="R9" s="118"/>
      <c r="S9" s="118"/>
    </row>
    <row r="10" spans="1:26" ht="17.399999999999999" x14ac:dyDescent="0.3">
      <c r="A10" s="69" t="s">
        <v>353</v>
      </c>
      <c r="B10" s="70" t="s">
        <v>354</v>
      </c>
      <c r="C10" s="126">
        <f>SUMIF(FP!J:J,Doklady!$B$1&amp;A10,FP!D:D)</f>
        <v>0</v>
      </c>
      <c r="D10" s="126">
        <f>C10-E10</f>
        <v>0</v>
      </c>
      <c r="E10" s="329">
        <f>SUMIF(K:K,A10,I:I)</f>
        <v>0</v>
      </c>
      <c r="F10" s="330"/>
      <c r="L10" s="120" t="s">
        <v>371</v>
      </c>
      <c r="M10" s="118"/>
      <c r="N10" s="118"/>
      <c r="O10" s="118"/>
      <c r="P10" s="118"/>
      <c r="Q10" s="118"/>
      <c r="R10" s="118"/>
      <c r="S10" s="118"/>
    </row>
    <row r="11" spans="1:26" ht="17.399999999999999" x14ac:dyDescent="0.3">
      <c r="A11" s="69" t="s">
        <v>355</v>
      </c>
      <c r="B11" s="70" t="s">
        <v>356</v>
      </c>
      <c r="C11" s="126">
        <f>SUMIF(FP!J:J,Doklady!$B$1&amp;A11,FP!D:D)</f>
        <v>2856741</v>
      </c>
      <c r="D11" s="126">
        <f>+C11-E11</f>
        <v>151252.91999999993</v>
      </c>
      <c r="E11" s="340">
        <f>+I39-I42+I44-I47</f>
        <v>2705488.08</v>
      </c>
      <c r="F11" s="341"/>
      <c r="J11" s="176"/>
      <c r="L11" s="161" t="str">
        <f>L41</f>
        <v>a - plavecké športy - bežné transfery</v>
      </c>
      <c r="M11" s="118"/>
      <c r="N11" s="118"/>
      <c r="O11" s="118"/>
      <c r="P11" s="118"/>
      <c r="Q11" s="118"/>
      <c r="R11" s="118"/>
      <c r="S11" s="118"/>
    </row>
    <row r="12" spans="1:26" ht="17.399999999999999" x14ac:dyDescent="0.3">
      <c r="A12" s="69" t="s">
        <v>357</v>
      </c>
      <c r="B12" s="70" t="s">
        <v>358</v>
      </c>
      <c r="C12" s="126">
        <f>SUMIF(FP!J:J,Doklady!$B$1&amp;A12,FP!D:D)</f>
        <v>155000</v>
      </c>
      <c r="D12" s="126">
        <f>C12-E12</f>
        <v>0</v>
      </c>
      <c r="E12" s="329">
        <f>SUMIF(K:K,A12,I:I)</f>
        <v>155000</v>
      </c>
      <c r="F12" s="330"/>
      <c r="J12" s="177"/>
      <c r="L12" s="161" t="str">
        <f>L42</f>
        <v>a - plavecké športy - kapitálové transfery</v>
      </c>
      <c r="N12" s="118"/>
      <c r="O12" s="118"/>
      <c r="P12" s="118"/>
      <c r="Q12" s="118"/>
      <c r="R12" s="118"/>
      <c r="S12" s="118"/>
    </row>
    <row r="13" spans="1:26" ht="17.399999999999999" x14ac:dyDescent="0.3">
      <c r="A13" s="69" t="s">
        <v>359</v>
      </c>
      <c r="B13" s="70" t="s">
        <v>360</v>
      </c>
      <c r="C13" s="126">
        <f>SUMIF(FP!J:J,Doklady!$B$1&amp;A13,FP!D:D)</f>
        <v>0</v>
      </c>
      <c r="D13" s="126">
        <f>C13-E13</f>
        <v>0</v>
      </c>
      <c r="E13" s="329">
        <f>SUMIF(K:K,A13,I:I)</f>
        <v>0</v>
      </c>
      <c r="F13" s="330"/>
      <c r="J13" s="8"/>
      <c r="L13" s="161">
        <f>L46</f>
        <v>2</v>
      </c>
      <c r="N13" s="118"/>
      <c r="O13" s="118"/>
      <c r="P13" s="118"/>
      <c r="Q13" s="118"/>
      <c r="R13" s="118"/>
      <c r="S13" s="118"/>
    </row>
    <row r="14" spans="1:26" ht="18" thickBot="1" x14ac:dyDescent="0.35">
      <c r="A14" s="69" t="s">
        <v>361</v>
      </c>
      <c r="B14" s="70" t="s">
        <v>362</v>
      </c>
      <c r="C14" s="126">
        <f>SUMIF(FP!J:J,Doklady!$B$1&amp;A14,FP!D:D)</f>
        <v>0</v>
      </c>
      <c r="D14" s="126">
        <f>C14-E14</f>
        <v>0</v>
      </c>
      <c r="E14" s="342">
        <f>SUMIF(K:K,A14,I:I)</f>
        <v>0</v>
      </c>
      <c r="F14" s="343"/>
      <c r="J14" s="8"/>
      <c r="L14" s="161" t="str">
        <f>L47</f>
        <v>2</v>
      </c>
      <c r="N14" s="118"/>
      <c r="O14" s="118"/>
      <c r="P14" s="118"/>
      <c r="Q14" s="118"/>
      <c r="R14" s="118"/>
      <c r="S14" s="118"/>
    </row>
    <row r="15" spans="1:26" ht="5.25" customHeight="1" thickTop="1" x14ac:dyDescent="0.25">
      <c r="I15" s="9"/>
    </row>
    <row r="16" spans="1:26" s="9" customFormat="1" ht="13.2" x14ac:dyDescent="0.25">
      <c r="A16" s="117" t="s">
        <v>372</v>
      </c>
      <c r="B16" s="349" t="s">
        <v>373</v>
      </c>
      <c r="C16" s="350"/>
      <c r="D16" s="350"/>
      <c r="E16" s="350"/>
      <c r="F16" s="350"/>
      <c r="G16" s="350"/>
      <c r="H16" s="351"/>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44" t="s">
        <v>376</v>
      </c>
      <c r="C17" s="344"/>
      <c r="D17" s="344"/>
      <c r="E17" s="344"/>
      <c r="F17" s="344"/>
      <c r="G17" s="344"/>
      <c r="H17" s="344"/>
      <c r="I17" s="73">
        <f>SUMIF(FP!I:I,Doklady!$B$1&amp;A17,FP!D:D)</f>
        <v>2856741</v>
      </c>
      <c r="T17" s="86"/>
    </row>
    <row r="18" spans="1:20" x14ac:dyDescent="0.2">
      <c r="A18" s="135" t="s">
        <v>377</v>
      </c>
      <c r="B18" s="344" t="s">
        <v>378</v>
      </c>
      <c r="C18" s="344"/>
      <c r="D18" s="344"/>
      <c r="E18" s="344"/>
      <c r="F18" s="344"/>
      <c r="G18" s="344"/>
      <c r="H18" s="344"/>
      <c r="I18" s="73">
        <f>SUMIF(FP!I:I,Doklady!$B$1&amp;A18,FP!D:D)</f>
        <v>0</v>
      </c>
    </row>
    <row r="19" spans="1:20" x14ac:dyDescent="0.2">
      <c r="A19" s="115" t="s">
        <v>379</v>
      </c>
      <c r="B19" s="344" t="s">
        <v>380</v>
      </c>
      <c r="C19" s="344"/>
      <c r="D19" s="344"/>
      <c r="E19" s="344"/>
      <c r="F19" s="344"/>
      <c r="G19" s="344"/>
      <c r="H19" s="344"/>
      <c r="I19" s="73">
        <f>SUMIF(FP!I:I,Doklady!$B$1&amp;A19,FP!D:D)</f>
        <v>0</v>
      </c>
    </row>
    <row r="20" spans="1:20" x14ac:dyDescent="0.2">
      <c r="A20" s="135" t="s">
        <v>381</v>
      </c>
      <c r="B20" s="333" t="s">
        <v>382</v>
      </c>
      <c r="C20" s="334"/>
      <c r="D20" s="334"/>
      <c r="E20" s="334"/>
      <c r="F20" s="334"/>
      <c r="G20" s="334"/>
      <c r="H20" s="335"/>
      <c r="I20" s="73">
        <f>SUMIF(FP!I:I,Doklady!$B$1&amp;A20,FP!D:D)</f>
        <v>155000</v>
      </c>
      <c r="T20" s="86"/>
    </row>
    <row r="21" spans="1:20" x14ac:dyDescent="0.2">
      <c r="A21" s="115" t="s">
        <v>383</v>
      </c>
      <c r="B21" s="333" t="s">
        <v>384</v>
      </c>
      <c r="C21" s="334"/>
      <c r="D21" s="334"/>
      <c r="E21" s="334"/>
      <c r="F21" s="334"/>
      <c r="G21" s="334"/>
      <c r="H21" s="335"/>
      <c r="I21" s="73">
        <f>SUMIF(FP!I:I,Doklady!$B$1&amp;A21,FP!D:D)</f>
        <v>0</v>
      </c>
      <c r="T21" s="86"/>
    </row>
    <row r="22" spans="1:20" x14ac:dyDescent="0.2">
      <c r="A22" s="135" t="s">
        <v>385</v>
      </c>
      <c r="B22" s="352" t="s">
        <v>386</v>
      </c>
      <c r="C22" s="353"/>
      <c r="D22" s="353"/>
      <c r="E22" s="353"/>
      <c r="F22" s="353"/>
      <c r="G22" s="353"/>
      <c r="H22" s="354"/>
      <c r="I22" s="73">
        <f>SUMIF(FP!I:I,Doklady!$B$1&amp;A22,FP!D:D)</f>
        <v>0</v>
      </c>
      <c r="T22" s="86"/>
    </row>
    <row r="23" spans="1:20" x14ac:dyDescent="0.2">
      <c r="A23" s="115" t="s">
        <v>387</v>
      </c>
      <c r="B23" s="333" t="s">
        <v>388</v>
      </c>
      <c r="C23" s="334"/>
      <c r="D23" s="334"/>
      <c r="E23" s="334"/>
      <c r="F23" s="334"/>
      <c r="G23" s="334"/>
      <c r="H23" s="335"/>
      <c r="I23" s="73">
        <f>SUMIF(FP!I:I,Doklady!$B$1&amp;A23,FP!D:D)</f>
        <v>0</v>
      </c>
      <c r="T23" s="86"/>
    </row>
    <row r="24" spans="1:20" x14ac:dyDescent="0.2">
      <c r="A24" s="135" t="s">
        <v>389</v>
      </c>
      <c r="B24" s="333" t="s">
        <v>390</v>
      </c>
      <c r="C24" s="334"/>
      <c r="D24" s="334"/>
      <c r="E24" s="334"/>
      <c r="F24" s="334"/>
      <c r="G24" s="334"/>
      <c r="H24" s="335"/>
      <c r="I24" s="73">
        <f>SUMIF(FP!I:I,Doklady!$B$1&amp;A24,FP!D:D)</f>
        <v>0</v>
      </c>
      <c r="T24" s="86"/>
    </row>
    <row r="25" spans="1:20" x14ac:dyDescent="0.2">
      <c r="A25" s="115" t="s">
        <v>391</v>
      </c>
      <c r="B25" s="345" t="s">
        <v>392</v>
      </c>
      <c r="C25" s="346"/>
      <c r="D25" s="346"/>
      <c r="E25" s="346"/>
      <c r="F25" s="346"/>
      <c r="G25" s="346"/>
      <c r="H25" s="347"/>
      <c r="I25" s="73">
        <f>SUMIF(FP!I:I,Doklady!$B$1&amp;A25,FP!D:D)</f>
        <v>0</v>
      </c>
      <c r="T25" s="86"/>
    </row>
    <row r="26" spans="1:20" x14ac:dyDescent="0.2">
      <c r="A26" s="135" t="s">
        <v>393</v>
      </c>
      <c r="B26" s="333" t="s">
        <v>394</v>
      </c>
      <c r="C26" s="334"/>
      <c r="D26" s="334"/>
      <c r="E26" s="334"/>
      <c r="F26" s="334"/>
      <c r="G26" s="334"/>
      <c r="H26" s="335"/>
      <c r="I26" s="73">
        <f>SUMIF(FP!I:I,Doklady!$B$1&amp;A26,FP!D:D)</f>
        <v>0</v>
      </c>
      <c r="T26" s="86"/>
    </row>
    <row r="27" spans="1:20" x14ac:dyDescent="0.2">
      <c r="A27" s="115" t="s">
        <v>395</v>
      </c>
      <c r="B27" s="333" t="s">
        <v>396</v>
      </c>
      <c r="C27" s="334"/>
      <c r="D27" s="334"/>
      <c r="E27" s="334"/>
      <c r="F27" s="334"/>
      <c r="G27" s="334"/>
      <c r="H27" s="335"/>
      <c r="I27" s="73">
        <f>SUMIF(FP!I:I,Doklady!$B$1&amp;A27,FP!D:D)</f>
        <v>0</v>
      </c>
      <c r="T27" s="86"/>
    </row>
    <row r="28" spans="1:20" x14ac:dyDescent="0.2">
      <c r="A28" s="135" t="s">
        <v>397</v>
      </c>
      <c r="B28" s="333" t="s">
        <v>398</v>
      </c>
      <c r="C28" s="334"/>
      <c r="D28" s="334"/>
      <c r="E28" s="334"/>
      <c r="F28" s="334"/>
      <c r="G28" s="334"/>
      <c r="H28" s="335"/>
      <c r="I28" s="73">
        <f>SUMIF(FP!I:I,Doklady!$B$1&amp;A28,FP!D:D)</f>
        <v>0</v>
      </c>
      <c r="T28" s="86"/>
    </row>
    <row r="29" spans="1:20" x14ac:dyDescent="0.2">
      <c r="A29" s="115" t="s">
        <v>399</v>
      </c>
      <c r="B29" s="333" t="s">
        <v>400</v>
      </c>
      <c r="C29" s="334"/>
      <c r="D29" s="334"/>
      <c r="E29" s="334"/>
      <c r="F29" s="334"/>
      <c r="G29" s="334"/>
      <c r="H29" s="335"/>
      <c r="I29" s="73">
        <f>SUMIF(FP!I:I,Doklady!$B$1&amp;A29,FP!D:D)</f>
        <v>0</v>
      </c>
      <c r="T29" s="86"/>
    </row>
    <row r="30" spans="1:20" hidden="1" x14ac:dyDescent="0.2">
      <c r="A30" s="135" t="s">
        <v>401</v>
      </c>
      <c r="B30" s="333"/>
      <c r="C30" s="334"/>
      <c r="D30" s="334"/>
      <c r="E30" s="334"/>
      <c r="F30" s="334"/>
      <c r="G30" s="334"/>
      <c r="H30" s="335"/>
      <c r="I30" s="73">
        <f>SUMIF(FP!I:I,Doklady!$B$1&amp;A30,FP!D:D)</f>
        <v>0</v>
      </c>
      <c r="T30" s="86"/>
    </row>
    <row r="31" spans="1:20" hidden="1" x14ac:dyDescent="0.2">
      <c r="A31" s="115" t="s">
        <v>402</v>
      </c>
      <c r="B31" s="333"/>
      <c r="C31" s="334"/>
      <c r="D31" s="334"/>
      <c r="E31" s="334"/>
      <c r="F31" s="334"/>
      <c r="G31" s="334"/>
      <c r="H31" s="335"/>
      <c r="I31" s="73">
        <f>SUMIF(FP!I:I,Doklady!$B$1&amp;A31,FP!D:D)</f>
        <v>0</v>
      </c>
      <c r="T31" s="86"/>
    </row>
    <row r="32" spans="1:20" hidden="1" x14ac:dyDescent="0.2">
      <c r="A32" s="135" t="s">
        <v>403</v>
      </c>
      <c r="B32" s="355"/>
      <c r="C32" s="356"/>
      <c r="D32" s="356"/>
      <c r="E32" s="356"/>
      <c r="F32" s="356"/>
      <c r="G32" s="356"/>
      <c r="H32" s="357"/>
      <c r="I32" s="73">
        <f>SUMIF(FP!I:I,Doklady!$B$1&amp;A32,FP!D:D)</f>
        <v>0</v>
      </c>
      <c r="T32" s="86"/>
    </row>
    <row r="33" spans="1:21" hidden="1" x14ac:dyDescent="0.2">
      <c r="A33" s="115" t="s">
        <v>404</v>
      </c>
      <c r="B33" s="355"/>
      <c r="C33" s="356"/>
      <c r="D33" s="356"/>
      <c r="E33" s="356"/>
      <c r="F33" s="356"/>
      <c r="G33" s="356"/>
      <c r="H33" s="357"/>
      <c r="I33" s="73">
        <f>SUMIF(FP!I:I,Doklady!$B$1&amp;A33,FP!D:D)</f>
        <v>0</v>
      </c>
      <c r="T33" s="86"/>
    </row>
    <row r="34" spans="1:21" hidden="1" x14ac:dyDescent="0.2">
      <c r="A34" s="135" t="s">
        <v>405</v>
      </c>
      <c r="B34" s="358"/>
      <c r="C34" s="358"/>
      <c r="D34" s="358"/>
      <c r="E34" s="358"/>
      <c r="F34" s="358"/>
      <c r="G34" s="358"/>
      <c r="H34" s="358"/>
      <c r="I34" s="73">
        <f>SUMIF(FP!I:I,Doklady!$B$1&amp;A34,FP!D:D)</f>
        <v>0</v>
      </c>
      <c r="J34" s="8"/>
      <c r="K34" s="8"/>
    </row>
    <row r="36" spans="1:21" ht="13.2" x14ac:dyDescent="0.25">
      <c r="A36" s="121" t="s">
        <v>406</v>
      </c>
      <c r="B36" s="121"/>
      <c r="C36" s="220">
        <v>1</v>
      </c>
      <c r="D36" s="220">
        <v>2</v>
      </c>
      <c r="E36" s="220">
        <v>3</v>
      </c>
      <c r="F36" s="220">
        <v>4</v>
      </c>
      <c r="G36" s="220">
        <v>5</v>
      </c>
      <c r="H36" s="220">
        <v>5</v>
      </c>
      <c r="I36" s="122"/>
    </row>
    <row r="37" spans="1:21" ht="3.75" customHeight="1" x14ac:dyDescent="0.2"/>
    <row r="38" spans="1:21" ht="20.399999999999999" x14ac:dyDescent="0.2">
      <c r="A38" s="67" t="s">
        <v>372</v>
      </c>
      <c r="B38" s="67" t="str">
        <f>"Šport "&amp;K40</f>
        <v>Šport plavecké športy</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571348.20000000007</v>
      </c>
      <c r="G39" s="78">
        <f>+MAX(I39-C39-D39-E39-F39-H39,0)</f>
        <v>2272392.7999999998</v>
      </c>
      <c r="H39" s="78">
        <f>+IFERROR(VLOOKUP(K40&amp;" - kapitálové transfery",B$53:C$90,2,0),0)</f>
        <v>13000</v>
      </c>
      <c r="I39" s="73">
        <f>SUMIF(FP!K:K,K40,FP!D:D)</f>
        <v>2856741</v>
      </c>
      <c r="L39" s="84">
        <f>COUNTIF(FP!N:N,Doklady!B1&amp;"aK")</f>
        <v>1</v>
      </c>
      <c r="T39" s="86"/>
    </row>
    <row r="40" spans="1:21" x14ac:dyDescent="0.2">
      <c r="A40" s="115" t="s">
        <v>375</v>
      </c>
      <c r="B40" s="116" t="s">
        <v>414</v>
      </c>
      <c r="C40" s="78">
        <f>DSUM(Doklady!A103:J10000,"GGG",Spolu!L40:M42)</f>
        <v>0</v>
      </c>
      <c r="D40" s="78">
        <f>DSUM(Doklady!A103:J10000,"GGG",Spolu!N40:O42)</f>
        <v>27333.770000000004</v>
      </c>
      <c r="E40" s="78">
        <f>DSUM(Doklady!A103:J10000,"GGG",Spolu!P40:Q42)</f>
        <v>61752.55999999999</v>
      </c>
      <c r="F40" s="78">
        <f>DSUM(Doklady!A103:J10000,"GGG",Spolu!R40:S42)</f>
        <v>30847.760000000002</v>
      </c>
      <c r="G40" s="78">
        <f>DSUM(Doklady!A103:J10000,"GGG",Spolu!T40:U42)-H40</f>
        <v>31318.83</v>
      </c>
      <c r="H40" s="78">
        <f>+IFERROR(VLOOKUP(K40&amp;" - kapitálové transfery",B$53:D$90,3,0),0)</f>
        <v>0</v>
      </c>
      <c r="I40" s="73">
        <f>+C40+D40+E40+F40+G40+H40</f>
        <v>151252.91999999998</v>
      </c>
      <c r="J40" s="218" t="str">
        <f>+K45</f>
        <v>.</v>
      </c>
      <c r="K40" s="218" t="str">
        <f>IF(L38&gt;0,INDEX(FP!K:K,Doklady!B2),".")</f>
        <v>plavecké športy</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13000</v>
      </c>
      <c r="I41" s="124">
        <f>+I39-I42</f>
        <v>2705488.08</v>
      </c>
      <c r="J41" s="219">
        <f>+K46</f>
        <v>0</v>
      </c>
      <c r="K41" s="219">
        <f>+I41-H41</f>
        <v>2692488.08</v>
      </c>
      <c r="L41" s="161" t="str">
        <f>IF(L38&gt;0,"a - "&amp;INDEX(FP!C:C,Doklady!B2),2)</f>
        <v>a - plavecké športy - bežné transfery</v>
      </c>
      <c r="M41" s="120">
        <v>1</v>
      </c>
      <c r="N41" s="161" t="str">
        <f>+L41</f>
        <v>a - plavecké športy - bežné transfery</v>
      </c>
      <c r="O41" s="120">
        <v>2</v>
      </c>
      <c r="P41" s="161" t="str">
        <f>+L41</f>
        <v>a - plavecké športy - bežné transfery</v>
      </c>
      <c r="Q41" s="120">
        <v>3</v>
      </c>
      <c r="R41" s="161" t="str">
        <f>+L41</f>
        <v>a - plavecké športy - bežné transfery</v>
      </c>
      <c r="S41" s="120">
        <v>4</v>
      </c>
      <c r="T41" s="161" t="str">
        <f>+L41</f>
        <v>a - plavecké športy - bežné transfery</v>
      </c>
      <c r="U41" s="120">
        <v>5</v>
      </c>
    </row>
    <row r="42" spans="1:21" ht="10.5" customHeight="1" x14ac:dyDescent="0.2">
      <c r="A42" s="115" t="s">
        <v>375</v>
      </c>
      <c r="B42" s="116" t="s">
        <v>417</v>
      </c>
      <c r="C42" s="73">
        <f>+C40</f>
        <v>0</v>
      </c>
      <c r="D42" s="216">
        <f>+D40</f>
        <v>27333.770000000004</v>
      </c>
      <c r="E42" s="216">
        <f>+E40</f>
        <v>61752.55999999999</v>
      </c>
      <c r="F42" s="216">
        <f>+MIN(F39:F40)</f>
        <v>30847.760000000002</v>
      </c>
      <c r="G42" s="216">
        <f>+MIN(G39+MAX(F39-F40,0)-MAX(E40-E39,0)-MAX(D40-D39,0)-MAX(C40-C39,0),G40)</f>
        <v>31318.83</v>
      </c>
      <c r="H42" s="216">
        <f>+MIN(H39:H40)</f>
        <v>0</v>
      </c>
      <c r="I42" s="73">
        <f>+C42+D42+E42+MIN(F39:F40)+G42+H42</f>
        <v>151252.91999999998</v>
      </c>
      <c r="J42" s="219">
        <f>+K47</f>
        <v>0</v>
      </c>
      <c r="K42" s="219">
        <f>+I42-H42</f>
        <v>151252.91999999998</v>
      </c>
      <c r="L42" s="161" t="str">
        <f>+SUBSTITUTE(L41,"bežné","kapitálové")</f>
        <v>a - plavecké športy - kapitálové transfery</v>
      </c>
      <c r="M42" s="120">
        <v>1</v>
      </c>
      <c r="N42" s="161" t="str">
        <f>+L42</f>
        <v>a - plavecké športy - kapitálové transfery</v>
      </c>
      <c r="O42" s="120">
        <v>2</v>
      </c>
      <c r="P42" s="161" t="str">
        <f>+L42</f>
        <v>a - plavecké športy - kapitálové transfery</v>
      </c>
      <c r="Q42" s="120">
        <v>3</v>
      </c>
      <c r="R42" s="161" t="str">
        <f>+L42</f>
        <v>a - plavecké športy - kapitálové transfery</v>
      </c>
      <c r="S42" s="120">
        <v>4</v>
      </c>
      <c r="T42" s="161" t="str">
        <f>+L42</f>
        <v>a - plavecké športy - kapitálové transfery</v>
      </c>
      <c r="U42" s="120">
        <v>5</v>
      </c>
    </row>
    <row r="43" spans="1:21" ht="20.399999999999999"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1"/>
      <c r="B50" s="332"/>
      <c r="C50" s="332"/>
      <c r="D50" s="332"/>
      <c r="E50" s="332"/>
      <c r="F50" s="332"/>
      <c r="G50" s="332"/>
      <c r="H50" s="332"/>
      <c r="I50" s="332"/>
      <c r="T50" s="86"/>
    </row>
    <row r="51" spans="1:20" x14ac:dyDescent="0.2">
      <c r="A51" s="112"/>
      <c r="B51" s="113"/>
      <c r="C51" s="111"/>
      <c r="D51" s="114"/>
      <c r="E51" s="114"/>
      <c r="F51" s="114"/>
      <c r="G51" s="222"/>
      <c r="H51" s="114"/>
      <c r="I51" s="114"/>
      <c r="T51" s="86"/>
    </row>
    <row r="52" spans="1:20" ht="20.399999999999999"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plavecké športy - bežné transfery</v>
      </c>
      <c r="C53" s="73">
        <f>IF(A53&lt;&gt;"",INDEX(FP!D:D,Doklady!B$2+(ROW()-53)),"")</f>
        <v>2843741</v>
      </c>
      <c r="D53" s="73">
        <f>IF(A53&lt;&gt;"",Doklady!I1-Doklady!J1,"")</f>
        <v>151252.92000000007</v>
      </c>
      <c r="E53" s="73">
        <f>IF(A53&lt;&gt;"",MIN(D53,C53)*Doklady!C1/(1-Doklady!C1),"")</f>
        <v>0</v>
      </c>
      <c r="F53" s="71">
        <f>IF(A53&lt;&gt;"",Doklady!J1,"")</f>
        <v>0</v>
      </c>
      <c r="G53" s="73">
        <f>+IFERROR(HLOOKUP(IF(RIGHT(B53,15)="bežné transfery",LEFT(B53,LEN(B53)-18),0),$J$40:$K$42,3,0),MIN(C53,D53))</f>
        <v>151252.91999999998</v>
      </c>
      <c r="H53" s="71"/>
      <c r="I53" s="73">
        <f>IF(A53&lt;&gt;"",MAX(IF(G53&lt;C53,C53-G53,0)+IF(F53&lt;E53,E53-F53,0),0),0)</f>
        <v>2692488.08</v>
      </c>
      <c r="J53" s="84" t="str">
        <f>IF(D53&gt;C53,"Vyúčtované prostriedky nemôžu byť väčšie ako poskytnuté. Opravte v hárku ""Doklady""","")</f>
        <v/>
      </c>
      <c r="K53" s="84" t="str">
        <f>Doklady!F1</f>
        <v>026 02</v>
      </c>
      <c r="L53" s="84" t="str">
        <f>IF(A53&lt;&gt;"",INDEX(FP!H:H,Doklady!B$2+(ROW()-52)),"")</f>
        <v>K</v>
      </c>
      <c r="M53" s="84" t="str">
        <f>K53&amp;L53</f>
        <v>026 02K</v>
      </c>
      <c r="T53" s="86"/>
    </row>
    <row r="54" spans="1:20" ht="12" customHeight="1" x14ac:dyDescent="0.2">
      <c r="A54" s="75" t="str">
        <f>Doklady!D2</f>
        <v>a</v>
      </c>
      <c r="B54" s="119" t="str">
        <f>Doklady!H2</f>
        <v>plavecké športy - kapitálové transfery</v>
      </c>
      <c r="C54" s="73">
        <f>IF(A54&lt;&gt;"",INDEX(FP!D:D,Doklady!B$2+(ROW()-53)),"")</f>
        <v>13000</v>
      </c>
      <c r="D54" s="73">
        <f>IF(A54&lt;&gt;"",Doklady!I2-Doklady!J2,"")</f>
        <v>0</v>
      </c>
      <c r="E54" s="73">
        <f>IF(A54&lt;&gt;"",MIN(D54,C54)*Doklady!C2/(1-Doklady!C2),"")</f>
        <v>0</v>
      </c>
      <c r="F54" s="71">
        <f>IF(A54&lt;&gt;"",Doklady!J2,"")</f>
        <v>0</v>
      </c>
      <c r="G54" s="73">
        <f t="shared" ref="G54:G117" si="0">+IFERROR(HLOOKUP(IF(RIGHT(B54,15)="bežné transfery",LEFT(B54,LEN(B54)-18),0),$J$40:$K$42,3,0),MIN(C54,D54))</f>
        <v>0</v>
      </c>
      <c r="H54" s="71"/>
      <c r="I54" s="73">
        <f t="shared" ref="I54:I117" si="1">IF(A54&lt;&gt;"",MAX(IF(G54&lt;C54,C54-G54,0)+IF(F54&lt;E54,E54-F54,0),0),0)</f>
        <v>13000</v>
      </c>
      <c r="J54" s="84" t="str">
        <f t="shared" ref="J54:J117" si="2">IF(D54&gt;C54,"Vyúčtované prostriedky nemôžu byť väčšie ako poskytnuté. Opravte v hárku ""Doklady""","")</f>
        <v/>
      </c>
      <c r="K54" s="84" t="str">
        <f>Doklady!F2</f>
        <v>026 02</v>
      </c>
      <c r="L54" s="84" t="str">
        <f>IF(A54&lt;&gt;"",INDEX(FP!H:H,Doklady!B$2+(ROW()-52)),"")</f>
        <v>B</v>
      </c>
      <c r="M54" s="84" t="str">
        <f t="shared" ref="M54:M117" si="3">K54&amp;L54</f>
        <v>026 02B</v>
      </c>
    </row>
    <row r="55" spans="1:20" ht="12" customHeight="1" x14ac:dyDescent="0.2">
      <c r="A55" s="75" t="str">
        <f>Doklady!D3</f>
        <v>d</v>
      </c>
      <c r="B55" s="119" t="str">
        <f>Doklady!H3</f>
        <v>Bernathova Michaela</v>
      </c>
      <c r="C55" s="73">
        <f>IF(A55&lt;&gt;"",INDEX(FP!D:D,Doklady!B$2+(ROW()-53)),"")</f>
        <v>7500</v>
      </c>
      <c r="D55" s="73">
        <f>IF(A55&lt;&gt;"",Doklady!I3-Doklady!J3,"")</f>
        <v>0</v>
      </c>
      <c r="E55" s="73">
        <f>IF(A55&lt;&gt;"",MIN(D55,C55)*Doklady!C3/(1-Doklady!C3),"")</f>
        <v>0</v>
      </c>
      <c r="F55" s="71">
        <f>IF(A55&lt;&gt;"",Doklady!J3,"")</f>
        <v>0</v>
      </c>
      <c r="G55" s="73">
        <f t="shared" si="0"/>
        <v>0</v>
      </c>
      <c r="H55" s="71"/>
      <c r="I55" s="73">
        <f t="shared" si="1"/>
        <v>7500</v>
      </c>
      <c r="J55" s="84" t="str">
        <f t="shared" si="2"/>
        <v/>
      </c>
      <c r="K55" s="84" t="str">
        <f>Doklady!F3</f>
        <v>026 03</v>
      </c>
      <c r="L55" s="84" t="str">
        <f>IF(A55&lt;&gt;"",INDEX(FP!H:H,Doklady!B$2+(ROW()-52)),"")</f>
        <v>B</v>
      </c>
      <c r="M55" s="84" t="str">
        <f t="shared" si="3"/>
        <v>026 03B</v>
      </c>
    </row>
    <row r="56" spans="1:20" x14ac:dyDescent="0.2">
      <c r="A56" s="75" t="str">
        <f>Doklady!D4</f>
        <v>d</v>
      </c>
      <c r="B56" s="119" t="str">
        <f>Doklady!H4</f>
        <v>Diky Chiara</v>
      </c>
      <c r="C56" s="73">
        <f>IF(A56&lt;&gt;"",INDEX(FP!D:D,Doklady!B$2+(ROW()-53)),"")</f>
        <v>7500</v>
      </c>
      <c r="D56" s="73">
        <f>IF(A56&lt;&gt;"",Doklady!I4-Doklady!J4,"")</f>
        <v>0</v>
      </c>
      <c r="E56" s="73">
        <f>IF(A56&lt;&gt;"",MIN(D56,C56)*Doklady!C4/(1-Doklady!C4),"")</f>
        <v>0</v>
      </c>
      <c r="F56" s="71">
        <f>IF(A56&lt;&gt;"",Doklady!J4,"")</f>
        <v>0</v>
      </c>
      <c r="G56" s="73">
        <f t="shared" si="0"/>
        <v>0</v>
      </c>
      <c r="H56" s="71"/>
      <c r="I56" s="73">
        <f t="shared" si="1"/>
        <v>7500</v>
      </c>
      <c r="J56" s="84" t="str">
        <f t="shared" si="2"/>
        <v/>
      </c>
      <c r="K56" s="84" t="str">
        <f>Doklady!F4</f>
        <v>026 03</v>
      </c>
      <c r="L56" s="84" t="str">
        <f>IF(A56&lt;&gt;"",INDEX(FP!H:H,Doklady!B$2+(ROW()-52)),"")</f>
        <v>B</v>
      </c>
      <c r="M56" s="84" t="str">
        <f t="shared" si="3"/>
        <v>026 03B</v>
      </c>
    </row>
    <row r="57" spans="1:20" x14ac:dyDescent="0.2">
      <c r="A57" s="75" t="str">
        <f>Doklady!D5</f>
        <v>d</v>
      </c>
      <c r="B57" s="119" t="str">
        <f>Doklady!H5</f>
        <v>Duša Matej</v>
      </c>
      <c r="C57" s="73">
        <f>IF(A57&lt;&gt;"",INDEX(FP!D:D,Doklady!B$2+(ROW()-53)),"")</f>
        <v>20000</v>
      </c>
      <c r="D57" s="73">
        <f>IF(A57&lt;&gt;"",Doklady!I5-Doklady!J5,"")</f>
        <v>0</v>
      </c>
      <c r="E57" s="73">
        <f>IF(A57&lt;&gt;"",MIN(D57,C57)*Doklady!C5/(1-Doklady!C5),"")</f>
        <v>0</v>
      </c>
      <c r="F57" s="71">
        <f>IF(A57&lt;&gt;"",Doklady!J5,"")</f>
        <v>0</v>
      </c>
      <c r="G57" s="73">
        <f t="shared" si="0"/>
        <v>0</v>
      </c>
      <c r="H57" s="71"/>
      <c r="I57" s="73">
        <f t="shared" si="1"/>
        <v>20000</v>
      </c>
      <c r="J57" s="84" t="str">
        <f t="shared" si="2"/>
        <v/>
      </c>
      <c r="K57" s="84" t="str">
        <f>Doklady!F5</f>
        <v>026 03</v>
      </c>
      <c r="L57" s="84" t="str">
        <f>IF(A57&lt;&gt;"",INDEX(FP!H:H,Doklady!B$2+(ROW()-52)),"")</f>
        <v>B</v>
      </c>
      <c r="M57" s="84" t="str">
        <f t="shared" si="3"/>
        <v>026 03B</v>
      </c>
    </row>
    <row r="58" spans="1:20" ht="12" customHeight="1" x14ac:dyDescent="0.2">
      <c r="A58" s="75" t="str">
        <f>Doklady!D6</f>
        <v>d</v>
      </c>
      <c r="B58" s="119" t="str">
        <f>Doklady!H6</f>
        <v>Hrnčárová Alexandra</v>
      </c>
      <c r="C58" s="73">
        <f>IF(A58&lt;&gt;"",INDEX(FP!D:D,Doklady!B$2+(ROW()-53)),"")</f>
        <v>10000</v>
      </c>
      <c r="D58" s="73">
        <f>IF(A58&lt;&gt;"",Doklady!I6-Doklady!J6,"")</f>
        <v>0</v>
      </c>
      <c r="E58" s="73">
        <f>IF(A58&lt;&gt;"",MIN(D58,C58)*Doklady!C6/(1-Doklady!C6),"")</f>
        <v>0</v>
      </c>
      <c r="F58" s="71">
        <f>IF(A58&lt;&gt;"",Doklady!J6,"")</f>
        <v>0</v>
      </c>
      <c r="G58" s="73">
        <f t="shared" si="0"/>
        <v>0</v>
      </c>
      <c r="H58" s="71"/>
      <c r="I58" s="73">
        <f t="shared" si="1"/>
        <v>10000</v>
      </c>
      <c r="J58" s="84" t="str">
        <f t="shared" si="2"/>
        <v/>
      </c>
      <c r="K58" s="84" t="str">
        <f>Doklady!F6</f>
        <v>026 03</v>
      </c>
      <c r="L58" s="84" t="str">
        <f>IF(A58&lt;&gt;"",INDEX(FP!H:H,Doklady!B$2+(ROW()-52)),"")</f>
        <v>B</v>
      </c>
      <c r="M58" s="84" t="str">
        <f t="shared" si="3"/>
        <v>026 03B</v>
      </c>
    </row>
    <row r="59" spans="1:20" ht="12" customHeight="1" x14ac:dyDescent="0.2">
      <c r="A59" s="75" t="str">
        <f>Doklady!D7</f>
        <v>d</v>
      </c>
      <c r="B59" s="119" t="str">
        <f>Doklady!H7</f>
        <v>Košťál Samuel</v>
      </c>
      <c r="C59" s="73">
        <f>IF(A59&lt;&gt;"",INDEX(FP!D:D,Doklady!B$2+(ROW()-53)),"")</f>
        <v>15000</v>
      </c>
      <c r="D59" s="73">
        <f>IF(A59&lt;&gt;"",Doklady!I7-Doklady!J7,"")</f>
        <v>0</v>
      </c>
      <c r="E59" s="73">
        <f>IF(A59&lt;&gt;"",MIN(D59,C59)*Doklady!C7/(1-Doklady!C7),"")</f>
        <v>0</v>
      </c>
      <c r="F59" s="71">
        <f>IF(A59&lt;&gt;"",Doklady!J7,"")</f>
        <v>0</v>
      </c>
      <c r="G59" s="73">
        <f t="shared" si="0"/>
        <v>0</v>
      </c>
      <c r="H59" s="71"/>
      <c r="I59" s="73">
        <f t="shared" si="1"/>
        <v>15000</v>
      </c>
      <c r="J59" s="84" t="str">
        <f t="shared" si="2"/>
        <v/>
      </c>
      <c r="K59" s="84" t="str">
        <f>Doklady!F7</f>
        <v>026 03</v>
      </c>
      <c r="L59" s="84" t="str">
        <f>IF(A59&lt;&gt;"",INDEX(FP!H:H,Doklady!B$2+(ROW()-52)),"")</f>
        <v>B</v>
      </c>
      <c r="M59" s="84" t="str">
        <f t="shared" si="3"/>
        <v>026 03B</v>
      </c>
    </row>
    <row r="60" spans="1:20" ht="12" customHeight="1" x14ac:dyDescent="0.2">
      <c r="A60" s="75" t="str">
        <f>Doklady!D8</f>
        <v>d</v>
      </c>
      <c r="B60" s="119" t="str">
        <f>Doklady!H8</f>
        <v>Krajčovičová Lea</v>
      </c>
      <c r="C60" s="73">
        <f>IF(A60&lt;&gt;"",INDEX(FP!D:D,Doklady!B$2+(ROW()-53)),"")</f>
        <v>7500</v>
      </c>
      <c r="D60" s="73">
        <f>IF(A60&lt;&gt;"",Doklady!I8-Doklady!J8,"")</f>
        <v>0</v>
      </c>
      <c r="E60" s="73">
        <f>IF(A60&lt;&gt;"",MIN(D60,C60)*Doklady!C8/(1-Doklady!C8),"")</f>
        <v>0</v>
      </c>
      <c r="F60" s="71">
        <f>IF(A60&lt;&gt;"",Doklady!J8,"")</f>
        <v>0</v>
      </c>
      <c r="G60" s="73">
        <f t="shared" si="0"/>
        <v>0</v>
      </c>
      <c r="H60" s="71"/>
      <c r="I60" s="73">
        <f t="shared" si="1"/>
        <v>7500</v>
      </c>
      <c r="J60" s="84" t="str">
        <f t="shared" si="2"/>
        <v/>
      </c>
      <c r="K60" s="84" t="str">
        <f>Doklady!F8</f>
        <v>026 03</v>
      </c>
      <c r="L60" s="84" t="str">
        <f>IF(A60&lt;&gt;"",INDEX(FP!H:H,Doklady!B$2+(ROW()-52)),"")</f>
        <v>B</v>
      </c>
      <c r="M60" s="84" t="str">
        <f t="shared" si="3"/>
        <v>026 03B</v>
      </c>
    </row>
    <row r="61" spans="1:20" ht="12" customHeight="1" x14ac:dyDescent="0.2">
      <c r="A61" s="75" t="str">
        <f>Doklady!D9</f>
        <v>d</v>
      </c>
      <c r="B61" s="119" t="str">
        <f>Doklady!H9</f>
        <v>Nagy Richard</v>
      </c>
      <c r="C61" s="73">
        <f>IF(A61&lt;&gt;"",INDEX(FP!D:D,Doklady!B$2+(ROW()-53)),"")</f>
        <v>20000</v>
      </c>
      <c r="D61" s="73">
        <f>IF(A61&lt;&gt;"",Doklady!I9-Doklady!J9,"")</f>
        <v>0</v>
      </c>
      <c r="E61" s="73">
        <f>IF(A61&lt;&gt;"",MIN(D61,C61)*Doklady!C9/(1-Doklady!C9),"")</f>
        <v>0</v>
      </c>
      <c r="F61" s="71">
        <f>IF(A61&lt;&gt;"",Doklady!J9,"")</f>
        <v>0</v>
      </c>
      <c r="G61" s="73">
        <f t="shared" si="0"/>
        <v>0</v>
      </c>
      <c r="H61" s="71"/>
      <c r="I61" s="73">
        <f t="shared" si="1"/>
        <v>20000</v>
      </c>
      <c r="J61" s="84" t="str">
        <f t="shared" si="2"/>
        <v/>
      </c>
      <c r="K61" s="84" t="str">
        <f>Doklady!F9</f>
        <v>026 03</v>
      </c>
      <c r="L61" s="84" t="str">
        <f>IF(A61&lt;&gt;"",INDEX(FP!H:H,Doklady!B$2+(ROW()-52)),"")</f>
        <v>B</v>
      </c>
      <c r="M61" s="84" t="str">
        <f t="shared" si="3"/>
        <v>026 03B</v>
      </c>
    </row>
    <row r="62" spans="1:20" ht="12" customHeight="1" x14ac:dyDescent="0.2">
      <c r="A62" s="75" t="str">
        <f>Doklady!D10</f>
        <v>d</v>
      </c>
      <c r="B62" s="119" t="str">
        <f>Doklady!H10</f>
        <v>Podmaníková Andrea</v>
      </c>
      <c r="C62" s="73">
        <f>IF(A62&lt;&gt;"",INDEX(FP!D:D,Doklady!B$2+(ROW()-53)),"")</f>
        <v>20000</v>
      </c>
      <c r="D62" s="73">
        <f>IF(A62&lt;&gt;"",Doklady!I10-Doklady!J10,"")</f>
        <v>0</v>
      </c>
      <c r="E62" s="73">
        <f>IF(A62&lt;&gt;"",MIN(D62,C62)*Doklady!C10/(1-Doklady!C10),"")</f>
        <v>0</v>
      </c>
      <c r="F62" s="71">
        <f>IF(A62&lt;&gt;"",Doklady!J10,"")</f>
        <v>0</v>
      </c>
      <c r="G62" s="73">
        <f t="shared" si="0"/>
        <v>0</v>
      </c>
      <c r="H62" s="71"/>
      <c r="I62" s="73">
        <f t="shared" si="1"/>
        <v>20000</v>
      </c>
      <c r="J62" s="84" t="str">
        <f t="shared" si="2"/>
        <v/>
      </c>
      <c r="K62" s="84" t="str">
        <f>Doklady!F10</f>
        <v>026 03</v>
      </c>
      <c r="L62" s="84" t="str">
        <f>IF(A62&lt;&gt;"",INDEX(FP!H:H,Doklady!B$2+(ROW()-52)),"")</f>
        <v>B</v>
      </c>
      <c r="M62" s="84" t="str">
        <f t="shared" si="3"/>
        <v>026 03B</v>
      </c>
    </row>
    <row r="63" spans="1:20" ht="12" customHeight="1" x14ac:dyDescent="0.2">
      <c r="A63" s="75" t="str">
        <f>Doklady!D11</f>
        <v>d</v>
      </c>
      <c r="B63" s="119" t="str">
        <f>Doklady!H11</f>
        <v>Potocká Tamara</v>
      </c>
      <c r="C63" s="73">
        <f>IF(A63&lt;&gt;"",INDEX(FP!D:D,Doklady!B$2+(ROW()-53)),"")</f>
        <v>20000</v>
      </c>
      <c r="D63" s="73">
        <f>IF(A63&lt;&gt;"",Doklady!I11-Doklady!J11,"")</f>
        <v>0</v>
      </c>
      <c r="E63" s="73">
        <f>IF(A63&lt;&gt;"",MIN(D63,C63)*Doklady!C11/(1-Doklady!C11),"")</f>
        <v>0</v>
      </c>
      <c r="F63" s="71">
        <f>IF(A63&lt;&gt;"",Doklady!J11,"")</f>
        <v>0</v>
      </c>
      <c r="G63" s="73">
        <f t="shared" si="0"/>
        <v>0</v>
      </c>
      <c r="H63" s="71"/>
      <c r="I63" s="73">
        <f t="shared" si="1"/>
        <v>20000</v>
      </c>
      <c r="J63" s="84" t="str">
        <f t="shared" si="2"/>
        <v/>
      </c>
      <c r="K63" s="84" t="str">
        <f>Doklady!F11</f>
        <v>026 03</v>
      </c>
      <c r="L63" s="84" t="str">
        <f>IF(A63&lt;&gt;"",INDEX(FP!H:H,Doklady!B$2+(ROW()-52)),"")</f>
        <v>B</v>
      </c>
      <c r="M63" s="84" t="str">
        <f t="shared" si="3"/>
        <v>026 03B</v>
      </c>
    </row>
    <row r="64" spans="1:20" ht="12" customHeight="1" x14ac:dyDescent="0.2">
      <c r="A64" s="75" t="str">
        <f>Doklady!D12</f>
        <v>d</v>
      </c>
      <c r="B64" s="119" t="str">
        <f>Doklady!H12</f>
        <v>Slušná Lilian</v>
      </c>
      <c r="C64" s="73">
        <f>IF(A64&lt;&gt;"",INDEX(FP!D:D,Doklady!B$2+(ROW()-53)),"")</f>
        <v>10000</v>
      </c>
      <c r="D64" s="73">
        <f>IF(A64&lt;&gt;"",Doklady!I12-Doklady!J12,"")</f>
        <v>0</v>
      </c>
      <c r="E64" s="73">
        <f>IF(A64&lt;&gt;"",MIN(D64,C64)*Doklady!C12/(1-Doklady!C12),"")</f>
        <v>0</v>
      </c>
      <c r="F64" s="71">
        <f>IF(A64&lt;&gt;"",Doklady!J12,"")</f>
        <v>0</v>
      </c>
      <c r="G64" s="73">
        <f t="shared" si="0"/>
        <v>0</v>
      </c>
      <c r="H64" s="71"/>
      <c r="I64" s="73">
        <f t="shared" si="1"/>
        <v>10000</v>
      </c>
      <c r="J64" s="84" t="s">
        <v>427</v>
      </c>
      <c r="K64" s="84" t="str">
        <f>Doklady!F12</f>
        <v>026 03</v>
      </c>
      <c r="L64" s="84" t="str">
        <f>IF(A64&lt;&gt;"",INDEX(FP!H:H,Doklady!B$2+(ROW()-52)),"")</f>
        <v>B</v>
      </c>
      <c r="M64" s="84" t="str">
        <f t="shared" si="3"/>
        <v>026 03B</v>
      </c>
    </row>
    <row r="65" spans="1:13" ht="12" customHeight="1" x14ac:dyDescent="0.2">
      <c r="A65" s="75" t="str">
        <f>Doklady!D13</f>
        <v>d</v>
      </c>
      <c r="B65" s="119" t="str">
        <f>Doklady!H13</f>
        <v>Strapeková Žofia</v>
      </c>
      <c r="C65" s="73">
        <f>IF(A65&lt;&gt;"",INDEX(FP!D:D,Doklady!B$2+(ROW()-53)),"")</f>
        <v>7500</v>
      </c>
      <c r="D65" s="73">
        <f>IF(A65&lt;&gt;"",Doklady!I13-Doklady!J13,"")</f>
        <v>0</v>
      </c>
      <c r="E65" s="73">
        <f>IF(A65&lt;&gt;"",MIN(D65,C65)*Doklady!C13/(1-Doklady!C13),"")</f>
        <v>0</v>
      </c>
      <c r="F65" s="71">
        <f>IF(A65&lt;&gt;"",Doklady!J13,"")</f>
        <v>0</v>
      </c>
      <c r="G65" s="73">
        <f t="shared" si="0"/>
        <v>0</v>
      </c>
      <c r="H65" s="71"/>
      <c r="I65" s="73">
        <f t="shared" si="1"/>
        <v>7500</v>
      </c>
      <c r="J65" s="84" t="str">
        <f t="shared" si="2"/>
        <v/>
      </c>
      <c r="K65" s="84" t="str">
        <f>Doklady!F13</f>
        <v>026 03</v>
      </c>
      <c r="L65" s="84" t="str">
        <f>IF(A65&lt;&gt;"",INDEX(FP!H:H,Doklady!B$2+(ROW()-52)),"")</f>
        <v>B</v>
      </c>
      <c r="M65" s="84" t="str">
        <f t="shared" si="3"/>
        <v>026 03B</v>
      </c>
    </row>
    <row r="66" spans="1:13" ht="12" customHeight="1" x14ac:dyDescent="0.2">
      <c r="A66" s="75" t="str">
        <f>Doklady!D14</f>
        <v>d</v>
      </c>
      <c r="B66" s="119" t="str">
        <f>Doklady!H14</f>
        <v>štafeta - plávanie</v>
      </c>
      <c r="C66" s="73">
        <f>IF(A66&lt;&gt;"",INDEX(FP!D:D,Doklady!B$2+(ROW()-53)),"")</f>
        <v>10000</v>
      </c>
      <c r="D66" s="73">
        <f>IF(A66&lt;&gt;"",Doklady!I14-Doklady!J14,"")</f>
        <v>0</v>
      </c>
      <c r="E66" s="73">
        <f>IF(A66&lt;&gt;"",MIN(D66,C66)*Doklady!C14/(1-Doklady!C14),"")</f>
        <v>0</v>
      </c>
      <c r="F66" s="71">
        <f>IF(A66&lt;&gt;"",Doklady!J14,"")</f>
        <v>0</v>
      </c>
      <c r="G66" s="73">
        <f t="shared" si="0"/>
        <v>0</v>
      </c>
      <c r="H66" s="71"/>
      <c r="I66" s="73">
        <f t="shared" si="1"/>
        <v>10000</v>
      </c>
      <c r="J66" s="84" t="str">
        <f t="shared" si="2"/>
        <v/>
      </c>
      <c r="K66" s="84" t="str">
        <f>Doklady!F14</f>
        <v>026 03</v>
      </c>
      <c r="L66" s="84" t="str">
        <f>IF(A66&lt;&gt;"",INDEX(FP!H:H,Doklady!B$2+(ROW()-52)),"")</f>
        <v>B</v>
      </c>
      <c r="M66" s="84" t="str">
        <f t="shared" si="3"/>
        <v>026 03B</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3011741</v>
      </c>
      <c r="D130" s="228">
        <f t="shared" ref="D130:I130" si="9">SUM(D53:D129)</f>
        <v>151252.92000000007</v>
      </c>
      <c r="E130" s="228">
        <f t="shared" si="9"/>
        <v>0</v>
      </c>
      <c r="F130" s="228">
        <f t="shared" si="9"/>
        <v>0</v>
      </c>
      <c r="G130" s="228">
        <f t="shared" si="9"/>
        <v>151252.91999999998</v>
      </c>
      <c r="H130" s="228">
        <f t="shared" si="9"/>
        <v>0</v>
      </c>
      <c r="I130" s="228">
        <f t="shared" si="9"/>
        <v>2860488.08</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432</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433</v>
      </c>
      <c r="B139" s="9"/>
      <c r="C139" s="74"/>
      <c r="D139" s="74"/>
      <c r="E139" s="74"/>
      <c r="F139" s="74"/>
      <c r="G139" s="74"/>
      <c r="H139" s="74"/>
      <c r="I139" s="74"/>
      <c r="J139" s="85"/>
    </row>
    <row r="140" spans="1:26" ht="13.2" x14ac:dyDescent="0.25">
      <c r="A140" s="9"/>
      <c r="B140" s="281"/>
      <c r="C140" s="229"/>
      <c r="D140" s="348"/>
      <c r="E140" s="348"/>
      <c r="F140" s="348"/>
      <c r="G140" s="348"/>
      <c r="H140" s="348"/>
      <c r="I140" s="348"/>
      <c r="J140" s="85"/>
    </row>
    <row r="141" spans="1:26" ht="68.25" customHeight="1" x14ac:dyDescent="0.25">
      <c r="A141" s="9"/>
      <c r="B141" s="283" t="s">
        <v>434</v>
      </c>
      <c r="C141" s="214"/>
      <c r="D141" s="328" t="s">
        <v>435</v>
      </c>
      <c r="E141" s="328"/>
      <c r="F141" s="328"/>
      <c r="G141" s="328"/>
      <c r="H141" s="328"/>
      <c r="I141" s="328"/>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242" zoomScaleNormal="100" workbookViewId="0">
      <selection activeCell="C248" sqref="C248"/>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plavecké športy - bežné transfery</v>
      </c>
      <c r="B1" s="232" t="str">
        <f>INDEX(Adr!A:A,B102+1)</f>
        <v>36068764</v>
      </c>
      <c r="C1" s="233">
        <f>IF(ROW()&lt;=B$3,INDEX(FP!E:E,B$2+ROW()-1),"")</f>
        <v>0</v>
      </c>
      <c r="D1" s="234" t="str">
        <f>IF(ROW()&lt;=B$3,INDEX(FP!F:F,B$2+ROW()-1),"")</f>
        <v>a</v>
      </c>
      <c r="E1" s="234"/>
      <c r="F1" s="234" t="str">
        <f>IF(ROW()&lt;=B$3,INDEX(FP!G:G,B$2+ROW()-1),"")</f>
        <v>026 02</v>
      </c>
      <c r="G1" s="234"/>
      <c r="H1" s="235" t="str">
        <f>IF(ROW()&lt;=B$3,INDEX(FP!C:C,B$2+ROW()-1),"")</f>
        <v>plavecké športy - bežné transfery</v>
      </c>
      <c r="I1" s="236">
        <f t="shared" ref="I1:I6" si="0">IF(ROW()&lt;=B$3,SUMIF(A$107:A$10042,A1,I$107:I$10042),"")</f>
        <v>151252.92000000007</v>
      </c>
      <c r="J1" s="236">
        <f t="shared" ref="J1:J32" si="1">IF(ROW()&lt;=B$3,SUMIFS(I$103:I$50042,A$103:A$50042,K1,J$103:J$50042,L1),"")</f>
        <v>0</v>
      </c>
      <c r="K1" s="110" t="str">
        <f>$A1</f>
        <v>a - plavecké športy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a - plavecké športy - kapitálové transfery</v>
      </c>
      <c r="B2" s="237">
        <f>MATCH(B1,FP!A:A,0)</f>
        <v>100</v>
      </c>
      <c r="C2" s="233">
        <f>IF(ROW()&lt;=B$3,INDEX(FP!E:E,B$2+ROW()-1),"")</f>
        <v>0</v>
      </c>
      <c r="D2" s="234" t="str">
        <f>IF(ROW()&lt;=B$3,INDEX(FP!F:F,B$2+ROW()-1),"")</f>
        <v>a</v>
      </c>
      <c r="E2" s="234"/>
      <c r="F2" s="234" t="str">
        <f>IF(ROW()&lt;=B$3,INDEX(FP!G:G,B$2+ROW()-1),"")</f>
        <v>026 02</v>
      </c>
      <c r="G2" s="234"/>
      <c r="H2" s="235" t="str">
        <f>IF(ROW()&lt;=B$3,INDEX(FP!C:C,B$2+ROW()-1),"")</f>
        <v>plavecké športy - kapitálové transfery</v>
      </c>
      <c r="I2" s="236">
        <f t="shared" si="0"/>
        <v>0</v>
      </c>
      <c r="J2" s="236">
        <f t="shared" si="1"/>
        <v>0</v>
      </c>
      <c r="K2" s="110" t="str">
        <f>$A2</f>
        <v>a - plavecké športy - kapitálové transfery</v>
      </c>
      <c r="L2" s="101">
        <v>99</v>
      </c>
      <c r="M2" s="97" t="s">
        <v>371</v>
      </c>
      <c r="N2" s="98" t="s">
        <v>415</v>
      </c>
      <c r="O2" s="88"/>
      <c r="P2" s="88"/>
      <c r="Q2" s="88"/>
      <c r="R2" s="88"/>
      <c r="S2" s="88"/>
      <c r="T2" s="88"/>
      <c r="U2" s="88"/>
      <c r="V2" s="88"/>
      <c r="W2" s="88"/>
      <c r="X2" s="88"/>
      <c r="Y2" s="88"/>
    </row>
    <row r="3" spans="1:25" s="6" customFormat="1" ht="10.8" hidden="1" thickBot="1" x14ac:dyDescent="0.25">
      <c r="A3" s="231" t="str">
        <f>IF(ROW()&lt;=B$3,INDEX(FP!F:F,B$2+ROW()-1)&amp;" - "&amp;INDEX(FP!C:C,B$2+ROW()-1),"")</f>
        <v>d - Bernathova Michaela</v>
      </c>
      <c r="B3" s="238">
        <f>COUNTIF(FP!A:A,Doklady!B1)</f>
        <v>14</v>
      </c>
      <c r="C3" s="233">
        <f>IF(ROW()&lt;=B$3,INDEX(FP!E:E,B$2+ROW()-1),"")</f>
        <v>0</v>
      </c>
      <c r="D3" s="234" t="str">
        <f>IF(ROW()&lt;=B$3,INDEX(FP!F:F,B$2+ROW()-1),"")</f>
        <v>d</v>
      </c>
      <c r="E3" s="234"/>
      <c r="F3" s="234" t="str">
        <f>IF(ROW()&lt;=B$3,INDEX(FP!G:G,B$2+ROW()-1),"")</f>
        <v>026 03</v>
      </c>
      <c r="G3" s="234"/>
      <c r="H3" s="235" t="str">
        <f>IF(ROW()&lt;=B$3,INDEX(FP!C:C,B$2+ROW()-1),"")</f>
        <v>Bernathova Michaela</v>
      </c>
      <c r="I3" s="236">
        <f t="shared" si="0"/>
        <v>0</v>
      </c>
      <c r="J3" s="236">
        <f t="shared" si="1"/>
        <v>0</v>
      </c>
      <c r="K3" s="110" t="str">
        <f t="shared" ref="K3:K66" si="2">$A3</f>
        <v>d - Bernathova Michaela</v>
      </c>
      <c r="L3" s="101">
        <v>99</v>
      </c>
      <c r="M3" s="99" t="str">
        <f>$A2</f>
        <v>a - plavecké športy - kapitálové transfery</v>
      </c>
      <c r="N3" s="100">
        <v>99</v>
      </c>
      <c r="O3" s="88"/>
      <c r="P3" s="88"/>
      <c r="Q3" s="88"/>
      <c r="R3" s="88"/>
      <c r="S3" s="88"/>
      <c r="T3" s="88"/>
      <c r="U3" s="88"/>
      <c r="V3" s="88"/>
      <c r="W3" s="88"/>
      <c r="X3" s="88"/>
      <c r="Y3" s="88"/>
    </row>
    <row r="4" spans="1:25" s="6" customFormat="1" ht="10.8" hidden="1" thickBot="1" x14ac:dyDescent="0.25">
      <c r="A4" s="235" t="str">
        <f>IF(ROW()&lt;=B$3,INDEX(FP!F:F,B$2+ROW()-1)&amp;" - "&amp;INDEX(FP!C:C,B$2+ROW()-1),"")</f>
        <v>d - Diky Chiara</v>
      </c>
      <c r="B4" s="239"/>
      <c r="C4" s="240">
        <f>IF(ROW()&lt;=B$3,INDEX(FP!E:E,B$2+ROW()-1),"")</f>
        <v>0</v>
      </c>
      <c r="D4" s="234" t="str">
        <f>IF(ROW()&lt;=B$3,INDEX(FP!F:F,B$2+ROW()-1),"")</f>
        <v>d</v>
      </c>
      <c r="E4" s="234"/>
      <c r="F4" s="234" t="str">
        <f>IF(ROW()&lt;=B$3,INDEX(FP!G:G,B$2+ROW()-1),"")</f>
        <v>026 03</v>
      </c>
      <c r="G4" s="234"/>
      <c r="H4" s="235" t="str">
        <f>IF(ROW()&lt;=B$3,INDEX(FP!C:C,B$2+ROW()-1),"")</f>
        <v>Diky Chiara</v>
      </c>
      <c r="I4" s="236">
        <f t="shared" si="0"/>
        <v>0</v>
      </c>
      <c r="J4" s="236">
        <f t="shared" si="1"/>
        <v>0</v>
      </c>
      <c r="K4" s="110" t="str">
        <f t="shared" si="2"/>
        <v>d - Diky Chiara</v>
      </c>
      <c r="L4" s="101">
        <v>99</v>
      </c>
      <c r="M4" s="102" t="s">
        <v>371</v>
      </c>
      <c r="N4" s="103" t="s">
        <v>415</v>
      </c>
    </row>
    <row r="5" spans="1:25" s="6" customFormat="1" ht="10.8" hidden="1" thickBot="1" x14ac:dyDescent="0.25">
      <c r="A5" s="235" t="str">
        <f>IF(ROW()&lt;=B$3,INDEX(FP!F:F,B$2+ROW()-1)&amp;" - "&amp;INDEX(FP!C:C,B$2+ROW()-1),"")</f>
        <v>d - Duša Matej</v>
      </c>
      <c r="B5" s="235"/>
      <c r="C5" s="240">
        <f>IF(ROW()&lt;=B$3,INDEX(FP!E:E,B$2+ROW()-1),"")</f>
        <v>0</v>
      </c>
      <c r="D5" s="234" t="str">
        <f>IF(ROW()&lt;=B$3,INDEX(FP!F:F,B$2+ROW()-1),"")</f>
        <v>d</v>
      </c>
      <c r="E5" s="234"/>
      <c r="F5" s="234" t="str">
        <f>IF(ROW()&lt;=B$3,INDEX(FP!G:G,B$2+ROW()-1),"")</f>
        <v>026 03</v>
      </c>
      <c r="G5" s="234"/>
      <c r="H5" s="235" t="str">
        <f>IF(ROW()&lt;=B$3,INDEX(FP!C:C,B$2+ROW()-1),"")</f>
        <v>Duša Matej</v>
      </c>
      <c r="I5" s="236">
        <f t="shared" si="0"/>
        <v>0</v>
      </c>
      <c r="J5" s="236">
        <f t="shared" si="1"/>
        <v>0</v>
      </c>
      <c r="K5" s="110" t="str">
        <f t="shared" si="2"/>
        <v>d - Duša Matej</v>
      </c>
      <c r="L5" s="101">
        <v>99</v>
      </c>
      <c r="M5" s="104" t="str">
        <f>$A4</f>
        <v>d - Diky Chiara</v>
      </c>
      <c r="N5" s="105">
        <v>99</v>
      </c>
      <c r="O5" s="88"/>
      <c r="P5" s="88"/>
      <c r="Q5" s="88"/>
      <c r="R5" s="88"/>
      <c r="S5" s="88"/>
      <c r="T5" s="88"/>
      <c r="U5" s="88"/>
      <c r="V5" s="88"/>
      <c r="W5" s="88"/>
      <c r="X5" s="88"/>
      <c r="Y5" s="88"/>
    </row>
    <row r="6" spans="1:25" s="6" customFormat="1" ht="10.8" hidden="1" thickBot="1" x14ac:dyDescent="0.25">
      <c r="A6" s="235" t="str">
        <f>IF(ROW()&lt;=B$3,INDEX(FP!F:F,B$2+ROW()-1)&amp;" - "&amp;INDEX(FP!C:C,B$2+ROW()-1),"")</f>
        <v>d - Hrnčárová Alexandra</v>
      </c>
      <c r="B6" s="235"/>
      <c r="C6" s="240">
        <f>IF(ROW()&lt;=B$3,INDEX(FP!E:E,B$2+ROW()-1),"")</f>
        <v>0</v>
      </c>
      <c r="D6" s="234" t="str">
        <f>IF(ROW()&lt;=B$3,INDEX(FP!F:F,B$2+ROW()-1),"")</f>
        <v>d</v>
      </c>
      <c r="E6" s="234"/>
      <c r="F6" s="234" t="str">
        <f>IF(ROW()&lt;=B$3,INDEX(FP!G:G,B$2+ROW()-1),"")</f>
        <v>026 03</v>
      </c>
      <c r="G6" s="234"/>
      <c r="H6" s="235" t="str">
        <f>IF(ROW()&lt;=B$3,INDEX(FP!C:C,B$2+ROW()-1),"")</f>
        <v>Hrnčárová Alexandra</v>
      </c>
      <c r="I6" s="236">
        <f t="shared" si="0"/>
        <v>0</v>
      </c>
      <c r="J6" s="236">
        <f t="shared" si="1"/>
        <v>0</v>
      </c>
      <c r="K6" s="110" t="str">
        <f t="shared" si="2"/>
        <v>d - Hrnčárová Alexandra</v>
      </c>
      <c r="L6" s="101">
        <v>99</v>
      </c>
      <c r="M6" s="97" t="s">
        <v>371</v>
      </c>
      <c r="N6" s="98" t="s">
        <v>415</v>
      </c>
      <c r="Q6" s="88"/>
      <c r="R6" s="88"/>
      <c r="S6" s="88"/>
      <c r="T6" s="88"/>
      <c r="U6" s="88"/>
      <c r="V6" s="88"/>
      <c r="W6" s="88"/>
      <c r="X6" s="88"/>
      <c r="Y6" s="88"/>
    </row>
    <row r="7" spans="1:25" s="6" customFormat="1" ht="10.8" hidden="1" thickBot="1" x14ac:dyDescent="0.25">
      <c r="A7" s="235" t="str">
        <f>IF(ROW()&lt;=B$3,INDEX(FP!F:F,B$2+ROW()-1)&amp;" - "&amp;INDEX(FP!C:C,B$2+ROW()-1),"")</f>
        <v>d - Košťál Samuel</v>
      </c>
      <c r="B7" s="235"/>
      <c r="C7" s="240">
        <f>IF(ROW()&lt;=B$3,INDEX(FP!E:E,B$2+ROW()-1),"")</f>
        <v>0</v>
      </c>
      <c r="D7" s="234" t="str">
        <f>IF(ROW()&lt;=B$3,INDEX(FP!F:F,B$2+ROW()-1),"")</f>
        <v>d</v>
      </c>
      <c r="E7" s="234"/>
      <c r="F7" s="234" t="str">
        <f>IF(ROW()&lt;=B$3,INDEX(FP!G:G,B$2+ROW()-1),"")</f>
        <v>026 03</v>
      </c>
      <c r="G7" s="234"/>
      <c r="H7" s="235" t="str">
        <f>IF(ROW()&lt;=B$3,INDEX(FP!C:C,B$2+ROW()-1),"")</f>
        <v>Košťál Samuel</v>
      </c>
      <c r="I7" s="236">
        <f t="shared" ref="I7:I70" si="3">IF(ROW()&lt;=B$3,SUMIF(A$107:A$10042,A7,I$107:I$10042),"")</f>
        <v>0</v>
      </c>
      <c r="J7" s="236">
        <f t="shared" si="1"/>
        <v>0</v>
      </c>
      <c r="K7" s="110" t="str">
        <f t="shared" si="2"/>
        <v>d - Košťál Samuel</v>
      </c>
      <c r="L7" s="101">
        <v>99</v>
      </c>
      <c r="M7" s="99" t="str">
        <f>$A6</f>
        <v>d - Hrnčárová Alexandra</v>
      </c>
      <c r="N7" s="100">
        <v>99</v>
      </c>
      <c r="S7" s="88"/>
      <c r="T7" s="88"/>
      <c r="U7" s="88"/>
      <c r="V7" s="88"/>
      <c r="W7" s="88"/>
      <c r="X7" s="88"/>
      <c r="Y7" s="88"/>
    </row>
    <row r="8" spans="1:25" s="6" customFormat="1" ht="10.8" hidden="1" thickBot="1" x14ac:dyDescent="0.25">
      <c r="A8" s="235" t="str">
        <f>IF(ROW()&lt;=B$3,INDEX(FP!F:F,B$2+ROW()-1)&amp;" - "&amp;INDEX(FP!C:C,B$2+ROW()-1),"")</f>
        <v>d - Krajčovičová Lea</v>
      </c>
      <c r="B8" s="235"/>
      <c r="C8" s="240">
        <f>IF(ROW()&lt;=B$3,INDEX(FP!E:E,B$2+ROW()-1),"")</f>
        <v>0</v>
      </c>
      <c r="D8" s="234" t="str">
        <f>IF(ROW()&lt;=B$3,INDEX(FP!F:F,B$2+ROW()-1),"")</f>
        <v>d</v>
      </c>
      <c r="E8" s="234"/>
      <c r="F8" s="234" t="str">
        <f>IF(ROW()&lt;=B$3,INDEX(FP!G:G,B$2+ROW()-1),"")</f>
        <v>026 03</v>
      </c>
      <c r="G8" s="234"/>
      <c r="H8" s="235" t="str">
        <f>IF(ROW()&lt;=B$3,INDEX(FP!C:C,B$2+ROW()-1),"")</f>
        <v>Krajčovičová Lea</v>
      </c>
      <c r="I8" s="236">
        <f t="shared" si="3"/>
        <v>0</v>
      </c>
      <c r="J8" s="236">
        <f t="shared" si="1"/>
        <v>0</v>
      </c>
      <c r="K8" s="110" t="str">
        <f t="shared" si="2"/>
        <v>d - Krajčovičová Lea</v>
      </c>
      <c r="L8" s="101">
        <v>99</v>
      </c>
      <c r="M8" s="102" t="s">
        <v>371</v>
      </c>
      <c r="N8" s="103" t="s">
        <v>415</v>
      </c>
      <c r="O8" s="88"/>
      <c r="P8" s="88"/>
      <c r="U8" s="88"/>
      <c r="V8" s="88"/>
      <c r="W8" s="88"/>
      <c r="X8" s="88"/>
      <c r="Y8" s="88"/>
    </row>
    <row r="9" spans="1:25" s="6" customFormat="1" ht="10.8" hidden="1" thickBot="1" x14ac:dyDescent="0.25">
      <c r="A9" s="235" t="str">
        <f>IF(ROW()&lt;=B$3,INDEX(FP!F:F,B$2+ROW()-1)&amp;" - "&amp;INDEX(FP!C:C,B$2+ROW()-1),"")</f>
        <v>d - Nagy Richard</v>
      </c>
      <c r="B9" s="235"/>
      <c r="C9" s="240">
        <f>IF(ROW()&lt;=B$3,INDEX(FP!E:E,B$2+ROW()-1),"")</f>
        <v>0</v>
      </c>
      <c r="D9" s="234" t="str">
        <f>IF(ROW()&lt;=B$3,INDEX(FP!F:F,B$2+ROW()-1),"")</f>
        <v>d</v>
      </c>
      <c r="E9" s="234"/>
      <c r="F9" s="234" t="str">
        <f>IF(ROW()&lt;=B$3,INDEX(FP!G:G,B$2+ROW()-1),"")</f>
        <v>026 03</v>
      </c>
      <c r="G9" s="234"/>
      <c r="H9" s="235" t="str">
        <f>IF(ROW()&lt;=B$3,INDEX(FP!C:C,B$2+ROW()-1),"")</f>
        <v>Nagy Richard</v>
      </c>
      <c r="I9" s="236">
        <f t="shared" si="3"/>
        <v>0</v>
      </c>
      <c r="J9" s="236">
        <f t="shared" si="1"/>
        <v>0</v>
      </c>
      <c r="K9" s="110" t="str">
        <f t="shared" si="2"/>
        <v>d - Nagy Richard</v>
      </c>
      <c r="L9" s="101">
        <v>99</v>
      </c>
      <c r="M9" s="108" t="str">
        <f>$A8</f>
        <v>d - Krajčovičová Lea</v>
      </c>
      <c r="N9" s="109">
        <v>99</v>
      </c>
      <c r="O9" s="88"/>
      <c r="P9" s="88"/>
      <c r="Q9" s="88"/>
      <c r="R9" s="88"/>
      <c r="W9" s="88"/>
      <c r="X9" s="88"/>
      <c r="Y9" s="88"/>
    </row>
    <row r="10" spans="1:25" s="6" customFormat="1" ht="10.8" hidden="1" thickBot="1" x14ac:dyDescent="0.25">
      <c r="A10" s="235" t="str">
        <f>IF(ROW()&lt;=B$3,INDEX(FP!F:F,B$2+ROW()-1)&amp;" - "&amp;INDEX(FP!C:C,B$2+ROW()-1),"")</f>
        <v>d - Podmaníková Andrea</v>
      </c>
      <c r="B10" s="235"/>
      <c r="C10" s="240">
        <f>IF(ROW()&lt;=B$3,INDEX(FP!E:E,B$2+ROW()-1),"")</f>
        <v>0</v>
      </c>
      <c r="D10" s="234" t="str">
        <f>IF(ROW()&lt;=B$3,INDEX(FP!F:F,B$2+ROW()-1),"")</f>
        <v>d</v>
      </c>
      <c r="E10" s="234"/>
      <c r="F10" s="234" t="str">
        <f>IF(ROW()&lt;=B$3,INDEX(FP!G:G,B$2+ROW()-1),"")</f>
        <v>026 03</v>
      </c>
      <c r="G10" s="234"/>
      <c r="H10" s="235" t="str">
        <f>IF(ROW()&lt;=B$3,INDEX(FP!C:C,B$2+ROW()-1),"")</f>
        <v>Podmaníková Andrea</v>
      </c>
      <c r="I10" s="236">
        <f t="shared" si="3"/>
        <v>0</v>
      </c>
      <c r="J10" s="236">
        <f t="shared" si="1"/>
        <v>0</v>
      </c>
      <c r="K10" s="110" t="str">
        <f t="shared" si="2"/>
        <v>d - Podmaníková Andrea</v>
      </c>
      <c r="L10" s="101">
        <v>99</v>
      </c>
      <c r="M10" s="97" t="s">
        <v>371</v>
      </c>
      <c r="N10" s="98" t="s">
        <v>415</v>
      </c>
      <c r="O10" s="88"/>
      <c r="P10" s="88"/>
      <c r="Q10" s="88"/>
      <c r="R10" s="88"/>
      <c r="S10" s="88"/>
      <c r="T10" s="88"/>
      <c r="Y10" s="88"/>
    </row>
    <row r="11" spans="1:25" s="6" customFormat="1" ht="10.8" hidden="1" thickBot="1" x14ac:dyDescent="0.25">
      <c r="A11" s="235" t="str">
        <f>IF(ROW()&lt;=B$3,INDEX(FP!F:F,B$2+ROW()-1)&amp;" - "&amp;INDEX(FP!C:C,B$2+ROW()-1),"")</f>
        <v>d - Potocká Tamara</v>
      </c>
      <c r="B11" s="235"/>
      <c r="C11" s="240">
        <f>IF(ROW()&lt;=B$3,INDEX(FP!E:E,B$2+ROW()-1),"")</f>
        <v>0</v>
      </c>
      <c r="D11" s="234" t="str">
        <f>IF(ROW()&lt;=B$3,INDEX(FP!F:F,B$2+ROW()-1),"")</f>
        <v>d</v>
      </c>
      <c r="E11" s="234"/>
      <c r="F11" s="234" t="str">
        <f>IF(ROW()&lt;=B$3,INDEX(FP!G:G,B$2+ROW()-1),"")</f>
        <v>026 03</v>
      </c>
      <c r="G11" s="234"/>
      <c r="H11" s="235" t="str">
        <f>IF(ROW()&lt;=B$3,INDEX(FP!C:C,B$2+ROW()-1),"")</f>
        <v>Potocká Tamara</v>
      </c>
      <c r="I11" s="236">
        <f t="shared" si="3"/>
        <v>0</v>
      </c>
      <c r="J11" s="236">
        <f t="shared" si="1"/>
        <v>0</v>
      </c>
      <c r="K11" s="110" t="str">
        <f t="shared" si="2"/>
        <v>d - Potocká Tamara</v>
      </c>
      <c r="L11" s="101">
        <v>99</v>
      </c>
      <c r="M11" s="99" t="str">
        <f>$A10</f>
        <v>d - Podmaníková Andrea</v>
      </c>
      <c r="N11" s="100">
        <v>99</v>
      </c>
      <c r="O11" s="88"/>
      <c r="P11" s="88"/>
      <c r="Q11" s="88"/>
      <c r="R11" s="88"/>
      <c r="S11" s="88"/>
      <c r="T11" s="88"/>
      <c r="Y11" s="88"/>
    </row>
    <row r="12" spans="1:25" s="6" customFormat="1" ht="10.8" hidden="1" thickBot="1" x14ac:dyDescent="0.25">
      <c r="A12" s="235" t="str">
        <f>IF(ROW()&lt;=B$3,INDEX(FP!F:F,B$2+ROW()-1)&amp;" - "&amp;INDEX(FP!C:C,B$2+ROW()-1),"")</f>
        <v>d - Slušná Lilian</v>
      </c>
      <c r="B12" s="235"/>
      <c r="C12" s="240">
        <f>IF(ROW()&lt;=B$3,INDEX(FP!E:E,B$2+ROW()-1),"")</f>
        <v>0</v>
      </c>
      <c r="D12" s="234" t="str">
        <f>IF(ROW()&lt;=B$3,INDEX(FP!F:F,B$2+ROW()-1),"")</f>
        <v>d</v>
      </c>
      <c r="E12" s="234"/>
      <c r="F12" s="234" t="str">
        <f>IF(ROW()&lt;=B$3,INDEX(FP!G:G,B$2+ROW()-1),"")</f>
        <v>026 03</v>
      </c>
      <c r="G12" s="234"/>
      <c r="H12" s="235" t="str">
        <f>IF(ROW()&lt;=B$3,INDEX(FP!C:C,B$2+ROW()-1),"")</f>
        <v>Slušná Lilian</v>
      </c>
      <c r="I12" s="236">
        <f t="shared" si="3"/>
        <v>0</v>
      </c>
      <c r="J12" s="236">
        <f t="shared" si="1"/>
        <v>0</v>
      </c>
      <c r="K12" s="110" t="str">
        <f t="shared" si="2"/>
        <v>d - Slušná Lilian</v>
      </c>
      <c r="L12" s="101">
        <v>99</v>
      </c>
      <c r="M12" s="102" t="s">
        <v>371</v>
      </c>
      <c r="N12" s="103" t="s">
        <v>415</v>
      </c>
      <c r="O12" s="88"/>
      <c r="P12" s="88"/>
      <c r="Q12" s="88"/>
      <c r="R12" s="88"/>
      <c r="W12" s="88"/>
      <c r="X12" s="88"/>
    </row>
    <row r="13" spans="1:25" s="6" customFormat="1" ht="10.8" hidden="1" thickBot="1" x14ac:dyDescent="0.25">
      <c r="A13" s="235" t="str">
        <f>IF(ROW()&lt;=B$3,INDEX(FP!F:F,B$2+ROW()-1)&amp;" - "&amp;INDEX(FP!C:C,B$2+ROW()-1),"")</f>
        <v>d - Strapeková Žofia</v>
      </c>
      <c r="B13" s="235"/>
      <c r="C13" s="240">
        <f>IF(ROW()&lt;=B$3,INDEX(FP!E:E,B$2+ROW()-1),"")</f>
        <v>0</v>
      </c>
      <c r="D13" s="234" t="str">
        <f>IF(ROW()&lt;=B$3,INDEX(FP!F:F,B$2+ROW()-1),"")</f>
        <v>d</v>
      </c>
      <c r="E13" s="234"/>
      <c r="F13" s="234" t="str">
        <f>IF(ROW()&lt;=B$3,INDEX(FP!G:G,B$2+ROW()-1),"")</f>
        <v>026 03</v>
      </c>
      <c r="G13" s="234"/>
      <c r="H13" s="235" t="str">
        <f>IF(ROW()&lt;=B$3,INDEX(FP!C:C,B$2+ROW()-1),"")</f>
        <v>Strapeková Žofia</v>
      </c>
      <c r="I13" s="236">
        <f t="shared" si="3"/>
        <v>0</v>
      </c>
      <c r="J13" s="236">
        <f t="shared" si="1"/>
        <v>0</v>
      </c>
      <c r="K13" s="110" t="str">
        <f t="shared" si="2"/>
        <v>d - Strapeková Žofia</v>
      </c>
      <c r="L13" s="101">
        <v>99</v>
      </c>
      <c r="M13" s="104" t="str">
        <f>$A12</f>
        <v>d - Slušná Lilian</v>
      </c>
      <c r="N13" s="105">
        <v>99</v>
      </c>
      <c r="O13" s="88"/>
      <c r="P13" s="88"/>
      <c r="U13" s="88"/>
      <c r="V13" s="88"/>
      <c r="W13" s="88"/>
      <c r="X13" s="88"/>
      <c r="Y13" s="88"/>
    </row>
    <row r="14" spans="1:25" s="6" customFormat="1" ht="10.8" hidden="1" thickBot="1" x14ac:dyDescent="0.25">
      <c r="A14" s="235" t="str">
        <f>IF(ROW()&lt;=B$3,INDEX(FP!F:F,B$2+ROW()-1)&amp;" - "&amp;INDEX(FP!C:C,B$2+ROW()-1),"")</f>
        <v>d - štafeta - plávanie</v>
      </c>
      <c r="B14" s="235"/>
      <c r="C14" s="240">
        <f>IF(ROW()&lt;=B$3,INDEX(FP!E:E,B$2+ROW()-1),"")</f>
        <v>0</v>
      </c>
      <c r="D14" s="234" t="str">
        <f>IF(ROW()&lt;=B$3,INDEX(FP!F:F,B$2+ROW()-1),"")</f>
        <v>d</v>
      </c>
      <c r="E14" s="234"/>
      <c r="F14" s="234" t="str">
        <f>IF(ROW()&lt;=B$3,INDEX(FP!G:G,B$2+ROW()-1),"")</f>
        <v>026 03</v>
      </c>
      <c r="G14" s="234"/>
      <c r="H14" s="235" t="str">
        <f>IF(ROW()&lt;=B$3,INDEX(FP!C:C,B$2+ROW()-1),"")</f>
        <v>štafeta - plávanie</v>
      </c>
      <c r="I14" s="236">
        <f t="shared" si="3"/>
        <v>0</v>
      </c>
      <c r="J14" s="236">
        <f t="shared" si="1"/>
        <v>0</v>
      </c>
      <c r="K14" s="110" t="str">
        <f t="shared" si="2"/>
        <v>d - štafeta - plávanie</v>
      </c>
      <c r="L14" s="101">
        <v>99</v>
      </c>
      <c r="M14" s="97" t="s">
        <v>371</v>
      </c>
      <c r="N14" s="98" t="s">
        <v>415</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d - štafeta - plávanie</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6" x14ac:dyDescent="0.3">
      <c r="A100" s="359" t="s">
        <v>365</v>
      </c>
      <c r="B100" s="359"/>
      <c r="C100" s="359"/>
      <c r="D100" s="359"/>
      <c r="E100" s="359"/>
      <c r="F100" s="359"/>
      <c r="G100" s="359"/>
      <c r="H100" s="359"/>
      <c r="I100" s="361" t="s">
        <v>440</v>
      </c>
      <c r="J100" s="361"/>
      <c r="K100" s="89"/>
    </row>
    <row r="101" spans="1:25" ht="15.6" x14ac:dyDescent="0.3">
      <c r="A101" s="359"/>
      <c r="B101" s="359"/>
      <c r="C101" s="359"/>
      <c r="D101" s="359"/>
      <c r="E101" s="359"/>
      <c r="F101" s="359"/>
      <c r="G101" s="359"/>
      <c r="H101" s="359"/>
      <c r="I101" s="360">
        <v>45740</v>
      </c>
      <c r="J101" s="360"/>
    </row>
    <row r="102" spans="1:25" ht="13.8" x14ac:dyDescent="0.25">
      <c r="A102" s="249" t="s">
        <v>441</v>
      </c>
      <c r="B102" s="250">
        <v>30</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5">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30.6" x14ac:dyDescent="0.25">
      <c r="A107" s="14" t="s">
        <v>1753</v>
      </c>
      <c r="B107" s="14" t="s">
        <v>1754</v>
      </c>
      <c r="C107" s="14" t="s">
        <v>1755</v>
      </c>
      <c r="D107" s="16">
        <v>45686</v>
      </c>
      <c r="E107" s="16"/>
      <c r="F107" s="14" t="s">
        <v>1756</v>
      </c>
      <c r="G107" s="14"/>
      <c r="H107" s="14" t="s">
        <v>1757</v>
      </c>
      <c r="I107" s="15">
        <v>196.1</v>
      </c>
      <c r="J107" s="77">
        <v>5</v>
      </c>
      <c r="K107" s="92"/>
    </row>
    <row r="108" spans="1:25" ht="20.399999999999999" x14ac:dyDescent="0.25">
      <c r="A108" s="14" t="s">
        <v>1753</v>
      </c>
      <c r="B108" s="14" t="s">
        <v>1758</v>
      </c>
      <c r="C108" s="14" t="s">
        <v>1754</v>
      </c>
      <c r="D108" s="16">
        <v>45686</v>
      </c>
      <c r="E108" s="16"/>
      <c r="F108" s="14" t="s">
        <v>1759</v>
      </c>
      <c r="G108" s="14"/>
      <c r="H108" s="14" t="s">
        <v>1760</v>
      </c>
      <c r="I108" s="15">
        <v>10</v>
      </c>
      <c r="J108" s="77">
        <v>5</v>
      </c>
      <c r="K108" s="92"/>
    </row>
    <row r="109" spans="1:25" ht="20.399999999999999" x14ac:dyDescent="0.25">
      <c r="A109" s="14" t="s">
        <v>1753</v>
      </c>
      <c r="B109" s="14" t="s">
        <v>1758</v>
      </c>
      <c r="C109" s="14" t="s">
        <v>1754</v>
      </c>
      <c r="D109" s="16">
        <v>45686</v>
      </c>
      <c r="E109" s="16"/>
      <c r="F109" s="14" t="s">
        <v>1759</v>
      </c>
      <c r="G109" s="14"/>
      <c r="H109" s="14" t="s">
        <v>1760</v>
      </c>
      <c r="I109" s="15">
        <v>12.75</v>
      </c>
      <c r="J109" s="77">
        <v>5</v>
      </c>
      <c r="K109" s="92"/>
    </row>
    <row r="110" spans="1:25" ht="20.399999999999999" x14ac:dyDescent="0.25">
      <c r="A110" s="14" t="s">
        <v>1753</v>
      </c>
      <c r="B110" s="14" t="s">
        <v>1761</v>
      </c>
      <c r="C110" s="14" t="s">
        <v>1762</v>
      </c>
      <c r="D110" s="16">
        <v>45686</v>
      </c>
      <c r="E110" s="16"/>
      <c r="F110" s="14" t="s">
        <v>1763</v>
      </c>
      <c r="G110" s="14"/>
      <c r="H110" s="14" t="s">
        <v>1764</v>
      </c>
      <c r="I110" s="15">
        <v>117.5</v>
      </c>
      <c r="J110" s="77">
        <v>4</v>
      </c>
      <c r="K110" s="92"/>
    </row>
    <row r="111" spans="1:25" ht="30.6" x14ac:dyDescent="0.25">
      <c r="A111" s="14" t="s">
        <v>1753</v>
      </c>
      <c r="B111" s="14" t="s">
        <v>1765</v>
      </c>
      <c r="C111" s="14" t="s">
        <v>1766</v>
      </c>
      <c r="D111" s="16">
        <v>45686</v>
      </c>
      <c r="E111" s="16"/>
      <c r="F111" s="14" t="s">
        <v>1767</v>
      </c>
      <c r="G111" s="14"/>
      <c r="H111" s="14" t="s">
        <v>1768</v>
      </c>
      <c r="I111" s="15">
        <v>180</v>
      </c>
      <c r="J111" s="77">
        <v>4</v>
      </c>
      <c r="K111" s="92"/>
    </row>
    <row r="112" spans="1:25" ht="102" x14ac:dyDescent="0.25">
      <c r="A112" s="14" t="s">
        <v>1753</v>
      </c>
      <c r="B112" s="14"/>
      <c r="C112" s="14"/>
      <c r="D112" s="16"/>
      <c r="E112" s="16"/>
      <c r="F112" s="14" t="s">
        <v>1769</v>
      </c>
      <c r="G112" s="14"/>
      <c r="H112" s="14"/>
      <c r="I112" s="15"/>
      <c r="J112" s="77"/>
      <c r="K112" s="92"/>
    </row>
    <row r="113" spans="1:11" ht="40.799999999999997" x14ac:dyDescent="0.25">
      <c r="A113" s="14" t="s">
        <v>1753</v>
      </c>
      <c r="B113" s="14" t="s">
        <v>1770</v>
      </c>
      <c r="C113" s="14" t="s">
        <v>1771</v>
      </c>
      <c r="D113" s="16">
        <v>45686</v>
      </c>
      <c r="E113" s="16"/>
      <c r="F113" s="14" t="s">
        <v>1772</v>
      </c>
      <c r="G113" s="14"/>
      <c r="H113" s="14" t="s">
        <v>1773</v>
      </c>
      <c r="I113" s="15">
        <v>4350</v>
      </c>
      <c r="J113" s="77">
        <v>3</v>
      </c>
      <c r="K113" s="92"/>
    </row>
    <row r="114" spans="1:11" ht="30.6" x14ac:dyDescent="0.25">
      <c r="A114" s="14" t="s">
        <v>1753</v>
      </c>
      <c r="B114" s="14" t="s">
        <v>1774</v>
      </c>
      <c r="C114" s="14" t="s">
        <v>1775</v>
      </c>
      <c r="D114" s="16">
        <v>45686</v>
      </c>
      <c r="E114" s="16"/>
      <c r="F114" s="14" t="s">
        <v>1776</v>
      </c>
      <c r="G114" s="14"/>
      <c r="H114" s="14" t="s">
        <v>1777</v>
      </c>
      <c r="I114" s="15">
        <v>1870</v>
      </c>
      <c r="J114" s="77">
        <v>3</v>
      </c>
      <c r="K114" s="92"/>
    </row>
    <row r="115" spans="1:11" ht="30.6" x14ac:dyDescent="0.25">
      <c r="A115" s="14" t="s">
        <v>1753</v>
      </c>
      <c r="B115" s="14" t="s">
        <v>1778</v>
      </c>
      <c r="C115" s="14" t="s">
        <v>1771</v>
      </c>
      <c r="D115" s="16">
        <v>45730</v>
      </c>
      <c r="E115" s="16"/>
      <c r="F115" s="14" t="s">
        <v>1779</v>
      </c>
      <c r="G115" s="14"/>
      <c r="H115" s="14" t="s">
        <v>1780</v>
      </c>
      <c r="I115" s="15">
        <v>4350</v>
      </c>
      <c r="J115" s="77">
        <v>3</v>
      </c>
      <c r="K115" s="92"/>
    </row>
    <row r="116" spans="1:11" ht="30.6" x14ac:dyDescent="0.25">
      <c r="A116" s="14" t="s">
        <v>1753</v>
      </c>
      <c r="B116" s="14" t="s">
        <v>1781</v>
      </c>
      <c r="C116" s="14" t="s">
        <v>1782</v>
      </c>
      <c r="D116" s="16">
        <v>45730</v>
      </c>
      <c r="E116" s="16"/>
      <c r="F116" s="14" t="s">
        <v>1783</v>
      </c>
      <c r="G116" s="14"/>
      <c r="H116" s="14" t="s">
        <v>1777</v>
      </c>
      <c r="I116" s="15">
        <v>1661</v>
      </c>
      <c r="J116" s="77">
        <v>3</v>
      </c>
      <c r="K116" s="92"/>
    </row>
    <row r="117" spans="1:11" ht="91.8" x14ac:dyDescent="0.25">
      <c r="A117" s="14" t="s">
        <v>1753</v>
      </c>
      <c r="B117" s="14"/>
      <c r="C117" s="14"/>
      <c r="D117" s="16"/>
      <c r="E117" s="16"/>
      <c r="F117" s="14" t="s">
        <v>1784</v>
      </c>
      <c r="G117" s="14"/>
      <c r="H117" s="14"/>
      <c r="I117" s="15"/>
      <c r="J117" s="77"/>
      <c r="K117" s="92"/>
    </row>
    <row r="118" spans="1:11" ht="30.6" x14ac:dyDescent="0.25">
      <c r="A118" s="14" t="s">
        <v>1753</v>
      </c>
      <c r="B118" s="14" t="s">
        <v>1785</v>
      </c>
      <c r="C118" s="14" t="s">
        <v>1786</v>
      </c>
      <c r="D118" s="16">
        <v>45686</v>
      </c>
      <c r="E118" s="16"/>
      <c r="F118" s="14" t="s">
        <v>1787</v>
      </c>
      <c r="G118" s="14"/>
      <c r="H118" s="14" t="s">
        <v>1788</v>
      </c>
      <c r="I118" s="15">
        <v>4665</v>
      </c>
      <c r="J118" s="77">
        <v>2</v>
      </c>
      <c r="K118" s="92"/>
    </row>
    <row r="119" spans="1:11" ht="30.6" x14ac:dyDescent="0.25">
      <c r="A119" s="14" t="s">
        <v>1753</v>
      </c>
      <c r="B119" s="14" t="s">
        <v>1789</v>
      </c>
      <c r="C119" s="14" t="s">
        <v>1790</v>
      </c>
      <c r="D119" s="16">
        <v>45740</v>
      </c>
      <c r="E119" s="16"/>
      <c r="F119" s="14" t="s">
        <v>1791</v>
      </c>
      <c r="G119" s="14"/>
      <c r="H119" s="14" t="s">
        <v>1788</v>
      </c>
      <c r="I119" s="15">
        <v>1140</v>
      </c>
      <c r="J119" s="77">
        <v>2</v>
      </c>
      <c r="K119" s="92"/>
    </row>
    <row r="120" spans="1:11" ht="91.8" x14ac:dyDescent="0.25">
      <c r="A120" s="14" t="s">
        <v>1753</v>
      </c>
      <c r="B120" s="14"/>
      <c r="C120" s="14"/>
      <c r="D120" s="16"/>
      <c r="E120" s="16"/>
      <c r="F120" s="14" t="s">
        <v>1792</v>
      </c>
      <c r="G120" s="14"/>
      <c r="H120" s="14"/>
      <c r="I120" s="15"/>
      <c r="J120" s="77"/>
      <c r="K120" s="92"/>
    </row>
    <row r="121" spans="1:11" ht="30.6" x14ac:dyDescent="0.25">
      <c r="A121" s="14" t="s">
        <v>1753</v>
      </c>
      <c r="B121" s="14" t="s">
        <v>1793</v>
      </c>
      <c r="C121" s="14" t="s">
        <v>1794</v>
      </c>
      <c r="D121" s="16">
        <v>45686</v>
      </c>
      <c r="E121" s="16"/>
      <c r="F121" s="14" t="s">
        <v>1795</v>
      </c>
      <c r="G121" s="14"/>
      <c r="H121" s="14" t="s">
        <v>1777</v>
      </c>
      <c r="I121" s="15">
        <v>5600</v>
      </c>
      <c r="J121" s="77">
        <v>2</v>
      </c>
      <c r="K121" s="92"/>
    </row>
    <row r="122" spans="1:11" ht="40.799999999999997" x14ac:dyDescent="0.25">
      <c r="A122" s="14" t="s">
        <v>1753</v>
      </c>
      <c r="B122" s="14" t="s">
        <v>1796</v>
      </c>
      <c r="C122" s="14" t="s">
        <v>1797</v>
      </c>
      <c r="D122" s="16">
        <v>45686</v>
      </c>
      <c r="E122" s="16"/>
      <c r="F122" s="14" t="s">
        <v>1798</v>
      </c>
      <c r="G122" s="14"/>
      <c r="H122" s="14" t="s">
        <v>1799</v>
      </c>
      <c r="I122" s="15">
        <v>3900</v>
      </c>
      <c r="J122" s="77">
        <v>2</v>
      </c>
      <c r="K122" s="92"/>
    </row>
    <row r="123" spans="1:11" ht="30.6" x14ac:dyDescent="0.25">
      <c r="A123" s="14" t="s">
        <v>1753</v>
      </c>
      <c r="B123" s="14" t="s">
        <v>1800</v>
      </c>
      <c r="C123" s="14" t="s">
        <v>1801</v>
      </c>
      <c r="D123" s="16">
        <v>45735</v>
      </c>
      <c r="E123" s="16"/>
      <c r="F123" s="14" t="s">
        <v>1802</v>
      </c>
      <c r="G123" s="14"/>
      <c r="H123" s="14" t="s">
        <v>1777</v>
      </c>
      <c r="I123" s="15">
        <v>3740</v>
      </c>
      <c r="J123" s="77">
        <v>2</v>
      </c>
      <c r="K123" s="92"/>
    </row>
    <row r="124" spans="1:11" ht="30.6" x14ac:dyDescent="0.25">
      <c r="A124" s="14" t="s">
        <v>1753</v>
      </c>
      <c r="B124" s="14" t="s">
        <v>1803</v>
      </c>
      <c r="C124" s="14" t="s">
        <v>1804</v>
      </c>
      <c r="D124" s="16">
        <v>45740</v>
      </c>
      <c r="E124" s="16"/>
      <c r="F124" s="14" t="s">
        <v>1805</v>
      </c>
      <c r="G124" s="14"/>
      <c r="H124" s="14" t="s">
        <v>1799</v>
      </c>
      <c r="I124" s="15">
        <v>3900</v>
      </c>
      <c r="J124" s="77">
        <v>2</v>
      </c>
      <c r="K124" s="92"/>
    </row>
    <row r="125" spans="1:11" ht="20.399999999999999" x14ac:dyDescent="0.25">
      <c r="A125" s="14" t="s">
        <v>1753</v>
      </c>
      <c r="B125" s="14" t="s">
        <v>1806</v>
      </c>
      <c r="C125" s="14"/>
      <c r="D125" s="16">
        <v>45687</v>
      </c>
      <c r="E125" s="16"/>
      <c r="F125" s="14" t="s">
        <v>1807</v>
      </c>
      <c r="G125" s="14"/>
      <c r="H125" s="14" t="s">
        <v>1808</v>
      </c>
      <c r="I125" s="15">
        <v>182.8</v>
      </c>
      <c r="J125" s="77">
        <v>3</v>
      </c>
      <c r="K125" s="92"/>
    </row>
    <row r="126" spans="1:11" ht="20.399999999999999" x14ac:dyDescent="0.25">
      <c r="A126" s="14" t="s">
        <v>1753</v>
      </c>
      <c r="B126" s="14" t="s">
        <v>1806</v>
      </c>
      <c r="C126" s="14"/>
      <c r="D126" s="16">
        <v>45687</v>
      </c>
      <c r="E126" s="16"/>
      <c r="F126" s="14" t="s">
        <v>1807</v>
      </c>
      <c r="G126" s="14"/>
      <c r="H126" s="14" t="s">
        <v>1808</v>
      </c>
      <c r="I126" s="15">
        <v>365.6</v>
      </c>
      <c r="J126" s="77">
        <v>4</v>
      </c>
      <c r="K126" s="92"/>
    </row>
    <row r="127" spans="1:11" ht="20.399999999999999" x14ac:dyDescent="0.25">
      <c r="A127" s="14" t="s">
        <v>1753</v>
      </c>
      <c r="B127" s="14" t="s">
        <v>1806</v>
      </c>
      <c r="C127" s="14"/>
      <c r="D127" s="16">
        <v>45687</v>
      </c>
      <c r="E127" s="16"/>
      <c r="F127" s="14" t="s">
        <v>1807</v>
      </c>
      <c r="G127" s="14"/>
      <c r="H127" s="14" t="s">
        <v>1808</v>
      </c>
      <c r="I127" s="15">
        <v>457</v>
      </c>
      <c r="J127" s="77">
        <v>5</v>
      </c>
      <c r="K127" s="92"/>
    </row>
    <row r="128" spans="1:11" ht="20.399999999999999" x14ac:dyDescent="0.25">
      <c r="A128" s="14" t="s">
        <v>1753</v>
      </c>
      <c r="B128" s="14" t="s">
        <v>1809</v>
      </c>
      <c r="C128" s="14"/>
      <c r="D128" s="16">
        <v>45686</v>
      </c>
      <c r="E128" s="16"/>
      <c r="F128" s="14" t="s">
        <v>1810</v>
      </c>
      <c r="G128" s="14" t="s">
        <v>725</v>
      </c>
      <c r="H128" s="14" t="s">
        <v>1811</v>
      </c>
      <c r="I128" s="15">
        <v>3050</v>
      </c>
      <c r="J128" s="77">
        <v>4</v>
      </c>
      <c r="K128" s="92"/>
    </row>
    <row r="129" spans="1:11" ht="20.399999999999999" x14ac:dyDescent="0.25">
      <c r="A129" s="14" t="s">
        <v>1753</v>
      </c>
      <c r="B129" s="14" t="s">
        <v>1812</v>
      </c>
      <c r="C129" s="14" t="s">
        <v>1813</v>
      </c>
      <c r="D129" s="16">
        <v>45712</v>
      </c>
      <c r="E129" s="16"/>
      <c r="F129" s="14" t="s">
        <v>1814</v>
      </c>
      <c r="G129" s="14"/>
      <c r="H129" s="14" t="s">
        <v>1815</v>
      </c>
      <c r="I129" s="15">
        <v>701.5</v>
      </c>
      <c r="J129" s="77">
        <v>4</v>
      </c>
      <c r="K129" s="92"/>
    </row>
    <row r="130" spans="1:11" ht="91.8" x14ac:dyDescent="0.25">
      <c r="A130" s="14" t="s">
        <v>1753</v>
      </c>
      <c r="B130" s="14"/>
      <c r="C130" s="14"/>
      <c r="D130" s="16"/>
      <c r="E130" s="16"/>
      <c r="F130" s="14" t="s">
        <v>1816</v>
      </c>
      <c r="G130" s="14"/>
      <c r="H130" s="14"/>
      <c r="I130" s="15"/>
      <c r="J130" s="77"/>
      <c r="K130" s="92"/>
    </row>
    <row r="131" spans="1:11" ht="30.6" x14ac:dyDescent="0.25">
      <c r="A131" s="14" t="s">
        <v>1753</v>
      </c>
      <c r="B131" s="14" t="s">
        <v>1817</v>
      </c>
      <c r="C131" s="14" t="s">
        <v>1818</v>
      </c>
      <c r="D131" s="16">
        <v>45694</v>
      </c>
      <c r="E131" s="16"/>
      <c r="F131" s="14" t="s">
        <v>1819</v>
      </c>
      <c r="G131" s="14" t="s">
        <v>1820</v>
      </c>
      <c r="H131" s="14" t="s">
        <v>1821</v>
      </c>
      <c r="I131" s="15">
        <v>191.72</v>
      </c>
      <c r="J131" s="77">
        <v>3</v>
      </c>
      <c r="K131" s="92"/>
    </row>
    <row r="132" spans="1:11" ht="91.8" x14ac:dyDescent="0.25">
      <c r="A132" s="14" t="s">
        <v>1753</v>
      </c>
      <c r="B132" s="14"/>
      <c r="C132" s="14"/>
      <c r="D132" s="16"/>
      <c r="E132" s="16"/>
      <c r="F132" s="14" t="s">
        <v>1822</v>
      </c>
      <c r="G132" s="14"/>
      <c r="H132" s="14"/>
      <c r="I132" s="15"/>
      <c r="J132" s="77"/>
      <c r="K132" s="92"/>
    </row>
    <row r="133" spans="1:11" ht="20.399999999999999" x14ac:dyDescent="0.25">
      <c r="A133" s="14" t="s">
        <v>1753</v>
      </c>
      <c r="B133" s="14" t="s">
        <v>1823</v>
      </c>
      <c r="C133" s="14" t="s">
        <v>1824</v>
      </c>
      <c r="D133" s="16">
        <v>45694</v>
      </c>
      <c r="E133" s="16"/>
      <c r="F133" s="14" t="s">
        <v>1825</v>
      </c>
      <c r="G133" s="14" t="s">
        <v>1826</v>
      </c>
      <c r="H133" s="14" t="s">
        <v>1827</v>
      </c>
      <c r="I133" s="15">
        <v>200</v>
      </c>
      <c r="J133" s="77">
        <v>3</v>
      </c>
      <c r="K133" s="92"/>
    </row>
    <row r="134" spans="1:11" ht="91.8" x14ac:dyDescent="0.25">
      <c r="A134" s="14" t="s">
        <v>1753</v>
      </c>
      <c r="B134" s="14"/>
      <c r="C134" s="14"/>
      <c r="D134" s="16"/>
      <c r="E134" s="16"/>
      <c r="F134" s="14" t="s">
        <v>1828</v>
      </c>
      <c r="G134" s="14"/>
      <c r="H134" s="14"/>
      <c r="I134" s="15"/>
      <c r="J134" s="77"/>
      <c r="K134" s="92"/>
    </row>
    <row r="135" spans="1:11" ht="30.6" x14ac:dyDescent="0.25">
      <c r="A135" s="14" t="s">
        <v>1753</v>
      </c>
      <c r="B135" s="14" t="s">
        <v>1829</v>
      </c>
      <c r="C135" s="14" t="s">
        <v>1830</v>
      </c>
      <c r="D135" s="16">
        <v>45708</v>
      </c>
      <c r="E135" s="16"/>
      <c r="F135" s="14" t="s">
        <v>1831</v>
      </c>
      <c r="G135" s="14" t="s">
        <v>1832</v>
      </c>
      <c r="H135" s="14" t="s">
        <v>1833</v>
      </c>
      <c r="I135" s="15">
        <v>266.5</v>
      </c>
      <c r="J135" s="77">
        <v>2</v>
      </c>
      <c r="K135" s="92"/>
    </row>
    <row r="136" spans="1:11" ht="30.6" x14ac:dyDescent="0.25">
      <c r="A136" s="14" t="s">
        <v>1753</v>
      </c>
      <c r="B136" s="14" t="s">
        <v>1834</v>
      </c>
      <c r="C136" s="14" t="s">
        <v>1835</v>
      </c>
      <c r="D136" s="16">
        <v>45708</v>
      </c>
      <c r="E136" s="16"/>
      <c r="F136" s="14" t="s">
        <v>1836</v>
      </c>
      <c r="G136" s="14">
        <v>52871665</v>
      </c>
      <c r="H136" s="14" t="s">
        <v>1837</v>
      </c>
      <c r="I136" s="15">
        <v>91.65</v>
      </c>
      <c r="J136" s="77">
        <v>2</v>
      </c>
      <c r="K136" s="92"/>
    </row>
    <row r="137" spans="1:11" ht="30.6" x14ac:dyDescent="0.25">
      <c r="A137" s="14" t="s">
        <v>1753</v>
      </c>
      <c r="B137" s="14" t="s">
        <v>1838</v>
      </c>
      <c r="C137" s="14" t="s">
        <v>1839</v>
      </c>
      <c r="D137" s="16">
        <v>45709</v>
      </c>
      <c r="E137" s="16"/>
      <c r="F137" s="14" t="s">
        <v>1836</v>
      </c>
      <c r="G137" s="14" t="s">
        <v>1840</v>
      </c>
      <c r="H137" s="14" t="s">
        <v>1841</v>
      </c>
      <c r="I137" s="15">
        <v>93.24</v>
      </c>
      <c r="J137" s="77">
        <v>2</v>
      </c>
      <c r="K137" s="92"/>
    </row>
    <row r="138" spans="1:11" ht="30.6" x14ac:dyDescent="0.25">
      <c r="A138" s="14" t="s">
        <v>1753</v>
      </c>
      <c r="B138" s="14" t="s">
        <v>1842</v>
      </c>
      <c r="C138" s="14" t="s">
        <v>1843</v>
      </c>
      <c r="D138" s="16">
        <v>45708</v>
      </c>
      <c r="E138" s="16"/>
      <c r="F138" s="14" t="s">
        <v>1844</v>
      </c>
      <c r="G138" s="14"/>
      <c r="H138" s="14" t="s">
        <v>1845</v>
      </c>
      <c r="I138" s="15">
        <v>799.9</v>
      </c>
      <c r="J138" s="77">
        <v>2</v>
      </c>
      <c r="K138" s="92"/>
    </row>
    <row r="139" spans="1:11" ht="40.799999999999997" x14ac:dyDescent="0.25">
      <c r="A139" s="14" t="s">
        <v>1753</v>
      </c>
      <c r="B139" s="14" t="s">
        <v>1846</v>
      </c>
      <c r="C139" s="14" t="s">
        <v>1847</v>
      </c>
      <c r="D139" s="16">
        <v>45709</v>
      </c>
      <c r="E139" s="16"/>
      <c r="F139" s="14" t="s">
        <v>1848</v>
      </c>
      <c r="G139" s="14" t="s">
        <v>1849</v>
      </c>
      <c r="H139" s="14" t="s">
        <v>1850</v>
      </c>
      <c r="I139" s="15">
        <v>153.75</v>
      </c>
      <c r="J139" s="77">
        <v>2</v>
      </c>
      <c r="K139" s="92"/>
    </row>
    <row r="140" spans="1:11" ht="30.6" x14ac:dyDescent="0.25">
      <c r="A140" s="14" t="s">
        <v>1753</v>
      </c>
      <c r="B140" s="14" t="s">
        <v>1851</v>
      </c>
      <c r="C140" s="14" t="s">
        <v>1852</v>
      </c>
      <c r="D140" s="16">
        <v>45709</v>
      </c>
      <c r="E140" s="16"/>
      <c r="F140" s="14" t="s">
        <v>1853</v>
      </c>
      <c r="G140" s="14" t="s">
        <v>1849</v>
      </c>
      <c r="H140" s="14" t="s">
        <v>1850</v>
      </c>
      <c r="I140" s="15">
        <v>196.8</v>
      </c>
      <c r="J140" s="77">
        <v>2</v>
      </c>
      <c r="K140" s="92"/>
    </row>
    <row r="141" spans="1:11" ht="30.6" x14ac:dyDescent="0.25">
      <c r="A141" s="14" t="s">
        <v>1753</v>
      </c>
      <c r="B141" s="14" t="s">
        <v>1854</v>
      </c>
      <c r="C141" s="14" t="s">
        <v>1855</v>
      </c>
      <c r="D141" s="16">
        <v>45709</v>
      </c>
      <c r="E141" s="16"/>
      <c r="F141" s="14" t="s">
        <v>1856</v>
      </c>
      <c r="G141" s="14" t="s">
        <v>1849</v>
      </c>
      <c r="H141" s="14" t="s">
        <v>1850</v>
      </c>
      <c r="I141" s="15">
        <v>196.8</v>
      </c>
      <c r="J141" s="77">
        <v>2</v>
      </c>
      <c r="K141" s="92"/>
    </row>
    <row r="142" spans="1:11" ht="40.799999999999997" x14ac:dyDescent="0.25">
      <c r="A142" s="14" t="s">
        <v>1753</v>
      </c>
      <c r="B142" s="14" t="s">
        <v>1857</v>
      </c>
      <c r="C142" s="14" t="s">
        <v>1858</v>
      </c>
      <c r="D142" s="16">
        <v>45720</v>
      </c>
      <c r="E142" s="16"/>
      <c r="F142" s="14" t="s">
        <v>1859</v>
      </c>
      <c r="G142" s="14"/>
      <c r="H142" s="14" t="s">
        <v>1860</v>
      </c>
      <c r="I142" s="15">
        <v>14.6</v>
      </c>
      <c r="J142" s="77">
        <v>2</v>
      </c>
      <c r="K142" s="92"/>
    </row>
    <row r="143" spans="1:11" ht="20.399999999999999" x14ac:dyDescent="0.25">
      <c r="A143" s="14" t="s">
        <v>1753</v>
      </c>
      <c r="B143" s="14" t="s">
        <v>1861</v>
      </c>
      <c r="C143" s="14" t="s">
        <v>1862</v>
      </c>
      <c r="D143" s="16">
        <v>45709</v>
      </c>
      <c r="E143" s="16"/>
      <c r="F143" s="14" t="s">
        <v>1863</v>
      </c>
      <c r="G143" s="14" t="s">
        <v>1826</v>
      </c>
      <c r="H143" s="14" t="s">
        <v>1827</v>
      </c>
      <c r="I143" s="15">
        <v>160</v>
      </c>
      <c r="J143" s="77">
        <v>3</v>
      </c>
      <c r="K143" s="92"/>
    </row>
    <row r="144" spans="1:11" ht="30.6" x14ac:dyDescent="0.25">
      <c r="A144" s="14" t="s">
        <v>1753</v>
      </c>
      <c r="B144" s="14" t="s">
        <v>1864</v>
      </c>
      <c r="C144" s="14" t="s">
        <v>1855</v>
      </c>
      <c r="D144" s="16">
        <v>45709</v>
      </c>
      <c r="E144" s="16"/>
      <c r="F144" s="14" t="s">
        <v>1865</v>
      </c>
      <c r="G144" s="14" t="s">
        <v>1866</v>
      </c>
      <c r="H144" s="14" t="s">
        <v>1867</v>
      </c>
      <c r="I144" s="15">
        <v>240</v>
      </c>
      <c r="J144" s="77">
        <v>3</v>
      </c>
      <c r="K144" s="92"/>
    </row>
    <row r="145" spans="1:11" ht="71.400000000000006" x14ac:dyDescent="0.25">
      <c r="A145" s="14" t="s">
        <v>1753</v>
      </c>
      <c r="B145" s="14"/>
      <c r="C145" s="14"/>
      <c r="D145" s="16"/>
      <c r="E145" s="16"/>
      <c r="F145" s="14" t="s">
        <v>1868</v>
      </c>
      <c r="G145" s="14"/>
      <c r="H145" s="14"/>
      <c r="I145" s="15"/>
      <c r="J145" s="77"/>
      <c r="K145" s="92"/>
    </row>
    <row r="146" spans="1:11" ht="20.399999999999999" x14ac:dyDescent="0.25">
      <c r="A146" s="14" t="s">
        <v>1753</v>
      </c>
      <c r="B146" s="14" t="s">
        <v>1869</v>
      </c>
      <c r="C146" s="14" t="s">
        <v>1870</v>
      </c>
      <c r="D146" s="16">
        <v>45716</v>
      </c>
      <c r="E146" s="16"/>
      <c r="F146" s="14" t="s">
        <v>1871</v>
      </c>
      <c r="G146" s="14" t="s">
        <v>1872</v>
      </c>
      <c r="H146" s="14" t="s">
        <v>1873</v>
      </c>
      <c r="I146" s="15">
        <v>82</v>
      </c>
      <c r="J146" s="77">
        <v>5</v>
      </c>
      <c r="K146" s="92"/>
    </row>
    <row r="147" spans="1:11" ht="71.400000000000006" x14ac:dyDescent="0.25">
      <c r="A147" s="14" t="s">
        <v>1753</v>
      </c>
      <c r="B147" s="14"/>
      <c r="C147" s="14"/>
      <c r="D147" s="16"/>
      <c r="E147" s="16"/>
      <c r="F147" s="14" t="s">
        <v>1874</v>
      </c>
      <c r="G147" s="14"/>
      <c r="H147" s="14"/>
      <c r="I147" s="15"/>
      <c r="J147" s="77"/>
      <c r="K147" s="92"/>
    </row>
    <row r="148" spans="1:11" ht="20.399999999999999" x14ac:dyDescent="0.25">
      <c r="A148" s="14" t="s">
        <v>1753</v>
      </c>
      <c r="B148" s="14" t="s">
        <v>1875</v>
      </c>
      <c r="C148" s="14" t="s">
        <v>1876</v>
      </c>
      <c r="D148" s="16">
        <v>45709</v>
      </c>
      <c r="E148" s="16"/>
      <c r="F148" s="14" t="s">
        <v>1877</v>
      </c>
      <c r="G148" s="14"/>
      <c r="H148" s="14" t="s">
        <v>1878</v>
      </c>
      <c r="I148" s="15">
        <v>116</v>
      </c>
      <c r="J148" s="77">
        <v>5</v>
      </c>
      <c r="K148" s="92"/>
    </row>
    <row r="149" spans="1:11" ht="20.399999999999999" x14ac:dyDescent="0.25">
      <c r="A149" s="14" t="s">
        <v>1753</v>
      </c>
      <c r="B149" s="14" t="s">
        <v>1879</v>
      </c>
      <c r="C149" s="14" t="s">
        <v>1880</v>
      </c>
      <c r="D149" s="16">
        <v>45709</v>
      </c>
      <c r="E149" s="16"/>
      <c r="F149" s="14" t="s">
        <v>1877</v>
      </c>
      <c r="G149" s="14"/>
      <c r="H149" s="14" t="s">
        <v>1881</v>
      </c>
      <c r="I149" s="15">
        <v>116</v>
      </c>
      <c r="J149" s="77">
        <v>5</v>
      </c>
      <c r="K149" s="92"/>
    </row>
    <row r="150" spans="1:11" ht="20.399999999999999" x14ac:dyDescent="0.25">
      <c r="A150" s="14" t="s">
        <v>1753</v>
      </c>
      <c r="B150" s="14" t="s">
        <v>1882</v>
      </c>
      <c r="C150" s="14" t="s">
        <v>1883</v>
      </c>
      <c r="D150" s="16">
        <v>45709</v>
      </c>
      <c r="E150" s="16"/>
      <c r="F150" s="14" t="s">
        <v>1877</v>
      </c>
      <c r="G150" s="14"/>
      <c r="H150" s="14" t="s">
        <v>1884</v>
      </c>
      <c r="I150" s="15">
        <v>116</v>
      </c>
      <c r="J150" s="77">
        <v>5</v>
      </c>
      <c r="K150" s="92"/>
    </row>
    <row r="151" spans="1:11" ht="71.400000000000006" x14ac:dyDescent="0.25">
      <c r="A151" s="14" t="s">
        <v>1753</v>
      </c>
      <c r="B151" s="14"/>
      <c r="C151" s="14"/>
      <c r="D151" s="16"/>
      <c r="E151" s="16"/>
      <c r="F151" s="14" t="s">
        <v>1885</v>
      </c>
      <c r="G151" s="14"/>
      <c r="H151" s="14"/>
      <c r="I151" s="15"/>
      <c r="J151" s="77"/>
      <c r="K151" s="92"/>
    </row>
    <row r="152" spans="1:11" ht="20.399999999999999" x14ac:dyDescent="0.25">
      <c r="A152" s="14" t="s">
        <v>1753</v>
      </c>
      <c r="B152" s="14" t="s">
        <v>1886</v>
      </c>
      <c r="C152" s="14" t="s">
        <v>1887</v>
      </c>
      <c r="D152" s="16">
        <v>45715</v>
      </c>
      <c r="E152" s="16"/>
      <c r="F152" s="14" t="s">
        <v>1888</v>
      </c>
      <c r="G152" s="14" t="s">
        <v>1889</v>
      </c>
      <c r="H152" s="14" t="s">
        <v>1890</v>
      </c>
      <c r="I152" s="15">
        <v>115</v>
      </c>
      <c r="J152" s="77">
        <v>5</v>
      </c>
      <c r="K152" s="92"/>
    </row>
    <row r="153" spans="1:11" ht="71.400000000000006" x14ac:dyDescent="0.25">
      <c r="A153" s="14" t="s">
        <v>1753</v>
      </c>
      <c r="B153" s="14"/>
      <c r="C153" s="14"/>
      <c r="D153" s="16"/>
      <c r="E153" s="16"/>
      <c r="F153" s="14" t="s">
        <v>1891</v>
      </c>
      <c r="G153" s="14"/>
      <c r="H153" s="14"/>
      <c r="I153" s="15"/>
      <c r="J153" s="77"/>
      <c r="K153" s="92"/>
    </row>
    <row r="154" spans="1:11" ht="20.399999999999999" x14ac:dyDescent="0.25">
      <c r="A154" s="14" t="s">
        <v>1753</v>
      </c>
      <c r="B154" s="14" t="s">
        <v>1892</v>
      </c>
      <c r="C154" s="14" t="s">
        <v>1893</v>
      </c>
      <c r="D154" s="16">
        <v>45709</v>
      </c>
      <c r="E154" s="16"/>
      <c r="F154" s="14" t="s">
        <v>1894</v>
      </c>
      <c r="G154" s="14"/>
      <c r="H154" s="14" t="s">
        <v>1895</v>
      </c>
      <c r="I154" s="15">
        <v>116</v>
      </c>
      <c r="J154" s="77">
        <v>5</v>
      </c>
      <c r="K154" s="92"/>
    </row>
    <row r="155" spans="1:11" ht="20.399999999999999" x14ac:dyDescent="0.25">
      <c r="A155" s="14" t="s">
        <v>1753</v>
      </c>
      <c r="B155" s="14" t="s">
        <v>1896</v>
      </c>
      <c r="C155" s="14" t="s">
        <v>1897</v>
      </c>
      <c r="D155" s="16">
        <v>45709</v>
      </c>
      <c r="E155" s="16"/>
      <c r="F155" s="14" t="s">
        <v>1894</v>
      </c>
      <c r="G155" s="14"/>
      <c r="H155" s="14" t="s">
        <v>1898</v>
      </c>
      <c r="I155" s="15">
        <v>116</v>
      </c>
      <c r="J155" s="77">
        <v>5</v>
      </c>
      <c r="K155" s="92"/>
    </row>
    <row r="156" spans="1:11" ht="20.399999999999999" x14ac:dyDescent="0.25">
      <c r="A156" s="14" t="s">
        <v>1753</v>
      </c>
      <c r="B156" s="14" t="s">
        <v>1899</v>
      </c>
      <c r="C156" s="14" t="s">
        <v>1900</v>
      </c>
      <c r="D156" s="16">
        <v>45709</v>
      </c>
      <c r="E156" s="16"/>
      <c r="F156" s="14" t="s">
        <v>1894</v>
      </c>
      <c r="G156" s="14"/>
      <c r="H156" s="14" t="s">
        <v>1901</v>
      </c>
      <c r="I156" s="15">
        <v>116</v>
      </c>
      <c r="J156" s="77">
        <v>5</v>
      </c>
      <c r="K156" s="92"/>
    </row>
    <row r="157" spans="1:11" ht="71.400000000000006" x14ac:dyDescent="0.25">
      <c r="A157" s="14" t="s">
        <v>1753</v>
      </c>
      <c r="B157" s="14"/>
      <c r="C157" s="14"/>
      <c r="D157" s="16"/>
      <c r="E157" s="16"/>
      <c r="F157" s="14" t="s">
        <v>1902</v>
      </c>
      <c r="G157" s="14"/>
      <c r="H157" s="14"/>
      <c r="I157" s="15"/>
      <c r="J157" s="77"/>
      <c r="K157" s="92"/>
    </row>
    <row r="158" spans="1:11" ht="20.399999999999999" x14ac:dyDescent="0.25">
      <c r="A158" s="14" t="s">
        <v>1753</v>
      </c>
      <c r="B158" s="14" t="s">
        <v>1903</v>
      </c>
      <c r="C158" s="14" t="s">
        <v>1904</v>
      </c>
      <c r="D158" s="16">
        <v>45709</v>
      </c>
      <c r="E158" s="16"/>
      <c r="F158" s="14" t="s">
        <v>1905</v>
      </c>
      <c r="G158" s="14"/>
      <c r="H158" s="14" t="s">
        <v>1906</v>
      </c>
      <c r="I158" s="15">
        <v>91</v>
      </c>
      <c r="J158" s="77">
        <v>5</v>
      </c>
      <c r="K158" s="92"/>
    </row>
    <row r="159" spans="1:11" ht="20.399999999999999" x14ac:dyDescent="0.25">
      <c r="A159" s="14" t="s">
        <v>1753</v>
      </c>
      <c r="B159" s="14" t="s">
        <v>1907</v>
      </c>
      <c r="C159" s="14" t="s">
        <v>1908</v>
      </c>
      <c r="D159" s="16">
        <v>45709</v>
      </c>
      <c r="E159" s="16"/>
      <c r="F159" s="14" t="s">
        <v>1905</v>
      </c>
      <c r="G159" s="14"/>
      <c r="H159" s="14" t="s">
        <v>1909</v>
      </c>
      <c r="I159" s="15">
        <v>138</v>
      </c>
      <c r="J159" s="77">
        <v>5</v>
      </c>
      <c r="K159" s="92"/>
    </row>
    <row r="160" spans="1:11" ht="20.399999999999999" x14ac:dyDescent="0.25">
      <c r="A160" s="14" t="s">
        <v>1753</v>
      </c>
      <c r="B160" s="14" t="s">
        <v>1910</v>
      </c>
      <c r="C160" s="14" t="s">
        <v>1911</v>
      </c>
      <c r="D160" s="16">
        <v>45709</v>
      </c>
      <c r="E160" s="16"/>
      <c r="F160" s="14" t="s">
        <v>1905</v>
      </c>
      <c r="G160" s="14"/>
      <c r="H160" s="14" t="s">
        <v>1912</v>
      </c>
      <c r="I160" s="15">
        <v>138</v>
      </c>
      <c r="J160" s="77">
        <v>5</v>
      </c>
      <c r="K160" s="92"/>
    </row>
    <row r="161" spans="1:11" ht="71.400000000000006" x14ac:dyDescent="0.25">
      <c r="A161" s="14" t="s">
        <v>1753</v>
      </c>
      <c r="B161" s="14"/>
      <c r="C161" s="14"/>
      <c r="D161" s="16"/>
      <c r="E161" s="16"/>
      <c r="F161" s="14" t="s">
        <v>1913</v>
      </c>
      <c r="G161" s="14"/>
      <c r="H161" s="14"/>
      <c r="I161" s="15"/>
      <c r="J161" s="77"/>
      <c r="K161" s="92"/>
    </row>
    <row r="162" spans="1:11" ht="20.399999999999999" x14ac:dyDescent="0.25">
      <c r="A162" s="14" t="s">
        <v>1753</v>
      </c>
      <c r="B162" s="14" t="s">
        <v>1914</v>
      </c>
      <c r="C162" s="14" t="s">
        <v>1915</v>
      </c>
      <c r="D162" s="16">
        <v>45709</v>
      </c>
      <c r="E162" s="16"/>
      <c r="F162" s="14" t="s">
        <v>1916</v>
      </c>
      <c r="G162" s="14"/>
      <c r="H162" s="14" t="s">
        <v>1917</v>
      </c>
      <c r="I162" s="15">
        <v>123</v>
      </c>
      <c r="J162" s="77">
        <v>5</v>
      </c>
      <c r="K162" s="92"/>
    </row>
    <row r="163" spans="1:11" ht="20.399999999999999" x14ac:dyDescent="0.25">
      <c r="A163" s="14" t="s">
        <v>1753</v>
      </c>
      <c r="B163" s="14" t="s">
        <v>1918</v>
      </c>
      <c r="C163" s="14" t="s">
        <v>1919</v>
      </c>
      <c r="D163" s="16">
        <v>45709</v>
      </c>
      <c r="E163" s="16"/>
      <c r="F163" s="14" t="s">
        <v>1916</v>
      </c>
      <c r="G163" s="14"/>
      <c r="H163" s="14" t="s">
        <v>1881</v>
      </c>
      <c r="I163" s="15">
        <v>123</v>
      </c>
      <c r="J163" s="77">
        <v>5</v>
      </c>
      <c r="K163" s="92"/>
    </row>
    <row r="164" spans="1:11" ht="20.399999999999999" x14ac:dyDescent="0.25">
      <c r="A164" s="14" t="s">
        <v>1753</v>
      </c>
      <c r="B164" s="14" t="s">
        <v>1920</v>
      </c>
      <c r="C164" s="14" t="s">
        <v>1921</v>
      </c>
      <c r="D164" s="16">
        <v>45709</v>
      </c>
      <c r="E164" s="16"/>
      <c r="F164" s="14" t="s">
        <v>1916</v>
      </c>
      <c r="G164" s="14"/>
      <c r="H164" s="14" t="s">
        <v>1922</v>
      </c>
      <c r="I164" s="15">
        <v>123</v>
      </c>
      <c r="J164" s="77">
        <v>5</v>
      </c>
      <c r="K164" s="92"/>
    </row>
    <row r="165" spans="1:11" ht="71.400000000000006" x14ac:dyDescent="0.25">
      <c r="A165" s="14" t="s">
        <v>1753</v>
      </c>
      <c r="B165" s="14"/>
      <c r="C165" s="14"/>
      <c r="D165" s="16"/>
      <c r="E165" s="16"/>
      <c r="F165" s="14" t="s">
        <v>1923</v>
      </c>
      <c r="G165" s="14"/>
      <c r="H165" s="14"/>
      <c r="I165" s="15"/>
      <c r="J165" s="77"/>
      <c r="K165" s="92"/>
    </row>
    <row r="166" spans="1:11" ht="20.399999999999999" x14ac:dyDescent="0.25">
      <c r="A166" s="14" t="s">
        <v>1753</v>
      </c>
      <c r="B166" s="14" t="s">
        <v>1924</v>
      </c>
      <c r="C166" s="14" t="s">
        <v>1925</v>
      </c>
      <c r="D166" s="16">
        <v>45709</v>
      </c>
      <c r="E166" s="16"/>
      <c r="F166" s="14" t="s">
        <v>1926</v>
      </c>
      <c r="G166" s="14"/>
      <c r="H166" s="14" t="s">
        <v>1927</v>
      </c>
      <c r="I166" s="15">
        <v>123</v>
      </c>
      <c r="J166" s="77">
        <v>5</v>
      </c>
      <c r="K166" s="92"/>
    </row>
    <row r="167" spans="1:11" ht="20.399999999999999" x14ac:dyDescent="0.25">
      <c r="A167" s="14" t="s">
        <v>1753</v>
      </c>
      <c r="B167" s="14" t="s">
        <v>1928</v>
      </c>
      <c r="C167" s="14" t="s">
        <v>1929</v>
      </c>
      <c r="D167" s="16">
        <v>45709</v>
      </c>
      <c r="E167" s="16"/>
      <c r="F167" s="14" t="s">
        <v>1926</v>
      </c>
      <c r="G167" s="14"/>
      <c r="H167" s="14" t="s">
        <v>1930</v>
      </c>
      <c r="I167" s="15">
        <v>123</v>
      </c>
      <c r="J167" s="77">
        <v>5</v>
      </c>
      <c r="K167" s="92"/>
    </row>
    <row r="168" spans="1:11" ht="20.399999999999999" x14ac:dyDescent="0.25">
      <c r="A168" s="14" t="s">
        <v>1753</v>
      </c>
      <c r="B168" s="14" t="s">
        <v>1931</v>
      </c>
      <c r="C168" s="14" t="s">
        <v>1932</v>
      </c>
      <c r="D168" s="16">
        <v>45709</v>
      </c>
      <c r="E168" s="16"/>
      <c r="F168" s="14" t="s">
        <v>1926</v>
      </c>
      <c r="G168" s="14"/>
      <c r="H168" s="14" t="s">
        <v>1933</v>
      </c>
      <c r="I168" s="15">
        <v>123</v>
      </c>
      <c r="J168" s="77">
        <v>5</v>
      </c>
      <c r="K168" s="92"/>
    </row>
    <row r="169" spans="1:11" ht="102" x14ac:dyDescent="0.25">
      <c r="A169" s="14" t="s">
        <v>1753</v>
      </c>
      <c r="B169" s="14"/>
      <c r="C169" s="14"/>
      <c r="D169" s="16"/>
      <c r="E169" s="16"/>
      <c r="F169" s="14" t="s">
        <v>1934</v>
      </c>
      <c r="G169" s="14"/>
      <c r="H169" s="14"/>
      <c r="I169" s="15"/>
      <c r="J169" s="77"/>
      <c r="K169" s="92"/>
    </row>
    <row r="170" spans="1:11" ht="40.799999999999997" x14ac:dyDescent="0.25">
      <c r="A170" s="14" t="s">
        <v>1753</v>
      </c>
      <c r="B170" s="14" t="s">
        <v>1935</v>
      </c>
      <c r="C170" s="14" t="s">
        <v>1936</v>
      </c>
      <c r="D170" s="16">
        <v>45698</v>
      </c>
      <c r="E170" s="16"/>
      <c r="F170" s="14" t="s">
        <v>1937</v>
      </c>
      <c r="G170" s="14"/>
      <c r="H170" s="14" t="s">
        <v>1938</v>
      </c>
      <c r="I170" s="15">
        <v>591.71</v>
      </c>
      <c r="J170" s="77">
        <v>3</v>
      </c>
      <c r="K170" s="92"/>
    </row>
    <row r="171" spans="1:11" ht="51" x14ac:dyDescent="0.25">
      <c r="A171" s="14" t="s">
        <v>1753</v>
      </c>
      <c r="B171" s="14" t="s">
        <v>1939</v>
      </c>
      <c r="C171" s="14" t="s">
        <v>1940</v>
      </c>
      <c r="D171" s="16">
        <v>45747</v>
      </c>
      <c r="E171" s="16"/>
      <c r="F171" s="14" t="s">
        <v>1941</v>
      </c>
      <c r="G171" s="14"/>
      <c r="H171" s="14" t="s">
        <v>1938</v>
      </c>
      <c r="I171" s="15">
        <v>0</v>
      </c>
      <c r="J171" s="77">
        <v>3</v>
      </c>
      <c r="K171" s="92"/>
    </row>
    <row r="172" spans="1:11" ht="71.400000000000006" x14ac:dyDescent="0.25">
      <c r="A172" s="14" t="s">
        <v>1753</v>
      </c>
      <c r="B172" s="14"/>
      <c r="C172" s="14"/>
      <c r="D172" s="16"/>
      <c r="E172" s="16"/>
      <c r="F172" s="14" t="s">
        <v>1942</v>
      </c>
      <c r="G172" s="14"/>
      <c r="H172" s="14"/>
      <c r="I172" s="15"/>
      <c r="J172" s="77"/>
      <c r="K172" s="92"/>
    </row>
    <row r="173" spans="1:11" ht="20.399999999999999" x14ac:dyDescent="0.25">
      <c r="A173" s="14" t="s">
        <v>1753</v>
      </c>
      <c r="B173" s="14" t="s">
        <v>1943</v>
      </c>
      <c r="C173" s="14" t="s">
        <v>1944</v>
      </c>
      <c r="D173" s="16">
        <v>45705</v>
      </c>
      <c r="E173" s="16"/>
      <c r="F173" s="14" t="s">
        <v>1945</v>
      </c>
      <c r="G173" s="14"/>
      <c r="H173" s="14" t="s">
        <v>1946</v>
      </c>
      <c r="I173" s="15">
        <v>738</v>
      </c>
      <c r="J173" s="77">
        <v>5</v>
      </c>
      <c r="K173" s="92"/>
    </row>
    <row r="174" spans="1:11" ht="30.6" x14ac:dyDescent="0.25">
      <c r="A174" s="14" t="s">
        <v>1753</v>
      </c>
      <c r="B174" s="14" t="s">
        <v>1947</v>
      </c>
      <c r="C174" s="14" t="s">
        <v>1948</v>
      </c>
      <c r="D174" s="16">
        <v>45737</v>
      </c>
      <c r="E174" s="16"/>
      <c r="F174" s="14" t="s">
        <v>1949</v>
      </c>
      <c r="G174" s="14" t="s">
        <v>1950</v>
      </c>
      <c r="H174" s="14" t="s">
        <v>1946</v>
      </c>
      <c r="I174" s="15">
        <v>0</v>
      </c>
      <c r="J174" s="77">
        <v>5</v>
      </c>
      <c r="K174" s="92"/>
    </row>
    <row r="175" spans="1:11" ht="91.8" x14ac:dyDescent="0.25">
      <c r="A175" s="14" t="s">
        <v>1753</v>
      </c>
      <c r="B175" s="14"/>
      <c r="C175" s="14"/>
      <c r="D175" s="16"/>
      <c r="E175" s="16"/>
      <c r="F175" s="14" t="s">
        <v>1951</v>
      </c>
      <c r="G175" s="14"/>
      <c r="H175" s="14"/>
      <c r="I175" s="15"/>
      <c r="J175" s="77"/>
      <c r="K175" s="92"/>
    </row>
    <row r="176" spans="1:11" ht="30.6" x14ac:dyDescent="0.25">
      <c r="A176" s="14" t="s">
        <v>1753</v>
      </c>
      <c r="B176" s="14" t="s">
        <v>1952</v>
      </c>
      <c r="C176" s="14" t="s">
        <v>1953</v>
      </c>
      <c r="D176" s="16">
        <v>45709</v>
      </c>
      <c r="E176" s="16"/>
      <c r="F176" s="14" t="s">
        <v>1954</v>
      </c>
      <c r="G176" s="14" t="s">
        <v>1955</v>
      </c>
      <c r="H176" s="14" t="s">
        <v>1956</v>
      </c>
      <c r="I176" s="15">
        <v>393.6</v>
      </c>
      <c r="J176" s="77">
        <v>3</v>
      </c>
      <c r="K176" s="92"/>
    </row>
    <row r="177" spans="1:11" ht="40.799999999999997" x14ac:dyDescent="0.25">
      <c r="A177" s="14" t="s">
        <v>1753</v>
      </c>
      <c r="B177" s="14" t="s">
        <v>1957</v>
      </c>
      <c r="C177" s="14" t="s">
        <v>1958</v>
      </c>
      <c r="D177" s="16">
        <v>45709</v>
      </c>
      <c r="E177" s="16"/>
      <c r="F177" s="14" t="s">
        <v>1959</v>
      </c>
      <c r="G177" s="14" t="s">
        <v>1960</v>
      </c>
      <c r="H177" s="14" t="s">
        <v>1961</v>
      </c>
      <c r="I177" s="15">
        <v>96.45</v>
      </c>
      <c r="J177" s="77">
        <v>3</v>
      </c>
      <c r="K177" s="92"/>
    </row>
    <row r="178" spans="1:11" ht="30.6" x14ac:dyDescent="0.25">
      <c r="A178" s="14" t="s">
        <v>1753</v>
      </c>
      <c r="B178" s="14" t="s">
        <v>1962</v>
      </c>
      <c r="C178" s="14" t="s">
        <v>1818</v>
      </c>
      <c r="D178" s="16">
        <v>45720</v>
      </c>
      <c r="E178" s="16"/>
      <c r="F178" s="14" t="s">
        <v>1963</v>
      </c>
      <c r="G178" s="14" t="s">
        <v>1964</v>
      </c>
      <c r="H178" s="14" t="s">
        <v>1965</v>
      </c>
      <c r="I178" s="15">
        <v>240</v>
      </c>
      <c r="J178" s="77">
        <v>3</v>
      </c>
      <c r="K178" s="92"/>
    </row>
    <row r="179" spans="1:11" ht="30.6" x14ac:dyDescent="0.25">
      <c r="A179" s="14" t="s">
        <v>1753</v>
      </c>
      <c r="B179" s="14" t="s">
        <v>1966</v>
      </c>
      <c r="C179" s="14" t="s">
        <v>1967</v>
      </c>
      <c r="D179" s="16">
        <v>45720</v>
      </c>
      <c r="E179" s="16"/>
      <c r="F179" s="14" t="s">
        <v>1963</v>
      </c>
      <c r="G179" s="14" t="s">
        <v>1968</v>
      </c>
      <c r="H179" s="14" t="s">
        <v>1969</v>
      </c>
      <c r="I179" s="15">
        <v>240</v>
      </c>
      <c r="J179" s="77">
        <v>3</v>
      </c>
      <c r="K179" s="92"/>
    </row>
    <row r="180" spans="1:11" ht="102" x14ac:dyDescent="0.25">
      <c r="A180" s="14" t="s">
        <v>1753</v>
      </c>
      <c r="B180" s="14"/>
      <c r="C180" s="14"/>
      <c r="D180" s="16"/>
      <c r="E180" s="16"/>
      <c r="F180" s="14" t="s">
        <v>1970</v>
      </c>
      <c r="G180" s="14"/>
      <c r="H180" s="14"/>
      <c r="I180" s="15"/>
      <c r="J180" s="77"/>
      <c r="K180" s="92"/>
    </row>
    <row r="181" spans="1:11" ht="30.6" x14ac:dyDescent="0.25">
      <c r="A181" s="14" t="s">
        <v>1753</v>
      </c>
      <c r="B181" s="14" t="s">
        <v>1971</v>
      </c>
      <c r="C181" s="14" t="s">
        <v>1972</v>
      </c>
      <c r="D181" s="16">
        <v>45708</v>
      </c>
      <c r="E181" s="16"/>
      <c r="F181" s="14" t="s">
        <v>1973</v>
      </c>
      <c r="G181" s="14" t="s">
        <v>1974</v>
      </c>
      <c r="H181" s="14" t="s">
        <v>1777</v>
      </c>
      <c r="I181" s="15">
        <v>753</v>
      </c>
      <c r="J181" s="77">
        <v>3</v>
      </c>
      <c r="K181" s="92"/>
    </row>
    <row r="182" spans="1:11" ht="20.399999999999999" x14ac:dyDescent="0.25">
      <c r="A182" s="14" t="s">
        <v>1753</v>
      </c>
      <c r="B182" s="14" t="s">
        <v>1975</v>
      </c>
      <c r="C182" s="14"/>
      <c r="D182" s="16">
        <v>45715</v>
      </c>
      <c r="E182" s="16"/>
      <c r="F182" s="14" t="s">
        <v>1976</v>
      </c>
      <c r="G182" s="14"/>
      <c r="H182" s="14" t="s">
        <v>1808</v>
      </c>
      <c r="I182" s="15">
        <v>191.94</v>
      </c>
      <c r="J182" s="77">
        <v>3</v>
      </c>
      <c r="K182" s="92"/>
    </row>
    <row r="183" spans="1:11" ht="20.399999999999999" x14ac:dyDescent="0.25">
      <c r="A183" s="14" t="s">
        <v>1753</v>
      </c>
      <c r="B183" s="14" t="s">
        <v>1975</v>
      </c>
      <c r="C183" s="14"/>
      <c r="D183" s="16">
        <v>45715</v>
      </c>
      <c r="E183" s="16"/>
      <c r="F183" s="14" t="s">
        <v>1976</v>
      </c>
      <c r="G183" s="14"/>
      <c r="H183" s="14" t="s">
        <v>1808</v>
      </c>
      <c r="I183" s="15">
        <v>479.85</v>
      </c>
      <c r="J183" s="77">
        <v>5</v>
      </c>
      <c r="K183" s="92"/>
    </row>
    <row r="184" spans="1:11" ht="20.399999999999999" x14ac:dyDescent="0.25">
      <c r="A184" s="14" t="s">
        <v>1753</v>
      </c>
      <c r="B184" s="14" t="s">
        <v>1975</v>
      </c>
      <c r="C184" s="14"/>
      <c r="D184" s="16">
        <v>45715</v>
      </c>
      <c r="E184" s="16"/>
      <c r="F184" s="14" t="s">
        <v>1976</v>
      </c>
      <c r="G184" s="14"/>
      <c r="H184" s="14" t="s">
        <v>1808</v>
      </c>
      <c r="I184" s="15">
        <v>374.74</v>
      </c>
      <c r="J184" s="77">
        <v>4</v>
      </c>
      <c r="K184" s="92"/>
    </row>
    <row r="185" spans="1:11" ht="51" x14ac:dyDescent="0.25">
      <c r="A185" s="14" t="s">
        <v>1753</v>
      </c>
      <c r="B185" s="14" t="s">
        <v>1977</v>
      </c>
      <c r="C185" s="14"/>
      <c r="D185" s="16">
        <v>45698</v>
      </c>
      <c r="E185" s="16"/>
      <c r="F185" s="14" t="s">
        <v>1978</v>
      </c>
      <c r="G185" s="14"/>
      <c r="H185" s="14" t="s">
        <v>1979</v>
      </c>
      <c r="I185" s="15">
        <v>12607.39</v>
      </c>
      <c r="J185" s="77">
        <v>4</v>
      </c>
      <c r="K185" s="92"/>
    </row>
    <row r="186" spans="1:11" ht="51" x14ac:dyDescent="0.25">
      <c r="A186" s="14" t="s">
        <v>1753</v>
      </c>
      <c r="B186" s="14" t="s">
        <v>1977</v>
      </c>
      <c r="C186" s="14"/>
      <c r="D186" s="16">
        <v>45698</v>
      </c>
      <c r="E186" s="16"/>
      <c r="F186" s="14" t="s">
        <v>1980</v>
      </c>
      <c r="G186" s="14"/>
      <c r="H186" s="14" t="s">
        <v>1981</v>
      </c>
      <c r="I186" s="15">
        <v>10813.46</v>
      </c>
      <c r="J186" s="77">
        <v>3</v>
      </c>
      <c r="K186" s="92"/>
    </row>
    <row r="187" spans="1:11" ht="51" x14ac:dyDescent="0.25">
      <c r="A187" s="14" t="s">
        <v>1753</v>
      </c>
      <c r="B187" s="14" t="s">
        <v>1977</v>
      </c>
      <c r="C187" s="14"/>
      <c r="D187" s="16">
        <v>45698</v>
      </c>
      <c r="E187" s="16"/>
      <c r="F187" s="14" t="s">
        <v>1982</v>
      </c>
      <c r="G187" s="14"/>
      <c r="H187" s="14" t="s">
        <v>1983</v>
      </c>
      <c r="I187" s="15">
        <v>10398.57</v>
      </c>
      <c r="J187" s="77">
        <v>5</v>
      </c>
      <c r="K187" s="92"/>
    </row>
    <row r="188" spans="1:11" ht="30.6" x14ac:dyDescent="0.25">
      <c r="A188" s="14" t="s">
        <v>1753</v>
      </c>
      <c r="B188" s="14" t="s">
        <v>1984</v>
      </c>
      <c r="C188" s="14" t="s">
        <v>1985</v>
      </c>
      <c r="D188" s="16">
        <v>45694</v>
      </c>
      <c r="E188" s="16"/>
      <c r="F188" s="14" t="s">
        <v>1986</v>
      </c>
      <c r="G188" s="14" t="s">
        <v>1866</v>
      </c>
      <c r="H188" s="14" t="s">
        <v>1867</v>
      </c>
      <c r="I188" s="15">
        <v>500</v>
      </c>
      <c r="J188" s="77">
        <v>3</v>
      </c>
      <c r="K188" s="92"/>
    </row>
    <row r="189" spans="1:11" ht="30.6" x14ac:dyDescent="0.25">
      <c r="A189" s="14" t="s">
        <v>1753</v>
      </c>
      <c r="B189" s="14" t="s">
        <v>1987</v>
      </c>
      <c r="C189" s="14" t="s">
        <v>1988</v>
      </c>
      <c r="D189" s="16">
        <v>45694</v>
      </c>
      <c r="E189" s="16"/>
      <c r="F189" s="14" t="s">
        <v>1989</v>
      </c>
      <c r="G189" s="14" t="s">
        <v>1990</v>
      </c>
      <c r="H189" s="14" t="s">
        <v>1991</v>
      </c>
      <c r="I189" s="15">
        <v>500</v>
      </c>
      <c r="J189" s="77">
        <v>3</v>
      </c>
      <c r="K189" s="92"/>
    </row>
    <row r="190" spans="1:11" ht="30.6" x14ac:dyDescent="0.25">
      <c r="A190" s="14" t="s">
        <v>1753</v>
      </c>
      <c r="B190" s="14" t="s">
        <v>1992</v>
      </c>
      <c r="C190" s="14" t="s">
        <v>1993</v>
      </c>
      <c r="D190" s="16">
        <v>45694</v>
      </c>
      <c r="E190" s="16"/>
      <c r="F190" s="14" t="s">
        <v>1994</v>
      </c>
      <c r="G190" s="14" t="s">
        <v>1995</v>
      </c>
      <c r="H190" s="14" t="s">
        <v>1996</v>
      </c>
      <c r="I190" s="15">
        <v>500</v>
      </c>
      <c r="J190" s="77">
        <v>3</v>
      </c>
      <c r="K190" s="92"/>
    </row>
    <row r="191" spans="1:11" ht="30.6" x14ac:dyDescent="0.25">
      <c r="A191" s="14" t="s">
        <v>1753</v>
      </c>
      <c r="B191" s="14" t="s">
        <v>1997</v>
      </c>
      <c r="C191" s="14" t="s">
        <v>1998</v>
      </c>
      <c r="D191" s="16">
        <v>45694</v>
      </c>
      <c r="E191" s="16"/>
      <c r="F191" s="14" t="s">
        <v>1999</v>
      </c>
      <c r="G191" s="14" t="s">
        <v>2000</v>
      </c>
      <c r="H191" s="14" t="s">
        <v>2001</v>
      </c>
      <c r="I191" s="15">
        <v>500</v>
      </c>
      <c r="J191" s="77">
        <v>3</v>
      </c>
      <c r="K191" s="92"/>
    </row>
    <row r="192" spans="1:11" ht="40.799999999999997" x14ac:dyDescent="0.25">
      <c r="A192" s="14" t="s">
        <v>1753</v>
      </c>
      <c r="B192" s="14" t="s">
        <v>2002</v>
      </c>
      <c r="C192" s="14" t="s">
        <v>1988</v>
      </c>
      <c r="D192" s="16">
        <v>45694</v>
      </c>
      <c r="E192" s="16"/>
      <c r="F192" s="14" t="s">
        <v>2003</v>
      </c>
      <c r="G192" s="14" t="s">
        <v>2004</v>
      </c>
      <c r="H192" s="14" t="s">
        <v>2005</v>
      </c>
      <c r="I192" s="15">
        <v>750</v>
      </c>
      <c r="J192" s="77">
        <v>3</v>
      </c>
      <c r="K192" s="92"/>
    </row>
    <row r="193" spans="1:11" ht="30.6" x14ac:dyDescent="0.25">
      <c r="A193" s="14" t="s">
        <v>1753</v>
      </c>
      <c r="B193" s="14" t="s">
        <v>2006</v>
      </c>
      <c r="C193" s="14" t="s">
        <v>2007</v>
      </c>
      <c r="D193" s="16">
        <v>45694</v>
      </c>
      <c r="E193" s="16"/>
      <c r="F193" s="14" t="s">
        <v>2008</v>
      </c>
      <c r="G193" s="14" t="s">
        <v>2004</v>
      </c>
      <c r="H193" s="14" t="s">
        <v>2005</v>
      </c>
      <c r="I193" s="15">
        <v>500</v>
      </c>
      <c r="J193" s="77">
        <v>3</v>
      </c>
      <c r="K193" s="92"/>
    </row>
    <row r="194" spans="1:11" ht="30.6" x14ac:dyDescent="0.25">
      <c r="A194" s="14" t="s">
        <v>1753</v>
      </c>
      <c r="B194" s="14" t="s">
        <v>2009</v>
      </c>
      <c r="C194" s="14" t="s">
        <v>2010</v>
      </c>
      <c r="D194" s="16">
        <v>45708</v>
      </c>
      <c r="E194" s="16"/>
      <c r="F194" s="14" t="s">
        <v>2011</v>
      </c>
      <c r="G194" s="14" t="s">
        <v>1964</v>
      </c>
      <c r="H194" s="14" t="s">
        <v>2012</v>
      </c>
      <c r="I194" s="15">
        <v>500</v>
      </c>
      <c r="J194" s="77">
        <v>3</v>
      </c>
      <c r="K194" s="92"/>
    </row>
    <row r="195" spans="1:11" ht="30.6" x14ac:dyDescent="0.25">
      <c r="A195" s="14" t="s">
        <v>1753</v>
      </c>
      <c r="B195" s="14" t="s">
        <v>2013</v>
      </c>
      <c r="C195" s="14" t="s">
        <v>1818</v>
      </c>
      <c r="D195" s="16">
        <v>45708</v>
      </c>
      <c r="E195" s="16"/>
      <c r="F195" s="14" t="s">
        <v>2014</v>
      </c>
      <c r="G195" s="14" t="s">
        <v>1968</v>
      </c>
      <c r="H195" s="14" t="s">
        <v>2015</v>
      </c>
      <c r="I195" s="15">
        <v>500</v>
      </c>
      <c r="J195" s="77">
        <v>3</v>
      </c>
      <c r="K195" s="92"/>
    </row>
    <row r="196" spans="1:11" ht="51" x14ac:dyDescent="0.25">
      <c r="A196" s="14" t="s">
        <v>1753</v>
      </c>
      <c r="B196" s="14" t="s">
        <v>2016</v>
      </c>
      <c r="C196" s="14"/>
      <c r="D196" s="16">
        <v>45723</v>
      </c>
      <c r="E196" s="16"/>
      <c r="F196" s="14" t="s">
        <v>2017</v>
      </c>
      <c r="G196" s="14"/>
      <c r="H196" s="14" t="s">
        <v>1979</v>
      </c>
      <c r="I196" s="15">
        <v>12438.32</v>
      </c>
      <c r="J196" s="77">
        <v>4</v>
      </c>
      <c r="K196" s="92"/>
    </row>
    <row r="197" spans="1:11" ht="51" x14ac:dyDescent="0.25">
      <c r="A197" s="14" t="s">
        <v>1753</v>
      </c>
      <c r="B197" s="14" t="s">
        <v>2016</v>
      </c>
      <c r="C197" s="14"/>
      <c r="D197" s="16">
        <v>45723</v>
      </c>
      <c r="E197" s="16"/>
      <c r="F197" s="14" t="s">
        <v>2018</v>
      </c>
      <c r="G197" s="14"/>
      <c r="H197" s="14" t="s">
        <v>1981</v>
      </c>
      <c r="I197" s="15">
        <v>8758.07</v>
      </c>
      <c r="J197" s="77">
        <v>3</v>
      </c>
      <c r="K197" s="92"/>
    </row>
    <row r="198" spans="1:11" ht="51" x14ac:dyDescent="0.25">
      <c r="A198" s="14" t="s">
        <v>1753</v>
      </c>
      <c r="B198" s="14" t="s">
        <v>2016</v>
      </c>
      <c r="C198" s="14"/>
      <c r="D198" s="16">
        <v>45723</v>
      </c>
      <c r="E198" s="16"/>
      <c r="F198" s="14" t="s">
        <v>2019</v>
      </c>
      <c r="G198" s="14"/>
      <c r="H198" s="14" t="s">
        <v>2020</v>
      </c>
      <c r="I198" s="15">
        <v>11738.57</v>
      </c>
      <c r="J198" s="77">
        <v>5</v>
      </c>
      <c r="K198" s="92"/>
    </row>
    <row r="199" spans="1:11" ht="20.399999999999999" x14ac:dyDescent="0.25">
      <c r="A199" s="14" t="s">
        <v>1753</v>
      </c>
      <c r="B199" s="14" t="s">
        <v>1975</v>
      </c>
      <c r="C199" s="14"/>
      <c r="D199" s="16">
        <v>45379</v>
      </c>
      <c r="E199" s="16"/>
      <c r="F199" s="14" t="s">
        <v>2021</v>
      </c>
      <c r="G199" s="14"/>
      <c r="H199" s="14" t="s">
        <v>1808</v>
      </c>
      <c r="I199" s="15">
        <v>193.6</v>
      </c>
      <c r="J199" s="77">
        <v>3</v>
      </c>
      <c r="K199" s="92"/>
    </row>
    <row r="200" spans="1:11" ht="20.399999999999999" x14ac:dyDescent="0.25">
      <c r="A200" s="14" t="s">
        <v>1753</v>
      </c>
      <c r="B200" s="14" t="s">
        <v>1975</v>
      </c>
      <c r="C200" s="14"/>
      <c r="D200" s="16">
        <v>45379</v>
      </c>
      <c r="E200" s="16"/>
      <c r="F200" s="14" t="s">
        <v>2021</v>
      </c>
      <c r="G200" s="14"/>
      <c r="H200" s="14" t="s">
        <v>1808</v>
      </c>
      <c r="I200" s="15">
        <v>484</v>
      </c>
      <c r="J200" s="77">
        <v>5</v>
      </c>
      <c r="K200" s="92"/>
    </row>
    <row r="201" spans="1:11" ht="20.399999999999999" x14ac:dyDescent="0.25">
      <c r="A201" s="14" t="s">
        <v>1753</v>
      </c>
      <c r="B201" s="14" t="s">
        <v>1975</v>
      </c>
      <c r="C201" s="14"/>
      <c r="D201" s="16">
        <v>45379</v>
      </c>
      <c r="E201" s="16"/>
      <c r="F201" s="14" t="s">
        <v>2021</v>
      </c>
      <c r="G201" s="14"/>
      <c r="H201" s="14" t="s">
        <v>1808</v>
      </c>
      <c r="I201" s="15">
        <v>387.2</v>
      </c>
      <c r="J201" s="77">
        <v>4</v>
      </c>
      <c r="K201" s="92"/>
    </row>
    <row r="202" spans="1:11" ht="13.2" x14ac:dyDescent="0.25">
      <c r="A202" s="14" t="s">
        <v>1753</v>
      </c>
      <c r="B202" s="14" t="s">
        <v>2022</v>
      </c>
      <c r="C202" s="14" t="s">
        <v>2023</v>
      </c>
      <c r="D202" s="16">
        <v>45721</v>
      </c>
      <c r="E202" s="16"/>
      <c r="F202" s="14" t="s">
        <v>2024</v>
      </c>
      <c r="G202" s="14" t="s">
        <v>2025</v>
      </c>
      <c r="H202" s="14" t="s">
        <v>2026</v>
      </c>
      <c r="I202" s="15">
        <v>1000</v>
      </c>
      <c r="J202" s="77">
        <v>2</v>
      </c>
      <c r="K202" s="92"/>
    </row>
    <row r="203" spans="1:11" ht="30.6" x14ac:dyDescent="0.25">
      <c r="A203" s="14" t="s">
        <v>1753</v>
      </c>
      <c r="B203" s="14" t="s">
        <v>2027</v>
      </c>
      <c r="C203" s="14" t="s">
        <v>2028</v>
      </c>
      <c r="D203" s="16">
        <v>45744</v>
      </c>
      <c r="E203" s="16"/>
      <c r="F203" s="14" t="s">
        <v>2029</v>
      </c>
      <c r="G203" s="14" t="s">
        <v>2030</v>
      </c>
      <c r="H203" s="14" t="s">
        <v>2031</v>
      </c>
      <c r="I203" s="15">
        <v>107.68</v>
      </c>
      <c r="J203" s="77">
        <v>5</v>
      </c>
      <c r="K203" s="92"/>
    </row>
    <row r="204" spans="1:11" ht="20.399999999999999" x14ac:dyDescent="0.25">
      <c r="A204" s="14" t="s">
        <v>1753</v>
      </c>
      <c r="B204" s="14" t="s">
        <v>2032</v>
      </c>
      <c r="C204" s="14" t="s">
        <v>2033</v>
      </c>
      <c r="D204" s="16">
        <v>45747</v>
      </c>
      <c r="E204" s="16"/>
      <c r="F204" s="14" t="s">
        <v>2034</v>
      </c>
      <c r="G204" s="14"/>
      <c r="H204" s="14" t="s">
        <v>2035</v>
      </c>
      <c r="I204" s="15">
        <v>113</v>
      </c>
      <c r="J204" s="77">
        <v>4</v>
      </c>
      <c r="K204" s="92"/>
    </row>
    <row r="205" spans="1:11" ht="20.399999999999999" x14ac:dyDescent="0.25">
      <c r="A205" s="14" t="s">
        <v>1753</v>
      </c>
      <c r="B205" s="14" t="s">
        <v>2036</v>
      </c>
      <c r="C205" s="14" t="s">
        <v>2037</v>
      </c>
      <c r="D205" s="16">
        <v>45721</v>
      </c>
      <c r="E205" s="16"/>
      <c r="F205" s="14" t="s">
        <v>2038</v>
      </c>
      <c r="G205" s="14" t="s">
        <v>2039</v>
      </c>
      <c r="H205" s="14" t="s">
        <v>2040</v>
      </c>
      <c r="I205" s="15">
        <v>60.88</v>
      </c>
      <c r="J205" s="77">
        <v>3</v>
      </c>
      <c r="K205" s="92"/>
    </row>
    <row r="206" spans="1:11" ht="13.2" x14ac:dyDescent="0.25">
      <c r="A206" s="14" t="s">
        <v>1753</v>
      </c>
      <c r="B206" s="14" t="s">
        <v>2041</v>
      </c>
      <c r="C206" s="14" t="s">
        <v>2042</v>
      </c>
      <c r="D206" s="16">
        <v>45726</v>
      </c>
      <c r="E206" s="16"/>
      <c r="F206" s="14" t="s">
        <v>2024</v>
      </c>
      <c r="G206" s="14" t="s">
        <v>2043</v>
      </c>
      <c r="H206" s="14" t="s">
        <v>2044</v>
      </c>
      <c r="I206" s="15">
        <v>400</v>
      </c>
      <c r="J206" s="77">
        <v>2</v>
      </c>
      <c r="K206" s="92"/>
    </row>
    <row r="207" spans="1:11" ht="20.399999999999999" x14ac:dyDescent="0.25">
      <c r="A207" s="14" t="s">
        <v>1753</v>
      </c>
      <c r="B207" s="14" t="s">
        <v>2045</v>
      </c>
      <c r="C207" s="14" t="s">
        <v>2046</v>
      </c>
      <c r="D207" s="16">
        <v>45735</v>
      </c>
      <c r="E207" s="16"/>
      <c r="F207" s="14" t="s">
        <v>2047</v>
      </c>
      <c r="G207" s="14" t="s">
        <v>2048</v>
      </c>
      <c r="H207" s="14" t="s">
        <v>2049</v>
      </c>
      <c r="I207" s="15">
        <v>985.88</v>
      </c>
      <c r="J207" s="77">
        <v>3</v>
      </c>
      <c r="K207" s="92"/>
    </row>
    <row r="208" spans="1:11" ht="20.399999999999999" x14ac:dyDescent="0.25">
      <c r="A208" s="14" t="s">
        <v>1753</v>
      </c>
      <c r="B208" s="14" t="s">
        <v>2050</v>
      </c>
      <c r="C208" s="14" t="s">
        <v>2051</v>
      </c>
      <c r="D208" s="16">
        <v>45735</v>
      </c>
      <c r="E208" s="16"/>
      <c r="F208" s="14" t="s">
        <v>2052</v>
      </c>
      <c r="G208" s="14"/>
      <c r="H208" s="14" t="s">
        <v>2053</v>
      </c>
      <c r="I208" s="15">
        <v>1424.59</v>
      </c>
      <c r="J208" s="77">
        <v>5</v>
      </c>
      <c r="K208" s="92"/>
    </row>
    <row r="209" spans="1:11" ht="20.399999999999999" x14ac:dyDescent="0.25">
      <c r="A209" s="14" t="s">
        <v>1753</v>
      </c>
      <c r="B209" s="14" t="s">
        <v>2016</v>
      </c>
      <c r="C209" s="14"/>
      <c r="D209" s="16">
        <v>45735</v>
      </c>
      <c r="E209" s="16"/>
      <c r="F209" s="14" t="s">
        <v>2054</v>
      </c>
      <c r="G209" s="14"/>
      <c r="H209" s="14" t="s">
        <v>1760</v>
      </c>
      <c r="I209" s="15">
        <v>10</v>
      </c>
      <c r="J209" s="77">
        <v>5</v>
      </c>
      <c r="K209" s="92"/>
    </row>
    <row r="210" spans="1:11" ht="20.399999999999999" x14ac:dyDescent="0.25">
      <c r="A210" s="14" t="s">
        <v>1753</v>
      </c>
      <c r="B210" s="14" t="s">
        <v>2055</v>
      </c>
      <c r="C210" s="14" t="s">
        <v>2056</v>
      </c>
      <c r="D210" s="16">
        <v>45741</v>
      </c>
      <c r="E210" s="16"/>
      <c r="F210" s="14" t="s">
        <v>2057</v>
      </c>
      <c r="G210" s="14"/>
      <c r="H210" s="14" t="s">
        <v>2058</v>
      </c>
      <c r="I210" s="15">
        <v>107.9</v>
      </c>
      <c r="J210" s="77">
        <v>4</v>
      </c>
      <c r="K210" s="92"/>
    </row>
    <row r="211" spans="1:11" ht="13.2" x14ac:dyDescent="0.25">
      <c r="A211" s="14" t="s">
        <v>1753</v>
      </c>
      <c r="B211" s="14" t="s">
        <v>2059</v>
      </c>
      <c r="C211" s="14" t="s">
        <v>2060</v>
      </c>
      <c r="D211" s="16">
        <v>45741</v>
      </c>
      <c r="E211" s="16"/>
      <c r="F211" s="14" t="s">
        <v>2061</v>
      </c>
      <c r="G211" s="14" t="s">
        <v>2062</v>
      </c>
      <c r="H211" s="14" t="s">
        <v>1768</v>
      </c>
      <c r="I211" s="15">
        <v>90</v>
      </c>
      <c r="J211" s="77">
        <v>4</v>
      </c>
      <c r="K211" s="92"/>
    </row>
    <row r="212" spans="1:11" ht="20.399999999999999" x14ac:dyDescent="0.25">
      <c r="A212" s="14" t="s">
        <v>1753</v>
      </c>
      <c r="B212" s="14" t="s">
        <v>2063</v>
      </c>
      <c r="C212" s="14">
        <v>5833549659</v>
      </c>
      <c r="D212" s="16">
        <v>45747</v>
      </c>
      <c r="E212" s="16"/>
      <c r="F212" s="14" t="s">
        <v>2064</v>
      </c>
      <c r="G212" s="14"/>
      <c r="H212" s="14" t="s">
        <v>2065</v>
      </c>
      <c r="I212" s="15">
        <v>106.64</v>
      </c>
      <c r="J212" s="77">
        <v>3</v>
      </c>
      <c r="K212" s="92"/>
    </row>
    <row r="213" spans="1:11" ht="20.399999999999999" x14ac:dyDescent="0.25">
      <c r="A213" s="14" t="s">
        <v>1753</v>
      </c>
      <c r="B213" s="14" t="s">
        <v>2063</v>
      </c>
      <c r="C213" s="14">
        <v>5833549659</v>
      </c>
      <c r="D213" s="16">
        <v>45747</v>
      </c>
      <c r="E213" s="16"/>
      <c r="F213" s="14" t="s">
        <v>2064</v>
      </c>
      <c r="G213" s="14"/>
      <c r="H213" s="14" t="s">
        <v>2065</v>
      </c>
      <c r="I213" s="15">
        <v>131.99</v>
      </c>
      <c r="J213" s="77">
        <v>5</v>
      </c>
      <c r="K213" s="92"/>
    </row>
    <row r="214" spans="1:11" ht="20.399999999999999" x14ac:dyDescent="0.25">
      <c r="A214" s="14" t="s">
        <v>1753</v>
      </c>
      <c r="B214" s="14" t="s">
        <v>2063</v>
      </c>
      <c r="C214" s="14">
        <v>5833549659</v>
      </c>
      <c r="D214" s="16">
        <v>45747</v>
      </c>
      <c r="E214" s="16"/>
      <c r="F214" s="14" t="s">
        <v>2064</v>
      </c>
      <c r="G214" s="14"/>
      <c r="H214" s="14" t="s">
        <v>2065</v>
      </c>
      <c r="I214" s="15">
        <v>314.61</v>
      </c>
      <c r="J214" s="77">
        <v>4</v>
      </c>
      <c r="K214" s="92"/>
    </row>
    <row r="215" spans="1:11" ht="13.2" x14ac:dyDescent="0.25">
      <c r="A215" s="14" t="s">
        <v>1753</v>
      </c>
      <c r="B215" s="14" t="s">
        <v>2066</v>
      </c>
      <c r="C215" s="14" t="s">
        <v>2067</v>
      </c>
      <c r="D215" s="16">
        <v>45741</v>
      </c>
      <c r="E215" s="16"/>
      <c r="F215" s="14" t="s">
        <v>2068</v>
      </c>
      <c r="G215" s="14"/>
      <c r="H215" s="14" t="s">
        <v>1815</v>
      </c>
      <c r="I215" s="15">
        <v>41.4</v>
      </c>
      <c r="J215" s="77">
        <v>5</v>
      </c>
      <c r="K215" s="92"/>
    </row>
    <row r="216" spans="1:11" ht="61.2" x14ac:dyDescent="0.25">
      <c r="A216" s="14" t="s">
        <v>1753</v>
      </c>
      <c r="B216" s="14" t="s">
        <v>2069</v>
      </c>
      <c r="C216" s="14" t="s">
        <v>2070</v>
      </c>
      <c r="D216" s="16">
        <v>45736</v>
      </c>
      <c r="E216" s="16"/>
      <c r="F216" s="14" t="s">
        <v>2071</v>
      </c>
      <c r="G216" s="14" t="s">
        <v>2072</v>
      </c>
      <c r="H216" s="14" t="s">
        <v>2073</v>
      </c>
      <c r="I216" s="15">
        <v>450</v>
      </c>
      <c r="J216" s="77">
        <v>5</v>
      </c>
      <c r="K216" s="92"/>
    </row>
    <row r="217" spans="1:11" ht="91.8" x14ac:dyDescent="0.25">
      <c r="A217" s="14" t="s">
        <v>1753</v>
      </c>
      <c r="B217" s="14"/>
      <c r="C217" s="14"/>
      <c r="D217" s="16"/>
      <c r="E217" s="16"/>
      <c r="F217" s="14" t="s">
        <v>2074</v>
      </c>
      <c r="G217" s="14"/>
      <c r="H217" s="14"/>
      <c r="I217" s="15"/>
      <c r="J217" s="77"/>
      <c r="K217" s="92"/>
    </row>
    <row r="218" spans="1:11" ht="30.6" x14ac:dyDescent="0.25">
      <c r="A218" s="14" t="s">
        <v>1753</v>
      </c>
      <c r="B218" s="14" t="s">
        <v>2075</v>
      </c>
      <c r="C218" s="14" t="s">
        <v>1775</v>
      </c>
      <c r="D218" s="16">
        <v>45720</v>
      </c>
      <c r="E218" s="16"/>
      <c r="F218" s="14" t="s">
        <v>2076</v>
      </c>
      <c r="G218" s="14" t="s">
        <v>2004</v>
      </c>
      <c r="H218" s="14" t="s">
        <v>2005</v>
      </c>
      <c r="I218" s="15">
        <v>305.27</v>
      </c>
      <c r="J218" s="77">
        <v>3</v>
      </c>
      <c r="K218" s="92"/>
    </row>
    <row r="219" spans="1:11" ht="30.6" x14ac:dyDescent="0.25">
      <c r="A219" s="14" t="s">
        <v>1753</v>
      </c>
      <c r="B219" s="14" t="s">
        <v>2077</v>
      </c>
      <c r="C219" s="14" t="s">
        <v>2007</v>
      </c>
      <c r="D219" s="16">
        <v>45736</v>
      </c>
      <c r="E219" s="16"/>
      <c r="F219" s="14" t="s">
        <v>2078</v>
      </c>
      <c r="G219" s="14" t="s">
        <v>1990</v>
      </c>
      <c r="H219" s="14" t="s">
        <v>1991</v>
      </c>
      <c r="I219" s="15">
        <v>240</v>
      </c>
      <c r="J219" s="77">
        <v>3</v>
      </c>
      <c r="K219" s="92"/>
    </row>
    <row r="220" spans="1:11" ht="91.8" x14ac:dyDescent="0.25">
      <c r="A220" s="14" t="s">
        <v>1753</v>
      </c>
      <c r="B220" s="14"/>
      <c r="C220" s="14"/>
      <c r="D220" s="16"/>
      <c r="E220" s="16"/>
      <c r="F220" s="14" t="s">
        <v>2079</v>
      </c>
      <c r="G220" s="14"/>
      <c r="H220" s="14"/>
      <c r="I220" s="15"/>
      <c r="J220" s="77"/>
      <c r="K220" s="92"/>
    </row>
    <row r="221" spans="1:11" ht="30.6" x14ac:dyDescent="0.25">
      <c r="A221" s="14" t="s">
        <v>1753</v>
      </c>
      <c r="B221" s="14" t="s">
        <v>2080</v>
      </c>
      <c r="C221" s="14" t="s">
        <v>2081</v>
      </c>
      <c r="D221" s="16">
        <v>45726</v>
      </c>
      <c r="E221" s="16"/>
      <c r="F221" s="14" t="s">
        <v>2082</v>
      </c>
      <c r="G221" s="14" t="s">
        <v>1995</v>
      </c>
      <c r="H221" s="14" t="s">
        <v>1996</v>
      </c>
      <c r="I221" s="15">
        <v>46.14</v>
      </c>
      <c r="J221" s="77">
        <v>3</v>
      </c>
      <c r="K221" s="92"/>
    </row>
    <row r="222" spans="1:11" ht="30.6" x14ac:dyDescent="0.25">
      <c r="A222" s="14" t="s">
        <v>1753</v>
      </c>
      <c r="B222" s="14" t="s">
        <v>2083</v>
      </c>
      <c r="C222" s="14" t="s">
        <v>1967</v>
      </c>
      <c r="D222" s="16">
        <v>45726</v>
      </c>
      <c r="E222" s="16"/>
      <c r="F222" s="14" t="s">
        <v>2082</v>
      </c>
      <c r="G222" s="14" t="s">
        <v>1820</v>
      </c>
      <c r="H222" s="14" t="s">
        <v>1821</v>
      </c>
      <c r="I222" s="15">
        <v>72.3</v>
      </c>
      <c r="J222" s="77">
        <v>3</v>
      </c>
      <c r="K222" s="92"/>
    </row>
    <row r="223" spans="1:11" ht="102" x14ac:dyDescent="0.25">
      <c r="A223" s="14" t="s">
        <v>1753</v>
      </c>
      <c r="B223" s="14"/>
      <c r="C223" s="14"/>
      <c r="D223" s="16"/>
      <c r="E223" s="16"/>
      <c r="F223" s="14" t="s">
        <v>2084</v>
      </c>
      <c r="G223" s="14"/>
      <c r="H223" s="14"/>
      <c r="I223" s="15"/>
      <c r="J223" s="77"/>
      <c r="K223" s="92"/>
    </row>
    <row r="224" spans="1:11" ht="40.799999999999997" x14ac:dyDescent="0.25">
      <c r="A224" s="14" t="s">
        <v>1753</v>
      </c>
      <c r="B224" s="14" t="s">
        <v>2085</v>
      </c>
      <c r="C224" s="14" t="s">
        <v>2086</v>
      </c>
      <c r="D224" s="16">
        <v>45733</v>
      </c>
      <c r="E224" s="16"/>
      <c r="F224" s="14" t="s">
        <v>2087</v>
      </c>
      <c r="G224" s="14"/>
      <c r="H224" s="14" t="s">
        <v>2088</v>
      </c>
      <c r="I224" s="15">
        <v>105.83</v>
      </c>
      <c r="J224" s="77">
        <v>2</v>
      </c>
      <c r="K224" s="92"/>
    </row>
    <row r="225" spans="1:11" ht="20.399999999999999" x14ac:dyDescent="0.25">
      <c r="A225" s="14" t="s">
        <v>1753</v>
      </c>
      <c r="B225" s="14" t="s">
        <v>2016</v>
      </c>
      <c r="C225" s="14"/>
      <c r="D225" s="16">
        <v>45733</v>
      </c>
      <c r="E225" s="16"/>
      <c r="F225" s="14" t="s">
        <v>2089</v>
      </c>
      <c r="G225" s="14"/>
      <c r="H225" s="14" t="s">
        <v>1760</v>
      </c>
      <c r="I225" s="15">
        <v>10</v>
      </c>
      <c r="J225" s="77">
        <v>2</v>
      </c>
      <c r="K225" s="92"/>
    </row>
    <row r="226" spans="1:11" ht="30.6" x14ac:dyDescent="0.25">
      <c r="A226" s="14" t="s">
        <v>1753</v>
      </c>
      <c r="B226" s="14" t="s">
        <v>2090</v>
      </c>
      <c r="C226" s="14" t="s">
        <v>2091</v>
      </c>
      <c r="D226" s="16">
        <v>45740</v>
      </c>
      <c r="E226" s="16"/>
      <c r="F226" s="14" t="s">
        <v>2092</v>
      </c>
      <c r="G226" s="14" t="s">
        <v>2093</v>
      </c>
      <c r="H226" s="14" t="s">
        <v>2094</v>
      </c>
      <c r="I226" s="15">
        <v>49.82</v>
      </c>
      <c r="J226" s="77">
        <v>2</v>
      </c>
      <c r="K226" s="92"/>
    </row>
    <row r="227" spans="1:11" ht="20.399999999999999" x14ac:dyDescent="0.25">
      <c r="A227" s="14" t="s">
        <v>1753</v>
      </c>
      <c r="B227" s="14" t="s">
        <v>2095</v>
      </c>
      <c r="C227" s="14" t="s">
        <v>2096</v>
      </c>
      <c r="D227" s="16">
        <v>45715</v>
      </c>
      <c r="E227" s="16"/>
      <c r="F227" s="14" t="s">
        <v>2097</v>
      </c>
      <c r="G227" s="14"/>
      <c r="H227" s="14" t="s">
        <v>2098</v>
      </c>
      <c r="I227" s="15">
        <v>1009.88</v>
      </c>
      <c r="J227" s="77">
        <v>2</v>
      </c>
      <c r="K227" s="92"/>
    </row>
    <row r="228" spans="1:11" ht="30.6" x14ac:dyDescent="0.25">
      <c r="A228" s="14" t="s">
        <v>1753</v>
      </c>
      <c r="B228" s="14" t="s">
        <v>2099</v>
      </c>
      <c r="C228" s="14" t="s">
        <v>2100</v>
      </c>
      <c r="D228" s="16">
        <v>45740</v>
      </c>
      <c r="E228" s="16"/>
      <c r="F228" s="14" t="s">
        <v>2101</v>
      </c>
      <c r="G228" s="14"/>
      <c r="H228" s="14" t="s">
        <v>2098</v>
      </c>
      <c r="I228" s="15">
        <v>0</v>
      </c>
      <c r="J228" s="77">
        <v>2</v>
      </c>
      <c r="K228" s="92"/>
    </row>
    <row r="229" spans="1:11" ht="91.8" x14ac:dyDescent="0.25">
      <c r="A229" s="14" t="s">
        <v>1753</v>
      </c>
      <c r="B229" s="14"/>
      <c r="C229" s="14"/>
      <c r="D229" s="16"/>
      <c r="E229" s="16"/>
      <c r="F229" s="14" t="s">
        <v>2102</v>
      </c>
      <c r="G229" s="14"/>
      <c r="H229" s="14"/>
      <c r="I229" s="15"/>
      <c r="J229" s="77"/>
      <c r="K229" s="92"/>
    </row>
    <row r="230" spans="1:11" ht="30.6" x14ac:dyDescent="0.25">
      <c r="A230" s="14" t="s">
        <v>1753</v>
      </c>
      <c r="B230" s="14" t="s">
        <v>2103</v>
      </c>
      <c r="C230" s="14" t="s">
        <v>2104</v>
      </c>
      <c r="D230" s="16">
        <v>45735</v>
      </c>
      <c r="E230" s="16"/>
      <c r="F230" s="14" t="s">
        <v>2105</v>
      </c>
      <c r="G230" s="14"/>
      <c r="H230" s="14" t="s">
        <v>1799</v>
      </c>
      <c r="I230" s="15">
        <v>1995</v>
      </c>
      <c r="J230" s="77">
        <v>3</v>
      </c>
      <c r="K230" s="92"/>
    </row>
    <row r="231" spans="1:11" ht="20.399999999999999" x14ac:dyDescent="0.25">
      <c r="A231" s="14" t="s">
        <v>1753</v>
      </c>
      <c r="B231" s="14" t="s">
        <v>2016</v>
      </c>
      <c r="C231" s="14"/>
      <c r="D231" s="16">
        <v>45735</v>
      </c>
      <c r="E231" s="16"/>
      <c r="F231" s="14" t="s">
        <v>2106</v>
      </c>
      <c r="G231" s="14"/>
      <c r="H231" s="14" t="s">
        <v>1760</v>
      </c>
      <c r="I231" s="15">
        <v>20</v>
      </c>
      <c r="J231" s="77">
        <v>3</v>
      </c>
      <c r="K231" s="92"/>
    </row>
    <row r="232" spans="1:11" ht="20.399999999999999" x14ac:dyDescent="0.25">
      <c r="A232" s="14" t="s">
        <v>1753</v>
      </c>
      <c r="B232" s="14" t="s">
        <v>2016</v>
      </c>
      <c r="C232" s="14"/>
      <c r="D232" s="16">
        <v>45735</v>
      </c>
      <c r="E232" s="16"/>
      <c r="F232" s="14" t="s">
        <v>2106</v>
      </c>
      <c r="G232" s="14"/>
      <c r="H232" s="14" t="s">
        <v>1760</v>
      </c>
      <c r="I232" s="15">
        <v>3</v>
      </c>
      <c r="J232" s="77">
        <v>3</v>
      </c>
      <c r="K232" s="92"/>
    </row>
    <row r="233" spans="1:11" ht="71.400000000000006" x14ac:dyDescent="0.25">
      <c r="A233" s="14" t="s">
        <v>1753</v>
      </c>
      <c r="B233" s="14"/>
      <c r="C233" s="14"/>
      <c r="D233" s="16"/>
      <c r="E233" s="16"/>
      <c r="F233" s="14" t="s">
        <v>2107</v>
      </c>
      <c r="G233" s="14"/>
      <c r="H233" s="14"/>
      <c r="I233" s="15"/>
      <c r="J233" s="77"/>
      <c r="K233" s="92"/>
    </row>
    <row r="234" spans="1:11" ht="20.399999999999999" x14ac:dyDescent="0.25">
      <c r="A234" s="14" t="s">
        <v>1753</v>
      </c>
      <c r="B234" s="14" t="s">
        <v>2108</v>
      </c>
      <c r="C234" s="14" t="s">
        <v>2109</v>
      </c>
      <c r="D234" s="16">
        <v>45744</v>
      </c>
      <c r="E234" s="16"/>
      <c r="F234" s="14" t="s">
        <v>2110</v>
      </c>
      <c r="G234" s="14"/>
      <c r="H234" s="14" t="s">
        <v>1833</v>
      </c>
      <c r="I234" s="15">
        <v>71</v>
      </c>
      <c r="J234" s="77">
        <v>5</v>
      </c>
      <c r="K234" s="92"/>
    </row>
    <row r="235" spans="1:11" ht="81.599999999999994" x14ac:dyDescent="0.25">
      <c r="A235" s="14" t="s">
        <v>1753</v>
      </c>
      <c r="B235" s="14"/>
      <c r="C235" s="14"/>
      <c r="D235" s="16"/>
      <c r="E235" s="16"/>
      <c r="F235" s="14" t="s">
        <v>2111</v>
      </c>
      <c r="G235" s="14"/>
      <c r="H235" s="14"/>
      <c r="I235" s="15"/>
      <c r="J235" s="77"/>
      <c r="K235" s="92"/>
    </row>
    <row r="236" spans="1:11" ht="30.6" x14ac:dyDescent="0.25">
      <c r="A236" s="14" t="s">
        <v>1753</v>
      </c>
      <c r="B236" s="14" t="s">
        <v>2112</v>
      </c>
      <c r="C236" s="14" t="s">
        <v>1852</v>
      </c>
      <c r="D236" s="16">
        <v>45741</v>
      </c>
      <c r="E236" s="16"/>
      <c r="F236" s="14" t="s">
        <v>2113</v>
      </c>
      <c r="G236" s="14" t="s">
        <v>2114</v>
      </c>
      <c r="H236" s="14" t="s">
        <v>2115</v>
      </c>
      <c r="I236" s="15">
        <v>183.46</v>
      </c>
      <c r="J236" s="77">
        <v>5</v>
      </c>
      <c r="K236" s="92"/>
    </row>
    <row r="237" spans="1:11" ht="20.399999999999999" x14ac:dyDescent="0.25">
      <c r="A237" s="14" t="s">
        <v>1753</v>
      </c>
      <c r="B237" s="14" t="s">
        <v>2116</v>
      </c>
      <c r="C237" s="14" t="s">
        <v>2117</v>
      </c>
      <c r="D237" s="16">
        <v>45740</v>
      </c>
      <c r="E237" s="16"/>
      <c r="F237" s="14" t="s">
        <v>2118</v>
      </c>
      <c r="G237" s="14" t="s">
        <v>2119</v>
      </c>
      <c r="H237" s="14" t="s">
        <v>2120</v>
      </c>
      <c r="I237" s="15">
        <v>101</v>
      </c>
      <c r="J237" s="77">
        <v>5</v>
      </c>
      <c r="K237" s="92"/>
    </row>
    <row r="238" spans="1:11" ht="30.6" x14ac:dyDescent="0.25">
      <c r="A238" s="14" t="s">
        <v>1753</v>
      </c>
      <c r="B238" s="14" t="s">
        <v>2121</v>
      </c>
      <c r="C238" s="14" t="s">
        <v>2122</v>
      </c>
      <c r="D238" s="16">
        <v>45737</v>
      </c>
      <c r="E238" s="16"/>
      <c r="F238" s="14" t="s">
        <v>2123</v>
      </c>
      <c r="G238" s="14"/>
      <c r="H238" s="14" t="s">
        <v>2124</v>
      </c>
      <c r="I238" s="15">
        <v>70.87</v>
      </c>
      <c r="J238" s="77">
        <v>5</v>
      </c>
      <c r="K238" s="92"/>
    </row>
    <row r="239" spans="1:11" ht="71.400000000000006" x14ac:dyDescent="0.25">
      <c r="A239" s="14" t="s">
        <v>1753</v>
      </c>
      <c r="B239" s="14"/>
      <c r="C239" s="14"/>
      <c r="D239" s="16"/>
      <c r="E239" s="16"/>
      <c r="F239" s="14" t="s">
        <v>2125</v>
      </c>
      <c r="G239" s="14"/>
      <c r="H239" s="14"/>
      <c r="I239" s="15"/>
      <c r="J239" s="77"/>
      <c r="K239" s="92"/>
    </row>
    <row r="240" spans="1:11" ht="20.399999999999999" x14ac:dyDescent="0.25">
      <c r="A240" s="14" t="s">
        <v>1753</v>
      </c>
      <c r="B240" s="14" t="s">
        <v>2126</v>
      </c>
      <c r="C240" s="14" t="s">
        <v>2127</v>
      </c>
      <c r="D240" s="16">
        <v>45722</v>
      </c>
      <c r="E240" s="16"/>
      <c r="F240" s="14" t="s">
        <v>2128</v>
      </c>
      <c r="G240" s="14"/>
      <c r="H240" s="14" t="s">
        <v>1946</v>
      </c>
      <c r="I240" s="15">
        <v>2214</v>
      </c>
      <c r="J240" s="77">
        <v>5</v>
      </c>
      <c r="K240" s="92"/>
    </row>
    <row r="241" spans="1:11" ht="30.6" x14ac:dyDescent="0.25">
      <c r="A241" s="14" t="s">
        <v>1753</v>
      </c>
      <c r="B241" s="14" t="s">
        <v>2129</v>
      </c>
      <c r="C241" s="14" t="s">
        <v>2130</v>
      </c>
      <c r="D241" s="16">
        <v>45737</v>
      </c>
      <c r="E241" s="16"/>
      <c r="F241" s="14" t="s">
        <v>2131</v>
      </c>
      <c r="G241" s="14" t="s">
        <v>1950</v>
      </c>
      <c r="H241" s="14" t="s">
        <v>1946</v>
      </c>
      <c r="I241" s="15">
        <v>0</v>
      </c>
      <c r="J241" s="77">
        <v>5</v>
      </c>
      <c r="K241" s="92"/>
    </row>
    <row r="242" spans="1:11" ht="102" x14ac:dyDescent="0.25">
      <c r="A242" s="14" t="s">
        <v>1753</v>
      </c>
      <c r="B242" s="14"/>
      <c r="C242" s="14"/>
      <c r="D242" s="16"/>
      <c r="E242" s="16"/>
      <c r="F242" s="14" t="s">
        <v>2132</v>
      </c>
      <c r="G242" s="14"/>
      <c r="H242" s="14"/>
      <c r="I242" s="15"/>
      <c r="J242" s="77"/>
      <c r="K242" s="92"/>
    </row>
    <row r="243" spans="1:11" ht="40.799999999999997" x14ac:dyDescent="0.25">
      <c r="A243" s="14" t="s">
        <v>1753</v>
      </c>
      <c r="B243" s="14" t="s">
        <v>2133</v>
      </c>
      <c r="C243" s="14" t="s">
        <v>2134</v>
      </c>
      <c r="D243" s="16">
        <v>45735</v>
      </c>
      <c r="E243" s="16"/>
      <c r="F243" s="14" t="s">
        <v>2135</v>
      </c>
      <c r="G243" s="14"/>
      <c r="H243" s="14" t="s">
        <v>2136</v>
      </c>
      <c r="I243" s="15">
        <v>10680</v>
      </c>
      <c r="J243" s="77">
        <v>3</v>
      </c>
      <c r="K243" s="92"/>
    </row>
    <row r="244" spans="1:11" ht="40.799999999999997" x14ac:dyDescent="0.25">
      <c r="A244" s="14" t="s">
        <v>1753</v>
      </c>
      <c r="B244" s="14" t="s">
        <v>2137</v>
      </c>
      <c r="C244" s="14" t="s">
        <v>2138</v>
      </c>
      <c r="D244" s="16">
        <v>45742</v>
      </c>
      <c r="E244" s="16"/>
      <c r="F244" s="14" t="s">
        <v>2139</v>
      </c>
      <c r="G244" s="14"/>
      <c r="H244" s="14" t="s">
        <v>2136</v>
      </c>
      <c r="I244" s="15">
        <v>1080</v>
      </c>
      <c r="J244" s="77">
        <v>3</v>
      </c>
      <c r="K244" s="92"/>
    </row>
    <row r="245" spans="1:11" ht="20.399999999999999" x14ac:dyDescent="0.25">
      <c r="A245" s="14" t="s">
        <v>1753</v>
      </c>
      <c r="B245" s="14" t="s">
        <v>2016</v>
      </c>
      <c r="C245" s="14"/>
      <c r="D245" s="16">
        <v>45742</v>
      </c>
      <c r="E245" s="16"/>
      <c r="F245" s="14" t="s">
        <v>2140</v>
      </c>
      <c r="G245" s="14"/>
      <c r="H245" s="14" t="s">
        <v>1760</v>
      </c>
      <c r="I245" s="15">
        <v>3</v>
      </c>
      <c r="J245" s="77">
        <v>3</v>
      </c>
      <c r="K245" s="92"/>
    </row>
    <row r="246" spans="1:11" ht="20.399999999999999" x14ac:dyDescent="0.25">
      <c r="A246" s="14" t="s">
        <v>1753</v>
      </c>
      <c r="B246" s="14" t="s">
        <v>2016</v>
      </c>
      <c r="C246" s="14"/>
      <c r="D246" s="16">
        <v>45742</v>
      </c>
      <c r="E246" s="16"/>
      <c r="F246" s="14" t="s">
        <v>2140</v>
      </c>
      <c r="G246" s="14"/>
      <c r="H246" s="14" t="s">
        <v>1760</v>
      </c>
      <c r="I246" s="15">
        <v>10</v>
      </c>
      <c r="J246" s="77">
        <v>3</v>
      </c>
      <c r="K246" s="92"/>
    </row>
    <row r="247" spans="1:11" ht="40.799999999999997" x14ac:dyDescent="0.25">
      <c r="A247" s="14" t="s">
        <v>1753</v>
      </c>
      <c r="B247" s="14" t="s">
        <v>2141</v>
      </c>
      <c r="C247" s="14" t="s">
        <v>2142</v>
      </c>
      <c r="D247" s="16">
        <v>45743</v>
      </c>
      <c r="E247" s="16"/>
      <c r="F247" s="14" t="s">
        <v>2143</v>
      </c>
      <c r="G247" s="14" t="s">
        <v>2144</v>
      </c>
      <c r="H247" s="14" t="s">
        <v>2145</v>
      </c>
      <c r="I247" s="15">
        <v>6372</v>
      </c>
      <c r="J247" s="77">
        <v>3</v>
      </c>
      <c r="K247" s="92"/>
    </row>
    <row r="248" spans="1:11" ht="91.8" x14ac:dyDescent="0.25">
      <c r="A248" s="14" t="s">
        <v>1753</v>
      </c>
      <c r="B248" s="14"/>
      <c r="C248" s="14"/>
      <c r="D248" s="16"/>
      <c r="E248" s="16"/>
      <c r="F248" s="14" t="s">
        <v>2146</v>
      </c>
      <c r="G248" s="14"/>
      <c r="H248" s="14"/>
      <c r="I248" s="15"/>
      <c r="J248" s="77"/>
      <c r="K248" s="92"/>
    </row>
    <row r="249" spans="1:11" ht="30.6" x14ac:dyDescent="0.25">
      <c r="A249" s="14" t="s">
        <v>1753</v>
      </c>
      <c r="B249" s="14" t="s">
        <v>2147</v>
      </c>
      <c r="C249" s="14" t="s">
        <v>2148</v>
      </c>
      <c r="D249" s="16">
        <v>45700</v>
      </c>
      <c r="E249" s="16">
        <v>45744</v>
      </c>
      <c r="F249" s="14" t="s">
        <v>2149</v>
      </c>
      <c r="G249" s="14"/>
      <c r="H249" s="14" t="s">
        <v>2150</v>
      </c>
      <c r="I249" s="15">
        <v>45.1</v>
      </c>
      <c r="J249" s="77">
        <v>3</v>
      </c>
      <c r="K249" s="92"/>
    </row>
    <row r="250" spans="1:11" ht="13.2" x14ac:dyDescent="0.25">
      <c r="A250" s="14"/>
      <c r="B250" s="14"/>
      <c r="C250" s="14"/>
      <c r="D250" s="16"/>
      <c r="E250" s="16"/>
      <c r="F250" s="14"/>
      <c r="G250" s="14"/>
      <c r="H250" s="14"/>
      <c r="I250" s="15"/>
      <c r="J250" s="77"/>
      <c r="K250" s="92"/>
    </row>
    <row r="251" spans="1:11" ht="13.2" x14ac:dyDescent="0.25">
      <c r="A251" s="14"/>
      <c r="B251" s="14"/>
      <c r="C251" s="14"/>
      <c r="D251" s="16"/>
      <c r="E251" s="16"/>
      <c r="F251" s="14"/>
      <c r="G251" s="14"/>
      <c r="H251" s="14"/>
      <c r="I251" s="15"/>
      <c r="J251" s="77"/>
      <c r="K251" s="92"/>
    </row>
    <row r="252" spans="1:11" ht="13.2" x14ac:dyDescent="0.25">
      <c r="A252" s="14"/>
      <c r="B252" s="14"/>
      <c r="C252" s="14"/>
      <c r="D252" s="16"/>
      <c r="E252" s="16"/>
      <c r="F252" s="14"/>
      <c r="G252" s="14"/>
      <c r="H252" s="14"/>
      <c r="I252" s="15"/>
      <c r="J252" s="77"/>
      <c r="K252" s="92"/>
    </row>
    <row r="253" spans="1:11" ht="13.2" x14ac:dyDescent="0.25">
      <c r="A253" s="14"/>
      <c r="B253" s="14"/>
      <c r="C253" s="14"/>
      <c r="D253" s="16"/>
      <c r="E253" s="16"/>
      <c r="F253" s="14"/>
      <c r="G253" s="14"/>
      <c r="H253" s="14"/>
      <c r="I253" s="15"/>
      <c r="J253" s="77"/>
      <c r="K253" s="92"/>
    </row>
    <row r="254" spans="1:11" ht="13.2" x14ac:dyDescent="0.25">
      <c r="A254" s="14"/>
      <c r="B254" s="14"/>
      <c r="C254" s="14"/>
      <c r="D254" s="16"/>
      <c r="E254" s="16"/>
      <c r="F254" s="14"/>
      <c r="G254" s="14"/>
      <c r="H254" s="14"/>
      <c r="I254" s="15"/>
      <c r="J254" s="77"/>
      <c r="K254" s="92"/>
    </row>
    <row r="255" spans="1:11" ht="13.2" x14ac:dyDescent="0.25">
      <c r="A255" s="14"/>
      <c r="B255" s="14"/>
      <c r="C255" s="14"/>
      <c r="D255" s="16"/>
      <c r="E255" s="16"/>
      <c r="F255" s="14"/>
      <c r="G255" s="14"/>
      <c r="H255" s="14"/>
      <c r="I255" s="15"/>
      <c r="J255" s="77"/>
      <c r="K255" s="92"/>
    </row>
    <row r="256" spans="1:11" ht="13.2" x14ac:dyDescent="0.25">
      <c r="A256" s="14"/>
      <c r="B256" s="14"/>
      <c r="C256" s="14"/>
      <c r="D256" s="16"/>
      <c r="E256" s="16"/>
      <c r="F256" s="14"/>
      <c r="G256" s="14"/>
      <c r="H256" s="14"/>
      <c r="I256" s="15"/>
      <c r="J256" s="77"/>
      <c r="K256" s="92"/>
    </row>
    <row r="257" spans="1:11" ht="13.2" x14ac:dyDescent="0.25">
      <c r="A257" s="14"/>
      <c r="B257" s="14"/>
      <c r="C257" s="14"/>
      <c r="D257" s="16"/>
      <c r="E257" s="16"/>
      <c r="F257" s="14"/>
      <c r="G257" s="14"/>
      <c r="H257" s="14"/>
      <c r="I257" s="15"/>
      <c r="J257" s="77"/>
      <c r="K257" s="92"/>
    </row>
    <row r="258" spans="1:11" ht="13.2" x14ac:dyDescent="0.25">
      <c r="A258" s="14"/>
      <c r="B258" s="14"/>
      <c r="C258" s="14"/>
      <c r="D258" s="16"/>
      <c r="E258" s="16"/>
      <c r="F258" s="14"/>
      <c r="G258" s="14"/>
      <c r="H258" s="14"/>
      <c r="I258" s="15"/>
      <c r="J258" s="77"/>
      <c r="K258" s="92"/>
    </row>
    <row r="259" spans="1:11" ht="13.2" x14ac:dyDescent="0.25">
      <c r="A259" s="14"/>
      <c r="B259" s="14"/>
      <c r="C259" s="14"/>
      <c r="D259" s="16"/>
      <c r="E259" s="16"/>
      <c r="F259" s="14"/>
      <c r="G259" s="14"/>
      <c r="H259" s="14"/>
      <c r="I259" s="15"/>
      <c r="J259" s="77"/>
      <c r="K259" s="92"/>
    </row>
    <row r="260" spans="1:11" ht="13.2" x14ac:dyDescent="0.25">
      <c r="A260" s="14"/>
      <c r="B260" s="14"/>
      <c r="C260" s="14"/>
      <c r="D260" s="16"/>
      <c r="E260" s="16"/>
      <c r="F260" s="14"/>
      <c r="G260" s="14"/>
      <c r="H260" s="14"/>
      <c r="I260" s="15"/>
      <c r="J260" s="77"/>
      <c r="K260" s="92"/>
    </row>
    <row r="261" spans="1:11" ht="13.2" x14ac:dyDescent="0.25">
      <c r="A261" s="14"/>
      <c r="B261" s="14"/>
      <c r="C261" s="14"/>
      <c r="D261" s="16"/>
      <c r="E261" s="16"/>
      <c r="F261" s="14"/>
      <c r="G261" s="14"/>
      <c r="H261" s="14"/>
      <c r="I261" s="15"/>
      <c r="J261" s="77"/>
      <c r="K261" s="92"/>
    </row>
    <row r="262" spans="1:11" ht="13.2" x14ac:dyDescent="0.25">
      <c r="A262" s="14"/>
      <c r="B262" s="14"/>
      <c r="C262" s="14"/>
      <c r="D262" s="16"/>
      <c r="E262" s="16"/>
      <c r="F262" s="14"/>
      <c r="G262" s="14"/>
      <c r="H262" s="14"/>
      <c r="I262" s="15"/>
      <c r="J262" s="77"/>
      <c r="K262" s="92"/>
    </row>
    <row r="263" spans="1:11" ht="13.2" x14ac:dyDescent="0.25">
      <c r="A263" s="14"/>
      <c r="B263" s="14"/>
      <c r="C263" s="14"/>
      <c r="D263" s="16"/>
      <c r="E263" s="16"/>
      <c r="F263" s="14"/>
      <c r="G263" s="14"/>
      <c r="H263" s="14"/>
      <c r="I263" s="15"/>
      <c r="J263" s="77"/>
      <c r="K263" s="92"/>
    </row>
    <row r="264" spans="1:11" ht="13.2" x14ac:dyDescent="0.25">
      <c r="A264" s="14"/>
      <c r="B264" s="14"/>
      <c r="C264" s="14"/>
      <c r="D264" s="16"/>
      <c r="E264" s="16"/>
      <c r="F264" s="14"/>
      <c r="G264" s="14"/>
      <c r="H264" s="14"/>
      <c r="I264" s="15"/>
      <c r="J264" s="77"/>
      <c r="K264" s="92"/>
    </row>
    <row r="265" spans="1:11" ht="13.2" x14ac:dyDescent="0.25">
      <c r="A265" s="14"/>
      <c r="B265" s="14"/>
      <c r="C265" s="14"/>
      <c r="D265" s="16"/>
      <c r="E265" s="16"/>
      <c r="F265" s="14"/>
      <c r="G265" s="14"/>
      <c r="H265" s="14"/>
      <c r="I265" s="15"/>
      <c r="J265" s="77"/>
      <c r="K265" s="92"/>
    </row>
    <row r="266" spans="1:11" ht="13.2" x14ac:dyDescent="0.25">
      <c r="A266" s="14"/>
      <c r="B266" s="14"/>
      <c r="C266" s="14"/>
      <c r="D266" s="16"/>
      <c r="E266" s="16"/>
      <c r="F266" s="14"/>
      <c r="G266" s="14"/>
      <c r="H266" s="14"/>
      <c r="I266" s="15"/>
      <c r="J266" s="77"/>
      <c r="K266" s="92"/>
    </row>
    <row r="267" spans="1:11" ht="13.2" x14ac:dyDescent="0.25">
      <c r="A267" s="14"/>
      <c r="B267" s="14"/>
      <c r="C267" s="14"/>
      <c r="D267" s="16"/>
      <c r="E267" s="16"/>
      <c r="F267" s="14"/>
      <c r="G267" s="14"/>
      <c r="H267" s="14"/>
      <c r="I267" s="15"/>
      <c r="J267" s="77"/>
      <c r="K267" s="92"/>
    </row>
    <row r="268" spans="1:11" ht="13.2" x14ac:dyDescent="0.25">
      <c r="A268" s="14"/>
      <c r="B268" s="14"/>
      <c r="C268" s="14"/>
      <c r="D268" s="16"/>
      <c r="E268" s="16"/>
      <c r="F268" s="14"/>
      <c r="G268" s="14"/>
      <c r="H268" s="14"/>
      <c r="I268" s="15"/>
      <c r="J268" s="77"/>
      <c r="K268" s="92"/>
    </row>
    <row r="269" spans="1:11" ht="13.2" x14ac:dyDescent="0.25">
      <c r="A269" s="14"/>
      <c r="B269" s="14"/>
      <c r="C269" s="14"/>
      <c r="D269" s="16"/>
      <c r="E269" s="16"/>
      <c r="F269" s="14"/>
      <c r="G269" s="14"/>
      <c r="H269" s="14"/>
      <c r="I269" s="15"/>
      <c r="J269" s="77"/>
      <c r="K269" s="92"/>
    </row>
    <row r="270" spans="1:11" ht="13.2" x14ac:dyDescent="0.25">
      <c r="A270" s="14"/>
      <c r="B270" s="14"/>
      <c r="C270" s="14"/>
      <c r="D270" s="16"/>
      <c r="E270" s="16"/>
      <c r="F270" s="14"/>
      <c r="G270" s="14"/>
      <c r="H270" s="14"/>
      <c r="I270" s="15"/>
      <c r="J270" s="77"/>
      <c r="K270" s="92"/>
    </row>
    <row r="271" spans="1:11" ht="13.2" x14ac:dyDescent="0.25">
      <c r="A271" s="14"/>
      <c r="B271" s="14"/>
      <c r="C271" s="14"/>
      <c r="D271" s="16"/>
      <c r="E271" s="16"/>
      <c r="F271" s="14"/>
      <c r="G271" s="14"/>
      <c r="H271" s="14"/>
      <c r="I271" s="15"/>
      <c r="J271" s="77"/>
      <c r="K271" s="92"/>
    </row>
    <row r="272" spans="1:11" ht="13.2" x14ac:dyDescent="0.25">
      <c r="A272" s="14"/>
      <c r="B272" s="14"/>
      <c r="C272" s="14"/>
      <c r="D272" s="16"/>
      <c r="E272" s="16"/>
      <c r="F272" s="14"/>
      <c r="G272" s="14"/>
      <c r="H272" s="14"/>
      <c r="I272" s="15"/>
      <c r="J272" s="77"/>
      <c r="K272" s="92"/>
    </row>
    <row r="273" spans="1:11" ht="13.2" x14ac:dyDescent="0.25">
      <c r="A273" s="14"/>
      <c r="B273" s="14"/>
      <c r="C273" s="14"/>
      <c r="D273" s="16"/>
      <c r="E273" s="16"/>
      <c r="F273" s="14"/>
      <c r="G273" s="14"/>
      <c r="H273" s="14"/>
      <c r="I273" s="15"/>
      <c r="J273" s="77"/>
      <c r="K273" s="92"/>
    </row>
    <row r="274" spans="1:11" ht="13.2" x14ac:dyDescent="0.25">
      <c r="A274" s="14"/>
      <c r="B274" s="14"/>
      <c r="C274" s="14"/>
      <c r="D274" s="16"/>
      <c r="E274" s="16"/>
      <c r="F274" s="14"/>
      <c r="G274" s="14"/>
      <c r="H274" s="14"/>
      <c r="I274" s="15"/>
      <c r="J274" s="77"/>
      <c r="K274" s="92"/>
    </row>
    <row r="275" spans="1:11" ht="13.2" x14ac:dyDescent="0.25">
      <c r="A275" s="14"/>
      <c r="B275" s="14"/>
      <c r="C275" s="14"/>
      <c r="D275" s="16"/>
      <c r="E275" s="16"/>
      <c r="F275" s="14"/>
      <c r="G275" s="14"/>
      <c r="H275" s="14"/>
      <c r="I275" s="15"/>
      <c r="J275" s="77"/>
      <c r="K275" s="92"/>
    </row>
    <row r="276" spans="1:11" ht="13.2" x14ac:dyDescent="0.25">
      <c r="A276" s="14"/>
      <c r="B276" s="14"/>
      <c r="C276" s="14"/>
      <c r="D276" s="16"/>
      <c r="E276" s="16"/>
      <c r="F276" s="14"/>
      <c r="G276" s="14"/>
      <c r="H276" s="14"/>
      <c r="I276" s="15"/>
      <c r="J276" s="77"/>
      <c r="K276" s="92"/>
    </row>
    <row r="277" spans="1:11" ht="13.2" x14ac:dyDescent="0.25">
      <c r="A277" s="14"/>
      <c r="B277" s="14"/>
      <c r="C277" s="14"/>
      <c r="D277" s="16"/>
      <c r="E277" s="16"/>
      <c r="F277" s="14"/>
      <c r="G277" s="14"/>
      <c r="H277" s="14"/>
      <c r="I277" s="15"/>
      <c r="J277" s="77"/>
      <c r="K277" s="92"/>
    </row>
    <row r="278" spans="1:11" ht="13.2" x14ac:dyDescent="0.25">
      <c r="A278" s="14"/>
      <c r="B278" s="14"/>
      <c r="C278" s="14"/>
      <c r="D278" s="16"/>
      <c r="E278" s="16"/>
      <c r="F278" s="14"/>
      <c r="G278" s="14"/>
      <c r="H278" s="14"/>
      <c r="I278" s="15"/>
      <c r="J278" s="77"/>
      <c r="K278" s="92"/>
    </row>
    <row r="279" spans="1:11" ht="13.2" x14ac:dyDescent="0.25">
      <c r="A279" s="14"/>
      <c r="B279" s="14"/>
      <c r="C279" s="14"/>
      <c r="D279" s="16"/>
      <c r="E279" s="16"/>
      <c r="F279" s="14"/>
      <c r="G279" s="14"/>
      <c r="H279" s="14"/>
      <c r="I279" s="15"/>
      <c r="J279" s="77"/>
      <c r="K279" s="92"/>
    </row>
    <row r="280" spans="1:11" ht="13.2" x14ac:dyDescent="0.25">
      <c r="A280" s="14"/>
      <c r="B280" s="14"/>
      <c r="C280" s="14"/>
      <c r="D280" s="16"/>
      <c r="E280" s="16"/>
      <c r="F280" s="14"/>
      <c r="G280" s="14"/>
      <c r="H280" s="14"/>
      <c r="I280" s="15"/>
      <c r="J280" s="77"/>
      <c r="K280" s="92"/>
    </row>
    <row r="281" spans="1:11" ht="13.2" x14ac:dyDescent="0.25">
      <c r="A281" s="14"/>
      <c r="B281" s="14"/>
      <c r="C281" s="14"/>
      <c r="D281" s="16"/>
      <c r="E281" s="16"/>
      <c r="F281" s="14"/>
      <c r="G281" s="14"/>
      <c r="H281" s="14"/>
      <c r="I281" s="15"/>
      <c r="J281" s="77"/>
      <c r="K281" s="92"/>
    </row>
    <row r="282" spans="1:11" ht="13.2" x14ac:dyDescent="0.25">
      <c r="A282" s="14"/>
      <c r="B282" s="14"/>
      <c r="C282" s="14"/>
      <c r="D282" s="16"/>
      <c r="E282" s="16"/>
      <c r="F282" s="14"/>
      <c r="G282" s="14"/>
      <c r="H282" s="14"/>
      <c r="I282" s="15"/>
      <c r="J282" s="77"/>
      <c r="K282" s="92"/>
    </row>
    <row r="283" spans="1:11" ht="13.2" x14ac:dyDescent="0.25">
      <c r="A283" s="14"/>
      <c r="B283" s="14"/>
      <c r="C283" s="14"/>
      <c r="D283" s="16"/>
      <c r="E283" s="16"/>
      <c r="F283" s="14"/>
      <c r="G283" s="14"/>
      <c r="H283" s="14"/>
      <c r="I283" s="15"/>
      <c r="J283" s="77"/>
      <c r="K283" s="92"/>
    </row>
    <row r="284" spans="1:11" ht="13.2" x14ac:dyDescent="0.25">
      <c r="A284" s="14"/>
      <c r="B284" s="14"/>
      <c r="C284" s="14"/>
      <c r="D284" s="16"/>
      <c r="E284" s="16"/>
      <c r="F284" s="14"/>
      <c r="G284" s="14"/>
      <c r="H284" s="14"/>
      <c r="I284" s="15"/>
      <c r="J284" s="77"/>
      <c r="K284" s="92"/>
    </row>
    <row r="285" spans="1:11" ht="13.2" x14ac:dyDescent="0.25">
      <c r="A285" s="14"/>
      <c r="B285" s="14"/>
      <c r="C285" s="14"/>
      <c r="D285" s="16"/>
      <c r="E285" s="16"/>
      <c r="F285" s="14"/>
      <c r="G285" s="14"/>
      <c r="H285" s="14"/>
      <c r="I285" s="15"/>
      <c r="J285" s="77"/>
      <c r="K285" s="92"/>
    </row>
    <row r="286" spans="1:11" ht="13.2" x14ac:dyDescent="0.25">
      <c r="A286" s="14"/>
      <c r="B286" s="14"/>
      <c r="C286" s="14"/>
      <c r="D286" s="16"/>
      <c r="E286" s="16"/>
      <c r="F286" s="14"/>
      <c r="G286" s="14"/>
      <c r="H286" s="14"/>
      <c r="I286" s="15"/>
      <c r="J286" s="77"/>
      <c r="K286" s="92"/>
    </row>
    <row r="287" spans="1:11" ht="13.2" x14ac:dyDescent="0.25">
      <c r="A287" s="14"/>
      <c r="B287" s="14"/>
      <c r="C287" s="14"/>
      <c r="D287" s="16"/>
      <c r="E287" s="16"/>
      <c r="F287" s="14"/>
      <c r="G287" s="14"/>
      <c r="H287" s="14"/>
      <c r="I287" s="15"/>
      <c r="J287" s="77"/>
      <c r="K287" s="92"/>
    </row>
    <row r="288" spans="1:11" ht="13.2" x14ac:dyDescent="0.25">
      <c r="A288" s="14"/>
      <c r="B288" s="14"/>
      <c r="C288" s="14"/>
      <c r="D288" s="16"/>
      <c r="E288" s="16"/>
      <c r="F288" s="14"/>
      <c r="G288" s="14"/>
      <c r="H288" s="14"/>
      <c r="I288" s="15"/>
      <c r="J288" s="77"/>
      <c r="K288" s="92"/>
    </row>
    <row r="289" spans="1:11" ht="13.2" x14ac:dyDescent="0.25">
      <c r="A289" s="14"/>
      <c r="B289" s="14"/>
      <c r="C289" s="14"/>
      <c r="D289" s="16"/>
      <c r="E289" s="16"/>
      <c r="F289" s="14"/>
      <c r="G289" s="14"/>
      <c r="H289" s="14"/>
      <c r="I289" s="15"/>
      <c r="J289" s="77"/>
      <c r="K289" s="92"/>
    </row>
    <row r="290" spans="1:11" ht="13.2" x14ac:dyDescent="0.25">
      <c r="A290" s="14"/>
      <c r="B290" s="14"/>
      <c r="C290" s="14"/>
      <c r="D290" s="16"/>
      <c r="E290" s="16"/>
      <c r="F290" s="14"/>
      <c r="G290" s="14"/>
      <c r="H290" s="14"/>
      <c r="I290" s="15"/>
      <c r="J290" s="77"/>
      <c r="K290" s="92"/>
    </row>
    <row r="291" spans="1:11" ht="13.2" x14ac:dyDescent="0.25">
      <c r="A291" s="14"/>
      <c r="B291" s="14"/>
      <c r="C291" s="14"/>
      <c r="D291" s="16"/>
      <c r="E291" s="16"/>
      <c r="F291" s="14"/>
      <c r="G291" s="14"/>
      <c r="H291" s="14"/>
      <c r="I291" s="15"/>
      <c r="J291" s="77"/>
      <c r="K291" s="92"/>
    </row>
    <row r="292" spans="1:11" ht="13.2" x14ac:dyDescent="0.25">
      <c r="A292" s="14"/>
      <c r="B292" s="14"/>
      <c r="C292" s="14"/>
      <c r="D292" s="16"/>
      <c r="E292" s="16"/>
      <c r="F292" s="14"/>
      <c r="G292" s="14"/>
      <c r="H292" s="14"/>
      <c r="I292" s="15"/>
      <c r="J292" s="77"/>
      <c r="K292" s="92"/>
    </row>
    <row r="293" spans="1:11" ht="13.2" x14ac:dyDescent="0.25">
      <c r="A293" s="14"/>
      <c r="B293" s="14"/>
      <c r="C293" s="14"/>
      <c r="D293" s="16"/>
      <c r="E293" s="16"/>
      <c r="F293" s="14"/>
      <c r="G293" s="14"/>
      <c r="H293" s="14"/>
      <c r="I293" s="15"/>
      <c r="J293" s="77"/>
      <c r="K293" s="92"/>
    </row>
    <row r="294" spans="1:11" ht="13.2" x14ac:dyDescent="0.25">
      <c r="A294" s="14"/>
      <c r="B294" s="14"/>
      <c r="C294" s="14"/>
      <c r="D294" s="16"/>
      <c r="E294" s="16"/>
      <c r="F294" s="14"/>
      <c r="G294" s="14"/>
      <c r="H294" s="14"/>
      <c r="I294" s="15"/>
      <c r="J294" s="77"/>
      <c r="K294" s="92"/>
    </row>
    <row r="295" spans="1:11" ht="13.2" x14ac:dyDescent="0.25">
      <c r="A295" s="14"/>
      <c r="B295" s="14"/>
      <c r="C295" s="14"/>
      <c r="D295" s="16"/>
      <c r="E295" s="16"/>
      <c r="F295" s="14"/>
      <c r="G295" s="14"/>
      <c r="H295" s="14"/>
      <c r="I295" s="15"/>
      <c r="J295" s="77"/>
      <c r="K295" s="92"/>
    </row>
    <row r="296" spans="1:11" ht="13.2" x14ac:dyDescent="0.25">
      <c r="A296" s="14"/>
      <c r="B296" s="14"/>
      <c r="C296" s="14"/>
      <c r="D296" s="16"/>
      <c r="E296" s="16"/>
      <c r="F296" s="14"/>
      <c r="G296" s="14"/>
      <c r="H296" s="14"/>
      <c r="I296" s="15"/>
      <c r="J296" s="77"/>
      <c r="K296" s="92"/>
    </row>
    <row r="297" spans="1:11" ht="13.2" x14ac:dyDescent="0.25">
      <c r="A297" s="14"/>
      <c r="B297" s="14"/>
      <c r="C297" s="14"/>
      <c r="D297" s="16"/>
      <c r="E297" s="16"/>
      <c r="F297" s="14"/>
      <c r="G297" s="14"/>
      <c r="H297" s="14"/>
      <c r="I297" s="15"/>
      <c r="J297" s="77"/>
      <c r="K297" s="92"/>
    </row>
    <row r="298" spans="1:11" ht="13.2" x14ac:dyDescent="0.25">
      <c r="A298" s="14"/>
      <c r="B298" s="14"/>
      <c r="C298" s="14"/>
      <c r="D298" s="16"/>
      <c r="E298" s="16"/>
      <c r="F298" s="14"/>
      <c r="G298" s="14"/>
      <c r="H298" s="14"/>
      <c r="I298" s="15"/>
      <c r="J298" s="77"/>
      <c r="K298" s="92"/>
    </row>
    <row r="299" spans="1:11" ht="13.2" x14ac:dyDescent="0.25">
      <c r="A299" s="14"/>
      <c r="B299" s="14"/>
      <c r="C299" s="14"/>
      <c r="D299" s="16"/>
      <c r="E299" s="16"/>
      <c r="F299" s="14"/>
      <c r="G299" s="14"/>
      <c r="H299" s="14"/>
      <c r="I299" s="15"/>
      <c r="J299" s="77"/>
      <c r="K299" s="92"/>
    </row>
    <row r="300" spans="1:11" ht="13.2" x14ac:dyDescent="0.25">
      <c r="A300" s="14"/>
      <c r="B300" s="14"/>
      <c r="C300" s="14"/>
      <c r="D300" s="16"/>
      <c r="E300" s="16"/>
      <c r="F300" s="14"/>
      <c r="G300" s="14"/>
      <c r="H300" s="14"/>
      <c r="I300" s="15"/>
      <c r="J300" s="77"/>
      <c r="K300" s="92"/>
    </row>
    <row r="301" spans="1:11" ht="13.2" x14ac:dyDescent="0.25">
      <c r="A301" s="14"/>
      <c r="B301" s="14"/>
      <c r="C301" s="14"/>
      <c r="D301" s="16"/>
      <c r="E301" s="16"/>
      <c r="F301" s="14"/>
      <c r="G301" s="14"/>
      <c r="H301" s="14"/>
      <c r="I301" s="15"/>
      <c r="J301" s="77"/>
      <c r="K301" s="92"/>
    </row>
    <row r="302" spans="1:11" ht="13.2" x14ac:dyDescent="0.25">
      <c r="A302" s="14"/>
      <c r="B302" s="14"/>
      <c r="C302" s="14"/>
      <c r="D302" s="16"/>
      <c r="E302" s="16"/>
      <c r="F302" s="14"/>
      <c r="G302" s="14"/>
      <c r="H302" s="14"/>
      <c r="I302" s="15"/>
      <c r="J302" s="77"/>
      <c r="K302" s="92"/>
    </row>
    <row r="303" spans="1:11" ht="13.2" x14ac:dyDescent="0.25">
      <c r="A303" s="14"/>
      <c r="B303" s="14"/>
      <c r="C303" s="14"/>
      <c r="D303" s="16"/>
      <c r="E303" s="16"/>
      <c r="F303" s="14"/>
      <c r="G303" s="14"/>
      <c r="H303" s="14"/>
      <c r="I303" s="15"/>
      <c r="J303" s="77"/>
      <c r="K303" s="92"/>
    </row>
    <row r="304" spans="1:11" ht="13.2" x14ac:dyDescent="0.25">
      <c r="A304" s="14"/>
      <c r="B304" s="14"/>
      <c r="C304" s="14"/>
      <c r="D304" s="16"/>
      <c r="E304" s="16"/>
      <c r="F304" s="14"/>
      <c r="G304" s="14"/>
      <c r="H304" s="14"/>
      <c r="I304" s="15"/>
      <c r="J304" s="77"/>
      <c r="K304" s="92"/>
    </row>
    <row r="305" spans="1:11" ht="13.2" x14ac:dyDescent="0.25">
      <c r="A305" s="14"/>
      <c r="B305" s="14"/>
      <c r="C305" s="14"/>
      <c r="D305" s="16"/>
      <c r="E305" s="16"/>
      <c r="F305" s="14"/>
      <c r="G305" s="14"/>
      <c r="H305" s="14"/>
      <c r="I305" s="15"/>
      <c r="J305" s="77"/>
      <c r="K305" s="92"/>
    </row>
    <row r="306" spans="1:11" ht="13.2" x14ac:dyDescent="0.25">
      <c r="A306" s="14"/>
      <c r="B306" s="14"/>
      <c r="C306" s="14"/>
      <c r="D306" s="16"/>
      <c r="E306" s="16"/>
      <c r="F306" s="14"/>
      <c r="G306" s="14"/>
      <c r="H306" s="14"/>
      <c r="I306" s="15"/>
      <c r="J306" s="77"/>
      <c r="K306" s="92"/>
    </row>
    <row r="307" spans="1:11" ht="13.2" x14ac:dyDescent="0.25">
      <c r="A307" s="14"/>
      <c r="B307" s="14"/>
      <c r="C307" s="14"/>
      <c r="D307" s="16"/>
      <c r="E307" s="16"/>
      <c r="F307" s="14"/>
      <c r="G307" s="14"/>
      <c r="H307" s="14"/>
      <c r="I307" s="15"/>
      <c r="J307" s="77"/>
      <c r="K307" s="92"/>
    </row>
    <row r="308" spans="1:11" ht="13.2" x14ac:dyDescent="0.25">
      <c r="A308" s="14"/>
      <c r="B308" s="14"/>
      <c r="C308" s="14"/>
      <c r="D308" s="16"/>
      <c r="E308" s="16"/>
      <c r="F308" s="14"/>
      <c r="G308" s="14"/>
      <c r="H308" s="14"/>
      <c r="I308" s="15"/>
      <c r="J308" s="77"/>
      <c r="K308" s="92"/>
    </row>
    <row r="309" spans="1:11" ht="13.2" x14ac:dyDescent="0.25">
      <c r="A309" s="14"/>
      <c r="B309" s="14"/>
      <c r="C309" s="14"/>
      <c r="D309" s="16"/>
      <c r="E309" s="16"/>
      <c r="F309" s="14"/>
      <c r="G309" s="14"/>
      <c r="H309" s="14"/>
      <c r="I309" s="15"/>
      <c r="J309" s="77"/>
      <c r="K309" s="92"/>
    </row>
    <row r="310" spans="1:11" ht="13.2" x14ac:dyDescent="0.25">
      <c r="A310" s="14"/>
      <c r="B310" s="14"/>
      <c r="C310" s="14"/>
      <c r="D310" s="16"/>
      <c r="E310" s="16"/>
      <c r="F310" s="14"/>
      <c r="G310" s="14"/>
      <c r="H310" s="14"/>
      <c r="I310" s="15"/>
      <c r="J310" s="77"/>
      <c r="K310" s="92"/>
    </row>
    <row r="311" spans="1:11" ht="13.2" x14ac:dyDescent="0.25">
      <c r="A311" s="14"/>
      <c r="B311" s="14"/>
      <c r="C311" s="14"/>
      <c r="D311" s="16"/>
      <c r="E311" s="16"/>
      <c r="F311" s="14"/>
      <c r="G311" s="14"/>
      <c r="H311" s="14"/>
      <c r="I311" s="15"/>
      <c r="J311" s="77"/>
      <c r="K311" s="92"/>
    </row>
    <row r="312" spans="1:11" ht="13.2" x14ac:dyDescent="0.25">
      <c r="A312" s="14"/>
      <c r="B312" s="14"/>
      <c r="C312" s="14"/>
      <c r="D312" s="16"/>
      <c r="E312" s="16"/>
      <c r="F312" s="14"/>
      <c r="G312" s="14"/>
      <c r="H312" s="14"/>
      <c r="I312" s="15"/>
      <c r="J312" s="77"/>
      <c r="K312" s="92"/>
    </row>
    <row r="313" spans="1:11" ht="13.2" x14ac:dyDescent="0.25">
      <c r="A313" s="14"/>
      <c r="B313" s="14"/>
      <c r="C313" s="14"/>
      <c r="D313" s="16"/>
      <c r="E313" s="16"/>
      <c r="F313" s="14"/>
      <c r="G313" s="14"/>
      <c r="H313" s="14"/>
      <c r="I313" s="15"/>
      <c r="J313" s="77"/>
      <c r="K313" s="92"/>
    </row>
    <row r="314" spans="1:11" ht="13.2" x14ac:dyDescent="0.25">
      <c r="A314" s="14"/>
      <c r="B314" s="14"/>
      <c r="C314" s="14"/>
      <c r="D314" s="16"/>
      <c r="E314" s="16"/>
      <c r="F314" s="14"/>
      <c r="G314" s="14"/>
      <c r="H314" s="14"/>
      <c r="I314" s="15"/>
      <c r="J314" s="77"/>
      <c r="K314" s="92"/>
    </row>
    <row r="315" spans="1:11" ht="13.2" x14ac:dyDescent="0.25">
      <c r="A315" s="14"/>
      <c r="B315" s="14"/>
      <c r="C315" s="14"/>
      <c r="D315" s="16"/>
      <c r="E315" s="16"/>
      <c r="F315" s="14"/>
      <c r="G315" s="14"/>
      <c r="H315" s="14"/>
      <c r="I315" s="15"/>
      <c r="J315" s="77"/>
      <c r="K315" s="92"/>
    </row>
    <row r="316" spans="1:11" ht="13.2" x14ac:dyDescent="0.25">
      <c r="A316" s="14"/>
      <c r="B316" s="14"/>
      <c r="C316" s="14"/>
      <c r="D316" s="16"/>
      <c r="E316" s="16"/>
      <c r="F316" s="14"/>
      <c r="G316" s="14"/>
      <c r="H316" s="14"/>
      <c r="I316" s="15"/>
      <c r="J316" s="77"/>
      <c r="K316" s="92"/>
    </row>
    <row r="317" spans="1:11" ht="13.2" x14ac:dyDescent="0.25">
      <c r="A317" s="14"/>
      <c r="B317" s="14"/>
      <c r="C317" s="14"/>
      <c r="D317" s="16"/>
      <c r="E317" s="16"/>
      <c r="F317" s="14"/>
      <c r="G317" s="14"/>
      <c r="H317" s="14"/>
      <c r="I317" s="15"/>
      <c r="J317" s="77"/>
      <c r="K317" s="92"/>
    </row>
    <row r="318" spans="1:11" ht="13.2" x14ac:dyDescent="0.25">
      <c r="A318" s="14"/>
      <c r="B318" s="14"/>
      <c r="C318" s="14"/>
      <c r="D318" s="16"/>
      <c r="E318" s="16"/>
      <c r="F318" s="14"/>
      <c r="G318" s="14"/>
      <c r="H318" s="14"/>
      <c r="I318" s="15"/>
      <c r="J318" s="77"/>
      <c r="K318" s="92"/>
    </row>
    <row r="319" spans="1:11" ht="13.2" x14ac:dyDescent="0.25">
      <c r="A319" s="14"/>
      <c r="B319" s="14"/>
      <c r="C319" s="14"/>
      <c r="D319" s="16"/>
      <c r="E319" s="16"/>
      <c r="F319" s="14"/>
      <c r="G319" s="14"/>
      <c r="H319" s="14"/>
      <c r="I319" s="15"/>
      <c r="J319" s="77"/>
      <c r="K319" s="92"/>
    </row>
    <row r="320" spans="1:11" ht="13.2" x14ac:dyDescent="0.25">
      <c r="A320" s="14"/>
      <c r="B320" s="14"/>
      <c r="C320" s="14"/>
      <c r="D320" s="16"/>
      <c r="E320" s="16"/>
      <c r="F320" s="14"/>
      <c r="G320" s="14"/>
      <c r="H320" s="14"/>
      <c r="I320" s="15"/>
      <c r="J320" s="77"/>
      <c r="K320" s="92"/>
    </row>
    <row r="321" spans="1:11" ht="13.2" x14ac:dyDescent="0.25">
      <c r="A321" s="14"/>
      <c r="B321" s="14"/>
      <c r="C321" s="14"/>
      <c r="D321" s="16"/>
      <c r="E321" s="16"/>
      <c r="F321" s="14"/>
      <c r="G321" s="14"/>
      <c r="H321" s="14"/>
      <c r="I321" s="15"/>
      <c r="J321" s="77"/>
      <c r="K321" s="92"/>
    </row>
    <row r="322" spans="1:11" ht="13.2" x14ac:dyDescent="0.25">
      <c r="A322" s="14"/>
      <c r="B322" s="14"/>
      <c r="C322" s="14"/>
      <c r="D322" s="16"/>
      <c r="E322" s="16"/>
      <c r="F322" s="14"/>
      <c r="G322" s="14"/>
      <c r="H322" s="14"/>
      <c r="I322" s="15"/>
      <c r="J322" s="77"/>
      <c r="K322" s="92"/>
    </row>
    <row r="323" spans="1:11" ht="13.2" x14ac:dyDescent="0.25">
      <c r="A323" s="14"/>
      <c r="B323" s="14"/>
      <c r="C323" s="14"/>
      <c r="D323" s="16"/>
      <c r="E323" s="16"/>
      <c r="F323" s="14"/>
      <c r="G323" s="14"/>
      <c r="H323" s="14"/>
      <c r="I323" s="15"/>
      <c r="J323" s="77"/>
      <c r="K323" s="92"/>
    </row>
    <row r="324" spans="1:11" ht="13.2" x14ac:dyDescent="0.25">
      <c r="A324" s="14"/>
      <c r="B324" s="14"/>
      <c r="C324" s="14"/>
      <c r="D324" s="16"/>
      <c r="E324" s="16"/>
      <c r="F324" s="14"/>
      <c r="G324" s="14"/>
      <c r="H324" s="14"/>
      <c r="I324" s="15"/>
      <c r="J324" s="77"/>
      <c r="K324" s="92"/>
    </row>
    <row r="325" spans="1:11" ht="13.2" x14ac:dyDescent="0.25">
      <c r="A325" s="14"/>
      <c r="B325" s="14"/>
      <c r="C325" s="14"/>
      <c r="D325" s="16"/>
      <c r="E325" s="16"/>
      <c r="F325" s="14"/>
      <c r="G325" s="14"/>
      <c r="H325" s="14"/>
      <c r="I325" s="15"/>
      <c r="J325" s="77"/>
      <c r="K325" s="92"/>
    </row>
    <row r="326" spans="1:11" ht="13.2" x14ac:dyDescent="0.25">
      <c r="A326" s="14"/>
      <c r="B326" s="14"/>
      <c r="C326" s="14"/>
      <c r="D326" s="16"/>
      <c r="E326" s="16"/>
      <c r="F326" s="14"/>
      <c r="G326" s="14"/>
      <c r="H326" s="14"/>
      <c r="I326" s="15"/>
      <c r="J326" s="77"/>
      <c r="K326" s="92"/>
    </row>
    <row r="327" spans="1:11" ht="13.2" x14ac:dyDescent="0.25">
      <c r="A327" s="14"/>
      <c r="B327" s="14"/>
      <c r="C327" s="14"/>
      <c r="D327" s="16"/>
      <c r="E327" s="16"/>
      <c r="F327" s="14"/>
      <c r="G327" s="14"/>
      <c r="H327" s="14"/>
      <c r="I327" s="15"/>
      <c r="J327" s="77"/>
      <c r="K327" s="92"/>
    </row>
    <row r="328" spans="1:11" ht="13.2" x14ac:dyDescent="0.25">
      <c r="A328" s="14"/>
      <c r="B328" s="14"/>
      <c r="C328" s="14"/>
      <c r="D328" s="16"/>
      <c r="E328" s="16"/>
      <c r="F328" s="14"/>
      <c r="G328" s="14"/>
      <c r="H328" s="14"/>
      <c r="I328" s="15"/>
      <c r="J328" s="77"/>
      <c r="K328" s="92"/>
    </row>
    <row r="329" spans="1:11" ht="13.2" x14ac:dyDescent="0.25">
      <c r="A329" s="14"/>
      <c r="B329" s="14"/>
      <c r="C329" s="14"/>
      <c r="D329" s="16"/>
      <c r="E329" s="16"/>
      <c r="F329" s="14"/>
      <c r="G329" s="14"/>
      <c r="H329" s="14"/>
      <c r="I329" s="15"/>
      <c r="J329" s="77"/>
      <c r="K329" s="92"/>
    </row>
    <row r="330" spans="1:11" ht="13.2" x14ac:dyDescent="0.25">
      <c r="A330" s="14"/>
      <c r="B330" s="14"/>
      <c r="C330" s="14"/>
      <c r="D330" s="16"/>
      <c r="E330" s="16"/>
      <c r="F330" s="14"/>
      <c r="G330" s="14"/>
      <c r="H330" s="14"/>
      <c r="I330" s="15"/>
      <c r="J330" s="77"/>
      <c r="K330" s="92"/>
    </row>
    <row r="331" spans="1:11" ht="13.2" x14ac:dyDescent="0.25">
      <c r="A331" s="14"/>
      <c r="B331" s="14"/>
      <c r="C331" s="14"/>
      <c r="D331" s="16"/>
      <c r="E331" s="16"/>
      <c r="F331" s="14"/>
      <c r="G331" s="14"/>
      <c r="H331" s="14"/>
      <c r="I331" s="15"/>
      <c r="J331" s="77"/>
      <c r="K331" s="92"/>
    </row>
    <row r="332" spans="1:11" ht="13.2" x14ac:dyDescent="0.25">
      <c r="A332" s="14"/>
      <c r="B332" s="14"/>
      <c r="C332" s="14"/>
      <c r="D332" s="16"/>
      <c r="E332" s="16"/>
      <c r="F332" s="14"/>
      <c r="G332" s="14"/>
      <c r="H332" s="14"/>
      <c r="I332" s="15"/>
      <c r="J332" s="77"/>
      <c r="K332" s="92"/>
    </row>
    <row r="333" spans="1:11" ht="13.2" x14ac:dyDescent="0.25">
      <c r="A333" s="14"/>
      <c r="B333" s="14"/>
      <c r="C333" s="14"/>
      <c r="D333" s="16"/>
      <c r="E333" s="16"/>
      <c r="F333" s="14"/>
      <c r="G333" s="14"/>
      <c r="H333" s="14"/>
      <c r="I333" s="15"/>
      <c r="J333" s="77"/>
      <c r="K333" s="92"/>
    </row>
    <row r="334" spans="1:11" ht="13.2" x14ac:dyDescent="0.25">
      <c r="A334" s="14"/>
      <c r="B334" s="14"/>
      <c r="C334" s="14"/>
      <c r="D334" s="16"/>
      <c r="E334" s="16"/>
      <c r="F334" s="14"/>
      <c r="G334" s="14"/>
      <c r="H334" s="14"/>
      <c r="I334" s="15"/>
      <c r="J334" s="77"/>
      <c r="K334" s="92"/>
    </row>
    <row r="335" spans="1:11" ht="13.2" x14ac:dyDescent="0.25">
      <c r="A335" s="14"/>
      <c r="B335" s="14"/>
      <c r="C335" s="14"/>
      <c r="D335" s="16"/>
      <c r="E335" s="16"/>
      <c r="F335" s="14"/>
      <c r="G335" s="14"/>
      <c r="H335" s="14"/>
      <c r="I335" s="15"/>
      <c r="J335" s="77"/>
      <c r="K335" s="92"/>
    </row>
    <row r="336" spans="1:11" ht="13.2" x14ac:dyDescent="0.25">
      <c r="A336" s="14"/>
      <c r="B336" s="14"/>
      <c r="C336" s="14"/>
      <c r="D336" s="16"/>
      <c r="E336" s="16"/>
      <c r="F336" s="14"/>
      <c r="G336" s="14"/>
      <c r="H336" s="14"/>
      <c r="I336" s="15"/>
      <c r="J336" s="77"/>
      <c r="K336" s="92"/>
    </row>
    <row r="337" spans="1:11" ht="13.2" x14ac:dyDescent="0.25">
      <c r="A337" s="14"/>
      <c r="B337" s="14"/>
      <c r="C337" s="14"/>
      <c r="D337" s="16"/>
      <c r="E337" s="16"/>
      <c r="F337" s="14"/>
      <c r="G337" s="14"/>
      <c r="H337" s="14"/>
      <c r="I337" s="15"/>
      <c r="J337" s="77"/>
      <c r="K337" s="92"/>
    </row>
    <row r="338" spans="1:11" ht="13.2" x14ac:dyDescent="0.25">
      <c r="A338" s="14"/>
      <c r="B338" s="14"/>
      <c r="C338" s="14"/>
      <c r="D338" s="16"/>
      <c r="E338" s="16"/>
      <c r="F338" s="14"/>
      <c r="G338" s="14"/>
      <c r="H338" s="14"/>
      <c r="I338" s="15"/>
      <c r="J338" s="77"/>
      <c r="K338" s="92"/>
    </row>
    <row r="339" spans="1:11" ht="13.2" x14ac:dyDescent="0.25">
      <c r="A339" s="14"/>
      <c r="B339" s="14"/>
      <c r="C339" s="14"/>
      <c r="D339" s="16"/>
      <c r="E339" s="16"/>
      <c r="F339" s="14"/>
      <c r="G339" s="14"/>
      <c r="H339" s="14"/>
      <c r="I339" s="15"/>
      <c r="J339" s="77"/>
      <c r="K339" s="92"/>
    </row>
    <row r="340" spans="1:11" ht="13.2" x14ac:dyDescent="0.25">
      <c r="A340" s="14"/>
      <c r="B340" s="14"/>
      <c r="C340" s="14"/>
      <c r="D340" s="16"/>
      <c r="E340" s="16"/>
      <c r="F340" s="14"/>
      <c r="G340" s="14"/>
      <c r="H340" s="14"/>
      <c r="I340" s="15"/>
      <c r="J340" s="77"/>
      <c r="K340" s="92"/>
    </row>
    <row r="341" spans="1:11" ht="13.2" x14ac:dyDescent="0.25">
      <c r="A341" s="14"/>
      <c r="B341" s="14"/>
      <c r="C341" s="14"/>
      <c r="D341" s="16"/>
      <c r="E341" s="16"/>
      <c r="F341" s="14"/>
      <c r="G341" s="14"/>
      <c r="H341" s="14"/>
      <c r="I341" s="15"/>
      <c r="J341" s="77"/>
      <c r="K341" s="92"/>
    </row>
    <row r="342" spans="1:11" ht="13.2" x14ac:dyDescent="0.25">
      <c r="A342" s="14"/>
      <c r="B342" s="14"/>
      <c r="C342" s="14"/>
      <c r="D342" s="16"/>
      <c r="E342" s="16"/>
      <c r="F342" s="14"/>
      <c r="G342" s="14"/>
      <c r="H342" s="14"/>
      <c r="I342" s="15"/>
      <c r="J342" s="77"/>
      <c r="K342" s="92"/>
    </row>
    <row r="343" spans="1:11" ht="13.2" x14ac:dyDescent="0.25">
      <c r="A343" s="14"/>
      <c r="B343" s="14"/>
      <c r="C343" s="14"/>
      <c r="D343" s="16"/>
      <c r="E343" s="16"/>
      <c r="F343" s="14"/>
      <c r="G343" s="14"/>
      <c r="H343" s="14"/>
      <c r="I343" s="15"/>
      <c r="J343" s="77"/>
      <c r="K343" s="92"/>
    </row>
    <row r="344" spans="1:11" ht="13.2" x14ac:dyDescent="0.25">
      <c r="A344" s="14"/>
      <c r="B344" s="14"/>
      <c r="C344" s="14"/>
      <c r="D344" s="16"/>
      <c r="E344" s="16"/>
      <c r="F344" s="14"/>
      <c r="G344" s="14"/>
      <c r="H344" s="14"/>
      <c r="I344" s="15"/>
      <c r="J344" s="77"/>
      <c r="K344" s="92"/>
    </row>
    <row r="345" spans="1:11" ht="13.2" x14ac:dyDescent="0.25">
      <c r="A345" s="14"/>
      <c r="B345" s="14"/>
      <c r="C345" s="14"/>
      <c r="D345" s="16"/>
      <c r="E345" s="16"/>
      <c r="F345" s="14"/>
      <c r="G345" s="14"/>
      <c r="H345" s="14"/>
      <c r="I345" s="15"/>
      <c r="J345" s="77"/>
      <c r="K345" s="92"/>
    </row>
    <row r="346" spans="1:11" ht="13.2" x14ac:dyDescent="0.25">
      <c r="A346" s="14"/>
      <c r="B346" s="14"/>
      <c r="C346" s="14"/>
      <c r="D346" s="16"/>
      <c r="E346" s="16"/>
      <c r="F346" s="14"/>
      <c r="G346" s="14"/>
      <c r="H346" s="14"/>
      <c r="I346" s="15"/>
      <c r="J346" s="77"/>
      <c r="K346" s="92"/>
    </row>
    <row r="347" spans="1:11" ht="13.2" x14ac:dyDescent="0.25">
      <c r="A347" s="14"/>
      <c r="B347" s="14"/>
      <c r="C347" s="14"/>
      <c r="D347" s="16"/>
      <c r="E347" s="16"/>
      <c r="F347" s="14"/>
      <c r="G347" s="14"/>
      <c r="H347" s="14"/>
      <c r="I347" s="15"/>
      <c r="J347" s="77"/>
      <c r="K347" s="92"/>
    </row>
    <row r="348" spans="1:11" ht="13.2" x14ac:dyDescent="0.25">
      <c r="A348" s="14"/>
      <c r="B348" s="14"/>
      <c r="C348" s="14"/>
      <c r="D348" s="16"/>
      <c r="E348" s="16"/>
      <c r="F348" s="14"/>
      <c r="G348" s="14"/>
      <c r="H348" s="14"/>
      <c r="I348" s="15"/>
      <c r="J348" s="77"/>
      <c r="K348" s="92"/>
    </row>
    <row r="349" spans="1:11" ht="13.2" x14ac:dyDescent="0.25">
      <c r="A349" s="14"/>
      <c r="B349" s="14"/>
      <c r="C349" s="14"/>
      <c r="D349" s="16"/>
      <c r="E349" s="16"/>
      <c r="F349" s="14"/>
      <c r="G349" s="14"/>
      <c r="H349" s="14"/>
      <c r="I349" s="15"/>
      <c r="J349" s="77"/>
      <c r="K349" s="92"/>
    </row>
    <row r="350" spans="1:11" ht="13.2" x14ac:dyDescent="0.25">
      <c r="A350" s="14"/>
      <c r="B350" s="14"/>
      <c r="C350" s="14"/>
      <c r="D350" s="16"/>
      <c r="E350" s="16"/>
      <c r="F350" s="14"/>
      <c r="G350" s="14"/>
      <c r="H350" s="14"/>
      <c r="I350" s="15"/>
      <c r="J350" s="77"/>
      <c r="K350" s="92"/>
    </row>
    <row r="351" spans="1:11" ht="13.2" x14ac:dyDescent="0.25">
      <c r="A351" s="14"/>
      <c r="B351" s="14"/>
      <c r="C351" s="14"/>
      <c r="D351" s="16"/>
      <c r="E351" s="16"/>
      <c r="F351" s="14"/>
      <c r="G351" s="14"/>
      <c r="H351" s="14"/>
      <c r="I351" s="15"/>
      <c r="J351" s="77"/>
      <c r="K351" s="92"/>
    </row>
    <row r="352" spans="1:11" ht="13.2" x14ac:dyDescent="0.25">
      <c r="A352" s="14"/>
      <c r="B352" s="14"/>
      <c r="C352" s="14"/>
      <c r="D352" s="16"/>
      <c r="E352" s="16"/>
      <c r="F352" s="14"/>
      <c r="G352" s="14"/>
      <c r="H352" s="14"/>
      <c r="I352" s="15"/>
      <c r="J352" s="77"/>
      <c r="K352" s="92"/>
    </row>
    <row r="353" spans="1:11" ht="13.2" x14ac:dyDescent="0.25">
      <c r="A353" s="14"/>
      <c r="B353" s="14"/>
      <c r="C353" s="14"/>
      <c r="D353" s="16"/>
      <c r="E353" s="16"/>
      <c r="F353" s="14"/>
      <c r="G353" s="14"/>
      <c r="H353" s="14"/>
      <c r="I353" s="15"/>
      <c r="J353" s="77"/>
      <c r="K353" s="92"/>
    </row>
    <row r="354" spans="1:11" ht="13.2" x14ac:dyDescent="0.25">
      <c r="A354" s="14"/>
      <c r="B354" s="14"/>
      <c r="C354" s="14"/>
      <c r="D354" s="16"/>
      <c r="E354" s="16"/>
      <c r="F354" s="14"/>
      <c r="G354" s="14"/>
      <c r="H354" s="14"/>
      <c r="I354" s="15"/>
      <c r="J354" s="77"/>
      <c r="K354" s="92"/>
    </row>
    <row r="355" spans="1:11" ht="13.2" x14ac:dyDescent="0.25">
      <c r="A355" s="14"/>
      <c r="B355" s="14"/>
      <c r="C355" s="14"/>
      <c r="D355" s="16"/>
      <c r="E355" s="16"/>
      <c r="F355" s="14"/>
      <c r="G355" s="14"/>
      <c r="H355" s="14"/>
      <c r="I355" s="15"/>
      <c r="J355" s="77"/>
      <c r="K355" s="92"/>
    </row>
    <row r="356" spans="1:11" ht="13.2" x14ac:dyDescent="0.25">
      <c r="A356" s="14"/>
      <c r="B356" s="14"/>
      <c r="C356" s="14"/>
      <c r="D356" s="16"/>
      <c r="E356" s="16"/>
      <c r="F356" s="14"/>
      <c r="G356" s="14"/>
      <c r="H356" s="14"/>
      <c r="I356" s="15"/>
      <c r="J356" s="77"/>
      <c r="K356" s="92"/>
    </row>
    <row r="357" spans="1:11" ht="13.2" x14ac:dyDescent="0.25">
      <c r="A357" s="14"/>
      <c r="B357" s="14"/>
      <c r="C357" s="14"/>
      <c r="D357" s="16"/>
      <c r="E357" s="16"/>
      <c r="F357" s="14"/>
      <c r="G357" s="14"/>
      <c r="H357" s="14"/>
      <c r="I357" s="15"/>
      <c r="J357" s="77"/>
      <c r="K357" s="92"/>
    </row>
    <row r="358" spans="1:11" ht="13.2" x14ac:dyDescent="0.25">
      <c r="A358" s="14"/>
      <c r="B358" s="14"/>
      <c r="C358" s="14"/>
      <c r="D358" s="16"/>
      <c r="E358" s="16"/>
      <c r="F358" s="14"/>
      <c r="G358" s="14"/>
      <c r="H358" s="14"/>
      <c r="I358" s="15"/>
      <c r="J358" s="77"/>
      <c r="K358" s="92"/>
    </row>
    <row r="359" spans="1:11" ht="13.2" x14ac:dyDescent="0.25">
      <c r="A359" s="14"/>
      <c r="B359" s="14"/>
      <c r="C359" s="14"/>
      <c r="D359" s="16"/>
      <c r="E359" s="16"/>
      <c r="F359" s="14"/>
      <c r="G359" s="14"/>
      <c r="H359" s="14"/>
      <c r="I359" s="15"/>
      <c r="J359" s="77"/>
      <c r="K359" s="92"/>
    </row>
    <row r="360" spans="1:11" ht="13.2" x14ac:dyDescent="0.25">
      <c r="A360" s="14"/>
      <c r="B360" s="14"/>
      <c r="C360" s="14"/>
      <c r="D360" s="16"/>
      <c r="E360" s="16"/>
      <c r="F360" s="14"/>
      <c r="G360" s="14"/>
      <c r="H360" s="14"/>
      <c r="I360" s="15"/>
      <c r="J360" s="77"/>
      <c r="K360" s="92"/>
    </row>
    <row r="361" spans="1:11" ht="13.2" x14ac:dyDescent="0.25">
      <c r="A361" s="14"/>
      <c r="B361" s="14"/>
      <c r="C361" s="14"/>
      <c r="D361" s="16"/>
      <c r="E361" s="16"/>
      <c r="F361" s="14"/>
      <c r="G361" s="14"/>
      <c r="H361" s="14"/>
      <c r="I361" s="15"/>
      <c r="J361" s="77"/>
      <c r="K361" s="92"/>
    </row>
    <row r="362" spans="1:11" ht="13.2" x14ac:dyDescent="0.25">
      <c r="A362" s="14"/>
      <c r="B362" s="14"/>
      <c r="C362" s="14"/>
      <c r="D362" s="16"/>
      <c r="E362" s="16"/>
      <c r="F362" s="14"/>
      <c r="G362" s="14"/>
      <c r="H362" s="14"/>
      <c r="I362" s="15"/>
      <c r="J362" s="77"/>
      <c r="K362" s="92"/>
    </row>
    <row r="363" spans="1:11" ht="13.2" x14ac:dyDescent="0.25">
      <c r="A363" s="14"/>
      <c r="B363" s="14"/>
      <c r="C363" s="14"/>
      <c r="D363" s="16"/>
      <c r="E363" s="16"/>
      <c r="F363" s="14"/>
      <c r="G363" s="14"/>
      <c r="H363" s="14"/>
      <c r="I363" s="15"/>
      <c r="J363" s="77"/>
      <c r="K363" s="92"/>
    </row>
    <row r="364" spans="1:11" ht="13.2" x14ac:dyDescent="0.25">
      <c r="A364" s="14"/>
      <c r="B364" s="14"/>
      <c r="C364" s="14"/>
      <c r="D364" s="16"/>
      <c r="E364" s="16"/>
      <c r="F364" s="14"/>
      <c r="G364" s="14"/>
      <c r="H364" s="14"/>
      <c r="I364" s="15"/>
      <c r="J364" s="77"/>
      <c r="K364" s="92"/>
    </row>
    <row r="365" spans="1:11" ht="13.2" x14ac:dyDescent="0.25">
      <c r="A365" s="14"/>
      <c r="B365" s="14"/>
      <c r="C365" s="14"/>
      <c r="D365" s="16"/>
      <c r="E365" s="16"/>
      <c r="F365" s="14"/>
      <c r="G365" s="14"/>
      <c r="H365" s="14"/>
      <c r="I365" s="15"/>
      <c r="J365" s="77"/>
      <c r="K365" s="92"/>
    </row>
    <row r="366" spans="1:11" ht="13.2" x14ac:dyDescent="0.25">
      <c r="A366" s="14"/>
      <c r="B366" s="14"/>
      <c r="C366" s="14"/>
      <c r="D366" s="16"/>
      <c r="E366" s="16"/>
      <c r="F366" s="14"/>
      <c r="G366" s="14"/>
      <c r="H366" s="14"/>
      <c r="I366" s="15"/>
      <c r="J366" s="77"/>
      <c r="K366" s="92"/>
    </row>
    <row r="367" spans="1:11" ht="13.2" x14ac:dyDescent="0.25">
      <c r="A367" s="14"/>
      <c r="B367" s="14"/>
      <c r="C367" s="14"/>
      <c r="D367" s="16"/>
      <c r="E367" s="16"/>
      <c r="F367" s="14"/>
      <c r="G367" s="14"/>
      <c r="H367" s="14"/>
      <c r="I367" s="15"/>
      <c r="J367" s="77"/>
      <c r="K367" s="92"/>
    </row>
    <row r="368" spans="1:11" ht="13.2" x14ac:dyDescent="0.25">
      <c r="A368" s="14"/>
      <c r="B368" s="14"/>
      <c r="C368" s="14"/>
      <c r="D368" s="16"/>
      <c r="E368" s="16"/>
      <c r="F368" s="14"/>
      <c r="G368" s="14"/>
      <c r="H368" s="14"/>
      <c r="I368" s="15"/>
      <c r="J368" s="77"/>
      <c r="K368" s="92"/>
    </row>
    <row r="369" spans="1:11" ht="13.2" x14ac:dyDescent="0.25">
      <c r="A369" s="14"/>
      <c r="B369" s="14"/>
      <c r="C369" s="14"/>
      <c r="D369" s="16"/>
      <c r="E369" s="16"/>
      <c r="F369" s="14"/>
      <c r="G369" s="14"/>
      <c r="H369" s="14"/>
      <c r="I369" s="15"/>
      <c r="J369" s="77"/>
      <c r="K369" s="92"/>
    </row>
    <row r="370" spans="1:11" ht="13.2" x14ac:dyDescent="0.25">
      <c r="A370" s="14"/>
      <c r="B370" s="14"/>
      <c r="C370" s="14"/>
      <c r="D370" s="16"/>
      <c r="E370" s="16"/>
      <c r="F370" s="14"/>
      <c r="G370" s="14"/>
      <c r="H370" s="14"/>
      <c r="I370" s="15"/>
      <c r="J370" s="77"/>
      <c r="K370" s="92"/>
    </row>
    <row r="371" spans="1:11" ht="13.2" x14ac:dyDescent="0.25">
      <c r="A371" s="14"/>
      <c r="B371" s="14"/>
      <c r="C371" s="14"/>
      <c r="D371" s="16"/>
      <c r="E371" s="16"/>
      <c r="F371" s="14"/>
      <c r="G371" s="14"/>
      <c r="H371" s="14"/>
      <c r="I371" s="15"/>
      <c r="J371" s="77"/>
      <c r="K371" s="92"/>
    </row>
    <row r="372" spans="1:11" ht="13.2" x14ac:dyDescent="0.25">
      <c r="A372" s="14"/>
      <c r="B372" s="14"/>
      <c r="C372" s="14"/>
      <c r="D372" s="16"/>
      <c r="E372" s="16"/>
      <c r="F372" s="14"/>
      <c r="G372" s="14"/>
      <c r="H372" s="14"/>
      <c r="I372" s="15"/>
      <c r="J372" s="77"/>
      <c r="K372" s="92"/>
    </row>
    <row r="373" spans="1:11" ht="13.2" x14ac:dyDescent="0.25">
      <c r="A373" s="14"/>
      <c r="B373" s="14"/>
      <c r="C373" s="14"/>
      <c r="D373" s="16"/>
      <c r="E373" s="16"/>
      <c r="F373" s="14"/>
      <c r="G373" s="14"/>
      <c r="H373" s="14"/>
      <c r="I373" s="15"/>
      <c r="J373" s="77"/>
      <c r="K373" s="92"/>
    </row>
    <row r="374" spans="1:11" ht="13.2" x14ac:dyDescent="0.25">
      <c r="A374" s="14"/>
      <c r="B374" s="14"/>
      <c r="C374" s="14"/>
      <c r="D374" s="16"/>
      <c r="E374" s="16"/>
      <c r="F374" s="14"/>
      <c r="G374" s="14"/>
      <c r="H374" s="14"/>
      <c r="I374" s="15"/>
      <c r="J374" s="77"/>
      <c r="K374" s="92"/>
    </row>
    <row r="375" spans="1:11" ht="13.2" x14ac:dyDescent="0.25">
      <c r="A375" s="14"/>
      <c r="B375" s="14"/>
      <c r="C375" s="14"/>
      <c r="D375" s="16"/>
      <c r="E375" s="16"/>
      <c r="F375" s="14"/>
      <c r="G375" s="14"/>
      <c r="H375" s="14"/>
      <c r="I375" s="15"/>
      <c r="J375" s="77"/>
      <c r="K375" s="92"/>
    </row>
    <row r="376" spans="1:11" ht="13.2" x14ac:dyDescent="0.25">
      <c r="A376" s="14"/>
      <c r="B376" s="14"/>
      <c r="C376" s="14"/>
      <c r="D376" s="16"/>
      <c r="E376" s="16"/>
      <c r="F376" s="14"/>
      <c r="G376" s="14"/>
      <c r="H376" s="14"/>
      <c r="I376" s="15"/>
      <c r="J376" s="77"/>
      <c r="K376" s="92"/>
    </row>
    <row r="377" spans="1:11" ht="13.2" x14ac:dyDescent="0.25">
      <c r="A377" s="14"/>
      <c r="B377" s="14"/>
      <c r="C377" s="14"/>
      <c r="D377" s="16"/>
      <c r="E377" s="16"/>
      <c r="F377" s="14"/>
      <c r="G377" s="14"/>
      <c r="H377" s="14"/>
      <c r="I377" s="15"/>
      <c r="J377" s="77"/>
      <c r="K377" s="92"/>
    </row>
    <row r="378" spans="1:11" ht="13.2" x14ac:dyDescent="0.25">
      <c r="A378" s="14"/>
      <c r="B378" s="14"/>
      <c r="C378" s="14"/>
      <c r="D378" s="16"/>
      <c r="E378" s="16"/>
      <c r="F378" s="14"/>
      <c r="G378" s="14"/>
      <c r="H378" s="14"/>
      <c r="I378" s="15"/>
      <c r="J378" s="77"/>
      <c r="K378" s="92"/>
    </row>
    <row r="379" spans="1:11" ht="13.2" x14ac:dyDescent="0.25">
      <c r="A379" s="14"/>
      <c r="B379" s="14"/>
      <c r="C379" s="14"/>
      <c r="D379" s="16"/>
      <c r="E379" s="16"/>
      <c r="F379" s="14"/>
      <c r="G379" s="14"/>
      <c r="H379" s="14"/>
      <c r="I379" s="15"/>
      <c r="J379" s="77"/>
      <c r="K379" s="92"/>
    </row>
    <row r="380" spans="1:11" ht="13.2" x14ac:dyDescent="0.25">
      <c r="A380" s="14"/>
      <c r="B380" s="14"/>
      <c r="C380" s="14"/>
      <c r="D380" s="16"/>
      <c r="E380" s="16"/>
      <c r="F380" s="14"/>
      <c r="G380" s="14"/>
      <c r="H380" s="14"/>
      <c r="I380" s="15"/>
      <c r="J380" s="77"/>
      <c r="K380" s="92"/>
    </row>
    <row r="381" spans="1:11" ht="13.2" x14ac:dyDescent="0.25">
      <c r="A381" s="14"/>
      <c r="B381" s="14"/>
      <c r="C381" s="14"/>
      <c r="D381" s="16"/>
      <c r="E381" s="16"/>
      <c r="F381" s="14"/>
      <c r="G381" s="14"/>
      <c r="H381" s="14"/>
      <c r="I381" s="15"/>
      <c r="J381" s="77"/>
      <c r="K381" s="92"/>
    </row>
    <row r="382" spans="1:11" ht="13.2" x14ac:dyDescent="0.25">
      <c r="A382" s="14"/>
      <c r="B382" s="14"/>
      <c r="C382" s="14"/>
      <c r="D382" s="16"/>
      <c r="E382" s="16"/>
      <c r="F382" s="14"/>
      <c r="G382" s="14"/>
      <c r="H382" s="14"/>
      <c r="I382" s="15"/>
      <c r="J382" s="77"/>
      <c r="K382" s="92"/>
    </row>
    <row r="383" spans="1:11" ht="13.2" x14ac:dyDescent="0.25">
      <c r="A383" s="14"/>
      <c r="B383" s="14"/>
      <c r="C383" s="14"/>
      <c r="D383" s="16"/>
      <c r="E383" s="16"/>
      <c r="F383" s="14"/>
      <c r="G383" s="14"/>
      <c r="H383" s="14"/>
      <c r="I383" s="15"/>
      <c r="J383" s="77"/>
      <c r="K383" s="92"/>
    </row>
    <row r="384" spans="1:11" ht="13.2" x14ac:dyDescent="0.25">
      <c r="A384" s="14"/>
      <c r="B384" s="14"/>
      <c r="C384" s="14"/>
      <c r="D384" s="16"/>
      <c r="E384" s="16"/>
      <c r="F384" s="14"/>
      <c r="G384" s="14"/>
      <c r="H384" s="14"/>
      <c r="I384" s="15"/>
      <c r="J384" s="77"/>
      <c r="K384" s="92"/>
    </row>
    <row r="385" spans="1:11" ht="13.2" x14ac:dyDescent="0.25">
      <c r="A385" s="14"/>
      <c r="B385" s="14"/>
      <c r="C385" s="14"/>
      <c r="D385" s="16"/>
      <c r="E385" s="16"/>
      <c r="F385" s="14"/>
      <c r="G385" s="14"/>
      <c r="H385" s="14"/>
      <c r="I385" s="15"/>
      <c r="J385" s="77"/>
      <c r="K385" s="92"/>
    </row>
    <row r="386" spans="1:11" ht="13.2" x14ac:dyDescent="0.25">
      <c r="A386" s="14"/>
      <c r="B386" s="14"/>
      <c r="C386" s="14"/>
      <c r="D386" s="16"/>
      <c r="E386" s="16"/>
      <c r="F386" s="14"/>
      <c r="G386" s="14"/>
      <c r="H386" s="14"/>
      <c r="I386" s="15"/>
      <c r="J386" s="77"/>
      <c r="K386" s="92"/>
    </row>
    <row r="387" spans="1:11" ht="13.2" x14ac:dyDescent="0.25">
      <c r="A387" s="14"/>
      <c r="B387" s="14"/>
      <c r="C387" s="14"/>
      <c r="D387" s="16"/>
      <c r="E387" s="16"/>
      <c r="F387" s="14"/>
      <c r="G387" s="14"/>
      <c r="H387" s="14"/>
      <c r="I387" s="15"/>
      <c r="J387" s="77"/>
      <c r="K387" s="92"/>
    </row>
    <row r="388" spans="1:11" ht="13.2" x14ac:dyDescent="0.25">
      <c r="A388" s="14"/>
      <c r="B388" s="14"/>
      <c r="C388" s="14"/>
      <c r="D388" s="16"/>
      <c r="E388" s="16"/>
      <c r="F388" s="14"/>
      <c r="G388" s="14"/>
      <c r="H388" s="14"/>
      <c r="I388" s="15"/>
      <c r="J388" s="77"/>
      <c r="K388" s="92"/>
    </row>
    <row r="389" spans="1:11" ht="13.2" x14ac:dyDescent="0.25">
      <c r="A389" s="14"/>
      <c r="B389" s="14"/>
      <c r="C389" s="14"/>
      <c r="D389" s="16"/>
      <c r="E389" s="16"/>
      <c r="F389" s="14"/>
      <c r="G389" s="14"/>
      <c r="H389" s="14"/>
      <c r="I389" s="15"/>
      <c r="J389" s="77"/>
      <c r="K389" s="92"/>
    </row>
    <row r="390" spans="1:11" ht="13.2" x14ac:dyDescent="0.25">
      <c r="A390" s="14"/>
      <c r="B390" s="14"/>
      <c r="C390" s="14"/>
      <c r="D390" s="16"/>
      <c r="E390" s="16"/>
      <c r="F390" s="14"/>
      <c r="G390" s="14"/>
      <c r="H390" s="14"/>
      <c r="I390" s="15"/>
      <c r="J390" s="77"/>
      <c r="K390" s="92"/>
    </row>
    <row r="391" spans="1:11" ht="13.2" x14ac:dyDescent="0.25">
      <c r="A391" s="14"/>
      <c r="B391" s="14"/>
      <c r="C391" s="14"/>
      <c r="D391" s="16"/>
      <c r="E391" s="16"/>
      <c r="F391" s="14"/>
      <c r="G391" s="14"/>
      <c r="H391" s="14"/>
      <c r="I391" s="15"/>
      <c r="J391" s="77"/>
      <c r="K391" s="92"/>
    </row>
    <row r="392" spans="1:11" ht="13.2" x14ac:dyDescent="0.25">
      <c r="A392" s="14"/>
      <c r="B392" s="14"/>
      <c r="C392" s="14"/>
      <c r="D392" s="16"/>
      <c r="E392" s="16"/>
      <c r="F392" s="14"/>
      <c r="G392" s="14"/>
      <c r="H392" s="14"/>
      <c r="I392" s="15"/>
      <c r="J392" s="77"/>
      <c r="K392" s="92"/>
    </row>
    <row r="393" spans="1:11" ht="13.2" x14ac:dyDescent="0.25">
      <c r="A393" s="14"/>
      <c r="B393" s="14"/>
      <c r="C393" s="14"/>
      <c r="D393" s="16"/>
      <c r="E393" s="16"/>
      <c r="F393" s="14"/>
      <c r="G393" s="14"/>
      <c r="H393" s="14"/>
      <c r="I393" s="15"/>
      <c r="J393" s="77"/>
      <c r="K393" s="92"/>
    </row>
    <row r="394" spans="1:11" ht="13.2" x14ac:dyDescent="0.25">
      <c r="A394" s="14"/>
      <c r="B394" s="14"/>
      <c r="C394" s="14"/>
      <c r="D394" s="16"/>
      <c r="E394" s="16"/>
      <c r="F394" s="14"/>
      <c r="G394" s="14"/>
      <c r="H394" s="14"/>
      <c r="I394" s="15"/>
      <c r="J394" s="77"/>
      <c r="K394" s="92"/>
    </row>
    <row r="395" spans="1:11" ht="13.2" x14ac:dyDescent="0.25">
      <c r="A395" s="14"/>
      <c r="B395" s="14"/>
      <c r="C395" s="14"/>
      <c r="D395" s="16"/>
      <c r="E395" s="16"/>
      <c r="F395" s="14"/>
      <c r="G395" s="14"/>
      <c r="H395" s="14"/>
      <c r="I395" s="15"/>
      <c r="J395" s="77"/>
      <c r="K395" s="92"/>
    </row>
    <row r="396" spans="1:11" ht="13.2" x14ac:dyDescent="0.25">
      <c r="A396" s="14"/>
      <c r="B396" s="14"/>
      <c r="C396" s="14"/>
      <c r="D396" s="16"/>
      <c r="E396" s="16"/>
      <c r="F396" s="14"/>
      <c r="G396" s="14"/>
      <c r="H396" s="14"/>
      <c r="I396" s="15"/>
      <c r="J396" s="77"/>
      <c r="K396" s="92"/>
    </row>
    <row r="397" spans="1:11" ht="13.2" x14ac:dyDescent="0.25">
      <c r="A397" s="14"/>
      <c r="B397" s="14"/>
      <c r="C397" s="14"/>
      <c r="D397" s="16"/>
      <c r="E397" s="16"/>
      <c r="F397" s="14"/>
      <c r="G397" s="14"/>
      <c r="H397" s="14"/>
      <c r="I397" s="15"/>
      <c r="J397" s="77"/>
      <c r="K397" s="92"/>
    </row>
    <row r="398" spans="1:11" ht="13.2" x14ac:dyDescent="0.25">
      <c r="A398" s="14"/>
      <c r="B398" s="14"/>
      <c r="C398" s="14"/>
      <c r="D398" s="16"/>
      <c r="E398" s="16"/>
      <c r="F398" s="14"/>
      <c r="G398" s="14"/>
      <c r="H398" s="14"/>
      <c r="I398" s="15"/>
      <c r="J398" s="77"/>
      <c r="K398" s="92"/>
    </row>
    <row r="399" spans="1:11" ht="13.2" x14ac:dyDescent="0.25">
      <c r="A399" s="14"/>
      <c r="B399" s="14"/>
      <c r="C399" s="14"/>
      <c r="D399" s="16"/>
      <c r="E399" s="16"/>
      <c r="F399" s="14"/>
      <c r="G399" s="14"/>
      <c r="H399" s="14"/>
      <c r="I399" s="15"/>
      <c r="J399" s="77"/>
      <c r="K399" s="92"/>
    </row>
    <row r="400" spans="1:11" ht="13.2" x14ac:dyDescent="0.25">
      <c r="A400" s="14"/>
      <c r="B400" s="14"/>
      <c r="C400" s="14"/>
      <c r="D400" s="16"/>
      <c r="E400" s="16"/>
      <c r="F400" s="14"/>
      <c r="G400" s="14"/>
      <c r="H400" s="14"/>
      <c r="I400" s="15"/>
      <c r="J400" s="77"/>
      <c r="K400" s="92"/>
    </row>
    <row r="401" spans="1:11" ht="13.2" x14ac:dyDescent="0.25">
      <c r="A401" s="14"/>
      <c r="B401" s="14"/>
      <c r="C401" s="14"/>
      <c r="D401" s="16"/>
      <c r="E401" s="16"/>
      <c r="F401" s="14"/>
      <c r="G401" s="14"/>
      <c r="H401" s="14"/>
      <c r="I401" s="15"/>
      <c r="J401" s="77"/>
      <c r="K401" s="92"/>
    </row>
    <row r="402" spans="1:11" ht="13.2" x14ac:dyDescent="0.25">
      <c r="A402" s="14"/>
      <c r="B402" s="14"/>
      <c r="C402" s="14"/>
      <c r="D402" s="16"/>
      <c r="E402" s="16"/>
      <c r="F402" s="14"/>
      <c r="G402" s="14"/>
      <c r="H402" s="14"/>
      <c r="I402" s="15"/>
      <c r="J402" s="77"/>
      <c r="K402" s="92"/>
    </row>
    <row r="403" spans="1:11" ht="13.2" x14ac:dyDescent="0.25">
      <c r="A403" s="14"/>
      <c r="B403" s="14"/>
      <c r="C403" s="14"/>
      <c r="D403" s="16"/>
      <c r="E403" s="16"/>
      <c r="F403" s="14"/>
      <c r="G403" s="14"/>
      <c r="H403" s="14"/>
      <c r="I403" s="15"/>
      <c r="J403" s="77"/>
      <c r="K403" s="92"/>
    </row>
    <row r="404" spans="1:11" ht="13.2" x14ac:dyDescent="0.25">
      <c r="A404" s="14"/>
      <c r="B404" s="14"/>
      <c r="C404" s="14"/>
      <c r="D404" s="16"/>
      <c r="E404" s="16"/>
      <c r="F404" s="14"/>
      <c r="G404" s="14"/>
      <c r="H404" s="14"/>
      <c r="I404" s="15"/>
      <c r="J404" s="77"/>
      <c r="K404" s="92"/>
    </row>
    <row r="405" spans="1:11" ht="13.2" x14ac:dyDescent="0.25">
      <c r="A405" s="14"/>
      <c r="B405" s="14"/>
      <c r="C405" s="14"/>
      <c r="D405" s="16"/>
      <c r="E405" s="16"/>
      <c r="F405" s="14"/>
      <c r="G405" s="14"/>
      <c r="H405" s="14"/>
      <c r="I405" s="15"/>
      <c r="J405" s="77"/>
      <c r="K405" s="92"/>
    </row>
    <row r="406" spans="1:11" ht="13.2" x14ac:dyDescent="0.25">
      <c r="A406" s="14"/>
      <c r="B406" s="14"/>
      <c r="C406" s="14"/>
      <c r="D406" s="16"/>
      <c r="E406" s="16"/>
      <c r="F406" s="14"/>
      <c r="G406" s="14"/>
      <c r="H406" s="14"/>
      <c r="I406" s="15"/>
      <c r="J406" s="77"/>
      <c r="K406" s="92"/>
    </row>
    <row r="407" spans="1:11" ht="13.2" x14ac:dyDescent="0.25">
      <c r="A407" s="14"/>
      <c r="B407" s="14"/>
      <c r="C407" s="14"/>
      <c r="D407" s="16"/>
      <c r="E407" s="16"/>
      <c r="F407" s="14"/>
      <c r="G407" s="14"/>
      <c r="H407" s="14"/>
      <c r="I407" s="15"/>
      <c r="J407" s="77"/>
      <c r="K407" s="92"/>
    </row>
    <row r="408" spans="1:11" ht="13.2" x14ac:dyDescent="0.25">
      <c r="A408" s="14"/>
      <c r="B408" s="14"/>
      <c r="C408" s="14"/>
      <c r="D408" s="16"/>
      <c r="E408" s="16"/>
      <c r="F408" s="14"/>
      <c r="G408" s="14"/>
      <c r="H408" s="14"/>
      <c r="I408" s="15"/>
      <c r="J408" s="77"/>
      <c r="K408" s="92"/>
    </row>
    <row r="409" spans="1:11" ht="13.2" x14ac:dyDescent="0.25">
      <c r="A409" s="14"/>
      <c r="B409" s="14"/>
      <c r="C409" s="14"/>
      <c r="D409" s="16"/>
      <c r="E409" s="16"/>
      <c r="F409" s="14"/>
      <c r="G409" s="14"/>
      <c r="H409" s="14"/>
      <c r="I409" s="15"/>
      <c r="J409" s="77"/>
      <c r="K409" s="92"/>
    </row>
    <row r="410" spans="1:11" ht="13.2" x14ac:dyDescent="0.25">
      <c r="A410" s="14"/>
      <c r="B410" s="14"/>
      <c r="C410" s="14"/>
      <c r="D410" s="16"/>
      <c r="E410" s="16"/>
      <c r="F410" s="14"/>
      <c r="G410" s="14"/>
      <c r="H410" s="14"/>
      <c r="I410" s="15"/>
      <c r="J410" s="77"/>
      <c r="K410" s="92"/>
    </row>
    <row r="411" spans="1:11" ht="13.2" x14ac:dyDescent="0.25">
      <c r="A411" s="14"/>
      <c r="B411" s="14"/>
      <c r="C411" s="14"/>
      <c r="D411" s="16"/>
      <c r="E411" s="16"/>
      <c r="F411" s="14"/>
      <c r="G411" s="14"/>
      <c r="H411" s="14"/>
      <c r="I411" s="15"/>
      <c r="J411" s="77"/>
      <c r="K411" s="92"/>
    </row>
    <row r="412" spans="1:11" ht="13.2" x14ac:dyDescent="0.25">
      <c r="A412" s="14"/>
      <c r="B412" s="14"/>
      <c r="C412" s="14"/>
      <c r="D412" s="16"/>
      <c r="E412" s="16"/>
      <c r="F412" s="14"/>
      <c r="G412" s="14"/>
      <c r="H412" s="14"/>
      <c r="I412" s="15"/>
      <c r="J412" s="77"/>
      <c r="K412" s="92"/>
    </row>
    <row r="413" spans="1:11" ht="13.2" x14ac:dyDescent="0.25">
      <c r="A413" s="14"/>
      <c r="B413" s="14"/>
      <c r="C413" s="14"/>
      <c r="D413" s="16"/>
      <c r="E413" s="16"/>
      <c r="F413" s="14"/>
      <c r="G413" s="14"/>
      <c r="H413" s="14"/>
      <c r="I413" s="15"/>
      <c r="J413" s="77"/>
      <c r="K413" s="92"/>
    </row>
    <row r="414" spans="1:11" ht="13.2" x14ac:dyDescent="0.25">
      <c r="A414" s="14"/>
      <c r="B414" s="14"/>
      <c r="C414" s="14"/>
      <c r="D414" s="16"/>
      <c r="E414" s="16"/>
      <c r="F414" s="14"/>
      <c r="G414" s="14"/>
      <c r="H414" s="14"/>
      <c r="I414" s="15"/>
      <c r="J414" s="77"/>
      <c r="K414" s="92"/>
    </row>
    <row r="415" spans="1:11" ht="13.2" x14ac:dyDescent="0.25">
      <c r="A415" s="14"/>
      <c r="B415" s="14"/>
      <c r="C415" s="14"/>
      <c r="D415" s="16"/>
      <c r="E415" s="16"/>
      <c r="F415" s="14"/>
      <c r="G415" s="14"/>
      <c r="H415" s="14"/>
      <c r="I415" s="15"/>
      <c r="J415" s="77"/>
      <c r="K415" s="92"/>
    </row>
    <row r="416" spans="1:11" ht="13.2" x14ac:dyDescent="0.25">
      <c r="A416" s="14"/>
      <c r="B416" s="14"/>
      <c r="C416" s="14"/>
      <c r="D416" s="16"/>
      <c r="E416" s="16"/>
      <c r="F416" s="14"/>
      <c r="G416" s="14"/>
      <c r="H416" s="14"/>
      <c r="I416" s="15"/>
      <c r="J416" s="77"/>
      <c r="K416" s="92"/>
    </row>
    <row r="417" spans="1:11" ht="13.2" x14ac:dyDescent="0.25">
      <c r="A417" s="14"/>
      <c r="B417" s="14"/>
      <c r="C417" s="14"/>
      <c r="D417" s="16"/>
      <c r="E417" s="16"/>
      <c r="F417" s="14"/>
      <c r="G417" s="14"/>
      <c r="H417" s="14"/>
      <c r="I417" s="15"/>
      <c r="J417" s="77"/>
      <c r="K417" s="92"/>
    </row>
    <row r="418" spans="1:11" ht="13.2" x14ac:dyDescent="0.25">
      <c r="A418" s="14"/>
      <c r="B418" s="14"/>
      <c r="C418" s="14"/>
      <c r="D418" s="16"/>
      <c r="E418" s="16"/>
      <c r="F418" s="14"/>
      <c r="G418" s="14"/>
      <c r="H418" s="14"/>
      <c r="I418" s="15"/>
      <c r="J418" s="77"/>
      <c r="K418" s="92"/>
    </row>
    <row r="419" spans="1:11" ht="13.2" x14ac:dyDescent="0.25">
      <c r="A419" s="14"/>
      <c r="B419" s="14"/>
      <c r="C419" s="14"/>
      <c r="D419" s="16"/>
      <c r="E419" s="16"/>
      <c r="F419" s="14"/>
      <c r="G419" s="14"/>
      <c r="H419" s="14"/>
      <c r="I419" s="15"/>
      <c r="J419" s="77"/>
      <c r="K419" s="92"/>
    </row>
    <row r="420" spans="1:11" ht="13.2" x14ac:dyDescent="0.25">
      <c r="A420" s="14"/>
      <c r="B420" s="14"/>
      <c r="C420" s="14"/>
      <c r="D420" s="16"/>
      <c r="E420" s="16"/>
      <c r="F420" s="14"/>
      <c r="G420" s="14"/>
      <c r="H420" s="14"/>
      <c r="I420" s="15"/>
      <c r="J420" s="77"/>
      <c r="K420" s="92"/>
    </row>
    <row r="421" spans="1:11" ht="13.2" x14ac:dyDescent="0.25">
      <c r="A421" s="14"/>
      <c r="B421" s="14"/>
      <c r="C421" s="14"/>
      <c r="D421" s="16"/>
      <c r="E421" s="16"/>
      <c r="F421" s="14"/>
      <c r="G421" s="14"/>
      <c r="H421" s="14"/>
      <c r="I421" s="15"/>
      <c r="J421" s="77"/>
      <c r="K421" s="92"/>
    </row>
    <row r="422" spans="1:11" ht="13.2" x14ac:dyDescent="0.25">
      <c r="A422" s="14"/>
      <c r="B422" s="14"/>
      <c r="C422" s="14"/>
      <c r="D422" s="16"/>
      <c r="E422" s="16"/>
      <c r="F422" s="14"/>
      <c r="G422" s="14"/>
      <c r="H422" s="14"/>
      <c r="I422" s="15"/>
      <c r="J422" s="77"/>
      <c r="K422" s="92"/>
    </row>
    <row r="423" spans="1:11" ht="13.2" x14ac:dyDescent="0.25">
      <c r="A423" s="14"/>
      <c r="B423" s="14"/>
      <c r="C423" s="14"/>
      <c r="D423" s="16"/>
      <c r="E423" s="16"/>
      <c r="F423" s="14"/>
      <c r="G423" s="14"/>
      <c r="H423" s="14"/>
      <c r="I423" s="15"/>
      <c r="J423" s="77"/>
      <c r="K423" s="92"/>
    </row>
    <row r="424" spans="1:11" ht="13.2" x14ac:dyDescent="0.25">
      <c r="A424" s="14"/>
      <c r="B424" s="14"/>
      <c r="C424" s="14"/>
      <c r="D424" s="16"/>
      <c r="E424" s="16"/>
      <c r="F424" s="14"/>
      <c r="G424" s="14"/>
      <c r="H424" s="14"/>
      <c r="I424" s="15"/>
      <c r="J424" s="77"/>
      <c r="K424" s="92"/>
    </row>
    <row r="425" spans="1:11" ht="13.2" x14ac:dyDescent="0.25">
      <c r="A425" s="14"/>
      <c r="B425" s="14"/>
      <c r="C425" s="14"/>
      <c r="D425" s="16"/>
      <c r="E425" s="16"/>
      <c r="F425" s="14"/>
      <c r="G425" s="14"/>
      <c r="H425" s="14"/>
      <c r="I425" s="15"/>
      <c r="J425" s="77"/>
      <c r="K425" s="92"/>
    </row>
    <row r="426" spans="1:11" ht="13.2" x14ac:dyDescent="0.25">
      <c r="A426" s="14"/>
      <c r="B426" s="14"/>
      <c r="C426" s="14"/>
      <c r="D426" s="16"/>
      <c r="E426" s="16"/>
      <c r="F426" s="14"/>
      <c r="G426" s="14"/>
      <c r="H426" s="14"/>
      <c r="I426" s="15"/>
      <c r="J426" s="77"/>
      <c r="K426" s="92"/>
    </row>
    <row r="427" spans="1:11" ht="13.2" x14ac:dyDescent="0.25">
      <c r="A427" s="14"/>
      <c r="B427" s="14"/>
      <c r="C427" s="14"/>
      <c r="D427" s="16"/>
      <c r="E427" s="16"/>
      <c r="F427" s="14"/>
      <c r="G427" s="14"/>
      <c r="H427" s="14"/>
      <c r="I427" s="15"/>
      <c r="J427" s="77"/>
      <c r="K427" s="92"/>
    </row>
    <row r="428" spans="1:11" ht="13.2" x14ac:dyDescent="0.25">
      <c r="A428" s="14"/>
      <c r="B428" s="14"/>
      <c r="C428" s="14"/>
      <c r="D428" s="16"/>
      <c r="E428" s="16"/>
      <c r="F428" s="14"/>
      <c r="G428" s="14"/>
      <c r="H428" s="14"/>
      <c r="I428" s="15"/>
      <c r="J428" s="77"/>
      <c r="K428" s="92"/>
    </row>
    <row r="429" spans="1:11" ht="13.2" x14ac:dyDescent="0.25">
      <c r="A429" s="14"/>
      <c r="B429" s="14"/>
      <c r="C429" s="14"/>
      <c r="D429" s="16"/>
      <c r="E429" s="16"/>
      <c r="F429" s="14"/>
      <c r="G429" s="14"/>
      <c r="H429" s="14"/>
      <c r="I429" s="15"/>
      <c r="J429" s="77"/>
      <c r="K429" s="92"/>
    </row>
    <row r="430" spans="1:11" ht="13.2" x14ac:dyDescent="0.25">
      <c r="A430" s="14"/>
      <c r="B430" s="14"/>
      <c r="C430" s="14"/>
      <c r="D430" s="16"/>
      <c r="E430" s="16"/>
      <c r="F430" s="14"/>
      <c r="G430" s="14"/>
      <c r="H430" s="14"/>
      <c r="I430" s="15"/>
      <c r="J430" s="77"/>
      <c r="K430" s="92"/>
    </row>
    <row r="431" spans="1:11" ht="13.2" x14ac:dyDescent="0.25">
      <c r="A431" s="14"/>
      <c r="B431" s="14"/>
      <c r="C431" s="14"/>
      <c r="D431" s="16"/>
      <c r="E431" s="16"/>
      <c r="F431" s="14"/>
      <c r="G431" s="14"/>
      <c r="H431" s="14"/>
      <c r="I431" s="15"/>
      <c r="J431" s="77"/>
      <c r="K431" s="92"/>
    </row>
    <row r="432" spans="1:11" ht="13.2" x14ac:dyDescent="0.25">
      <c r="A432" s="14"/>
      <c r="B432" s="14"/>
      <c r="C432" s="14"/>
      <c r="D432" s="16"/>
      <c r="E432" s="16"/>
      <c r="F432" s="14"/>
      <c r="G432" s="14"/>
      <c r="H432" s="14"/>
      <c r="I432" s="15"/>
      <c r="J432" s="77"/>
      <c r="K432" s="92"/>
    </row>
    <row r="433" spans="1:11" ht="13.2" x14ac:dyDescent="0.25">
      <c r="A433" s="14"/>
      <c r="B433" s="14"/>
      <c r="C433" s="14"/>
      <c r="D433" s="16"/>
      <c r="E433" s="16"/>
      <c r="F433" s="14"/>
      <c r="G433" s="14"/>
      <c r="H433" s="14"/>
      <c r="I433" s="15"/>
      <c r="J433" s="77"/>
      <c r="K433" s="92"/>
    </row>
    <row r="434" spans="1:11" ht="13.2" x14ac:dyDescent="0.25">
      <c r="A434" s="14"/>
      <c r="B434" s="14"/>
      <c r="C434" s="14"/>
      <c r="D434" s="16"/>
      <c r="E434" s="16"/>
      <c r="F434" s="14"/>
      <c r="G434" s="14"/>
      <c r="H434" s="14"/>
      <c r="I434" s="15"/>
      <c r="J434" s="77"/>
      <c r="K434" s="92"/>
    </row>
    <row r="435" spans="1:11" ht="13.2" x14ac:dyDescent="0.25">
      <c r="A435" s="14"/>
      <c r="B435" s="14"/>
      <c r="C435" s="14"/>
      <c r="D435" s="16"/>
      <c r="E435" s="16"/>
      <c r="F435" s="14"/>
      <c r="G435" s="14"/>
      <c r="H435" s="14"/>
      <c r="I435" s="15"/>
      <c r="J435" s="77"/>
      <c r="K435" s="92"/>
    </row>
    <row r="436" spans="1:11" ht="13.2" x14ac:dyDescent="0.25">
      <c r="A436" s="14"/>
      <c r="B436" s="14"/>
      <c r="C436" s="14"/>
      <c r="D436" s="16"/>
      <c r="E436" s="16"/>
      <c r="F436" s="14"/>
      <c r="G436" s="14"/>
      <c r="H436" s="14"/>
      <c r="I436" s="15"/>
      <c r="J436" s="77"/>
      <c r="K436" s="92"/>
    </row>
    <row r="437" spans="1:11" ht="13.2" x14ac:dyDescent="0.25">
      <c r="A437" s="14"/>
      <c r="B437" s="14"/>
      <c r="C437" s="14"/>
      <c r="D437" s="16"/>
      <c r="E437" s="16"/>
      <c r="F437" s="14"/>
      <c r="G437" s="14"/>
      <c r="H437" s="14"/>
      <c r="I437" s="15"/>
      <c r="J437" s="77"/>
      <c r="K437" s="92"/>
    </row>
    <row r="438" spans="1:11" ht="13.2" x14ac:dyDescent="0.25">
      <c r="A438" s="14"/>
      <c r="B438" s="14"/>
      <c r="C438" s="14"/>
      <c r="D438" s="16"/>
      <c r="E438" s="16"/>
      <c r="F438" s="14"/>
      <c r="G438" s="14"/>
      <c r="H438" s="14"/>
      <c r="I438" s="15"/>
      <c r="J438" s="77"/>
      <c r="K438" s="92"/>
    </row>
    <row r="439" spans="1:11" ht="13.2" x14ac:dyDescent="0.25">
      <c r="A439" s="14"/>
      <c r="B439" s="14"/>
      <c r="C439" s="14"/>
      <c r="D439" s="16"/>
      <c r="E439" s="16"/>
      <c r="F439" s="14"/>
      <c r="G439" s="14"/>
      <c r="H439" s="14"/>
      <c r="I439" s="15"/>
      <c r="J439" s="77"/>
      <c r="K439" s="92"/>
    </row>
    <row r="440" spans="1:11" ht="13.2" x14ac:dyDescent="0.25">
      <c r="A440" s="14"/>
      <c r="B440" s="14"/>
      <c r="C440" s="14"/>
      <c r="D440" s="16"/>
      <c r="E440" s="16"/>
      <c r="F440" s="14"/>
      <c r="G440" s="14"/>
      <c r="H440" s="14"/>
      <c r="I440" s="15"/>
      <c r="J440" s="77"/>
      <c r="K440" s="92"/>
    </row>
    <row r="441" spans="1:11" ht="13.2" x14ac:dyDescent="0.25">
      <c r="A441" s="14"/>
      <c r="B441" s="14"/>
      <c r="C441" s="14"/>
      <c r="D441" s="16"/>
      <c r="E441" s="16"/>
      <c r="F441" s="14"/>
      <c r="G441" s="14"/>
      <c r="H441" s="14"/>
      <c r="I441" s="15"/>
      <c r="J441" s="77"/>
      <c r="K441" s="92"/>
    </row>
    <row r="442" spans="1:11" ht="13.2" x14ac:dyDescent="0.25">
      <c r="A442" s="14"/>
      <c r="B442" s="14"/>
      <c r="C442" s="14"/>
      <c r="D442" s="16"/>
      <c r="E442" s="16"/>
      <c r="F442" s="14"/>
      <c r="G442" s="14"/>
      <c r="H442" s="14"/>
      <c r="I442" s="15"/>
      <c r="J442" s="77"/>
      <c r="K442" s="92"/>
    </row>
    <row r="443" spans="1:11" ht="13.2" x14ac:dyDescent="0.25">
      <c r="A443" s="14"/>
      <c r="B443" s="14"/>
      <c r="C443" s="14"/>
      <c r="D443" s="16"/>
      <c r="E443" s="16"/>
      <c r="F443" s="14"/>
      <c r="G443" s="14"/>
      <c r="H443" s="14"/>
      <c r="I443" s="15"/>
      <c r="J443" s="77"/>
      <c r="K443" s="92"/>
    </row>
    <row r="444" spans="1:11" ht="13.2" x14ac:dyDescent="0.25">
      <c r="A444" s="14"/>
      <c r="B444" s="14"/>
      <c r="C444" s="14"/>
      <c r="D444" s="16"/>
      <c r="E444" s="16"/>
      <c r="F444" s="14"/>
      <c r="G444" s="14"/>
      <c r="H444" s="14"/>
      <c r="I444" s="15"/>
      <c r="J444" s="77"/>
      <c r="K444" s="92"/>
    </row>
    <row r="445" spans="1:11" ht="13.2" x14ac:dyDescent="0.25">
      <c r="A445" s="14"/>
      <c r="B445" s="14"/>
      <c r="C445" s="14"/>
      <c r="D445" s="16"/>
      <c r="E445" s="16"/>
      <c r="F445" s="14"/>
      <c r="G445" s="14"/>
      <c r="H445" s="14"/>
      <c r="I445" s="15"/>
      <c r="J445" s="77"/>
      <c r="K445" s="92"/>
    </row>
    <row r="446" spans="1:11" ht="13.2" x14ac:dyDescent="0.25">
      <c r="A446" s="14"/>
      <c r="B446" s="14"/>
      <c r="C446" s="14"/>
      <c r="D446" s="16"/>
      <c r="E446" s="16"/>
      <c r="F446" s="14"/>
      <c r="G446" s="14"/>
      <c r="H446" s="14"/>
      <c r="I446" s="15"/>
      <c r="J446" s="77"/>
      <c r="K446" s="92"/>
    </row>
    <row r="447" spans="1:11" ht="13.2" x14ac:dyDescent="0.25">
      <c r="A447" s="14"/>
      <c r="B447" s="14"/>
      <c r="C447" s="14"/>
      <c r="D447" s="16"/>
      <c r="E447" s="16"/>
      <c r="F447" s="14"/>
      <c r="G447" s="14"/>
      <c r="H447" s="14"/>
      <c r="I447" s="15"/>
      <c r="J447" s="77"/>
      <c r="K447" s="92"/>
    </row>
    <row r="448" spans="1:11" ht="13.2" x14ac:dyDescent="0.25">
      <c r="A448" s="14"/>
      <c r="B448" s="14"/>
      <c r="C448" s="14"/>
      <c r="D448" s="16"/>
      <c r="E448" s="16"/>
      <c r="F448" s="14"/>
      <c r="G448" s="14"/>
      <c r="H448" s="14"/>
      <c r="I448" s="15"/>
      <c r="J448" s="77"/>
      <c r="K448" s="92"/>
    </row>
    <row r="449" spans="1:11" ht="13.2" x14ac:dyDescent="0.25">
      <c r="A449" s="14"/>
      <c r="B449" s="14"/>
      <c r="C449" s="14"/>
      <c r="D449" s="16"/>
      <c r="E449" s="16"/>
      <c r="F449" s="14"/>
      <c r="G449" s="14"/>
      <c r="H449" s="14"/>
      <c r="I449" s="15"/>
      <c r="J449" s="77"/>
      <c r="K449" s="92"/>
    </row>
    <row r="450" spans="1:11" ht="13.2" x14ac:dyDescent="0.25">
      <c r="A450" s="14"/>
      <c r="B450" s="14"/>
      <c r="C450" s="14"/>
      <c r="D450" s="16"/>
      <c r="E450" s="16"/>
      <c r="F450" s="14"/>
      <c r="G450" s="14"/>
      <c r="H450" s="14"/>
      <c r="I450" s="15"/>
      <c r="J450" s="77"/>
      <c r="K450" s="92"/>
    </row>
    <row r="451" spans="1:11" ht="13.2" x14ac:dyDescent="0.25">
      <c r="A451" s="14"/>
      <c r="B451" s="14"/>
      <c r="C451" s="14"/>
      <c r="D451" s="16"/>
      <c r="E451" s="16"/>
      <c r="F451" s="14"/>
      <c r="G451" s="14"/>
      <c r="H451" s="14"/>
      <c r="I451" s="15"/>
      <c r="J451" s="77"/>
      <c r="K451" s="92"/>
    </row>
    <row r="452" spans="1:11" ht="13.2" x14ac:dyDescent="0.25">
      <c r="A452" s="14"/>
      <c r="B452" s="14"/>
      <c r="C452" s="14"/>
      <c r="D452" s="16"/>
      <c r="E452" s="16"/>
      <c r="F452" s="14"/>
      <c r="G452" s="14"/>
      <c r="H452" s="14"/>
      <c r="I452" s="15"/>
      <c r="J452" s="77"/>
      <c r="K452" s="92"/>
    </row>
    <row r="453" spans="1:11" ht="13.2" x14ac:dyDescent="0.25">
      <c r="A453" s="14"/>
      <c r="B453" s="14"/>
      <c r="C453" s="14"/>
      <c r="D453" s="16"/>
      <c r="E453" s="16"/>
      <c r="F453" s="14"/>
      <c r="G453" s="14"/>
      <c r="H453" s="14"/>
      <c r="I453" s="15"/>
      <c r="J453" s="77"/>
      <c r="K453" s="92"/>
    </row>
    <row r="454" spans="1:11" ht="13.2" x14ac:dyDescent="0.25">
      <c r="A454" s="14"/>
      <c r="B454" s="14"/>
      <c r="C454" s="14"/>
      <c r="D454" s="16"/>
      <c r="E454" s="16"/>
      <c r="F454" s="14"/>
      <c r="G454" s="14"/>
      <c r="H454" s="14"/>
      <c r="I454" s="15"/>
      <c r="J454" s="77"/>
      <c r="K454" s="92"/>
    </row>
    <row r="455" spans="1:11" ht="13.2" x14ac:dyDescent="0.25">
      <c r="A455" s="14"/>
      <c r="B455" s="14"/>
      <c r="C455" s="14"/>
      <c r="D455" s="16"/>
      <c r="E455" s="16"/>
      <c r="F455" s="14"/>
      <c r="G455" s="14"/>
      <c r="H455" s="14"/>
      <c r="I455" s="15"/>
      <c r="J455" s="77"/>
      <c r="K455" s="92"/>
    </row>
    <row r="456" spans="1:11" ht="13.2" x14ac:dyDescent="0.25">
      <c r="A456" s="14"/>
      <c r="B456" s="14"/>
      <c r="C456" s="14"/>
      <c r="D456" s="16"/>
      <c r="E456" s="16"/>
      <c r="F456" s="14"/>
      <c r="G456" s="14"/>
      <c r="H456" s="14"/>
      <c r="I456" s="15"/>
      <c r="J456" s="77"/>
      <c r="K456" s="92"/>
    </row>
    <row r="457" spans="1:11" ht="13.2" x14ac:dyDescent="0.25">
      <c r="A457" s="14"/>
      <c r="B457" s="14"/>
      <c r="C457" s="14"/>
      <c r="D457" s="16"/>
      <c r="E457" s="16"/>
      <c r="F457" s="14"/>
      <c r="G457" s="14"/>
      <c r="H457" s="14"/>
      <c r="I457" s="15"/>
      <c r="J457" s="77"/>
      <c r="K457" s="92"/>
    </row>
    <row r="458" spans="1:11" ht="13.2" x14ac:dyDescent="0.25">
      <c r="A458" s="14"/>
      <c r="B458" s="14"/>
      <c r="C458" s="14"/>
      <c r="D458" s="16"/>
      <c r="E458" s="16"/>
      <c r="F458" s="14"/>
      <c r="G458" s="14"/>
      <c r="H458" s="14"/>
      <c r="I458" s="15"/>
      <c r="J458" s="77"/>
      <c r="K458" s="92"/>
    </row>
    <row r="459" spans="1:11" ht="13.2" x14ac:dyDescent="0.25">
      <c r="A459" s="14"/>
      <c r="B459" s="14"/>
      <c r="C459" s="14"/>
      <c r="D459" s="16"/>
      <c r="E459" s="16"/>
      <c r="F459" s="14"/>
      <c r="G459" s="14"/>
      <c r="H459" s="14"/>
      <c r="I459" s="15"/>
      <c r="J459" s="77"/>
      <c r="K459" s="92"/>
    </row>
    <row r="460" spans="1:11" ht="13.2" x14ac:dyDescent="0.25">
      <c r="A460" s="14"/>
      <c r="B460" s="14"/>
      <c r="C460" s="14"/>
      <c r="D460" s="16"/>
      <c r="E460" s="16"/>
      <c r="F460" s="14"/>
      <c r="G460" s="14"/>
      <c r="H460" s="14"/>
      <c r="I460" s="15"/>
      <c r="J460" s="77"/>
      <c r="K460" s="92"/>
    </row>
    <row r="461" spans="1:11" ht="13.2" x14ac:dyDescent="0.25">
      <c r="A461" s="14"/>
      <c r="B461" s="14"/>
      <c r="C461" s="14"/>
      <c r="D461" s="16"/>
      <c r="E461" s="16"/>
      <c r="F461" s="14"/>
      <c r="G461" s="14"/>
      <c r="H461" s="14"/>
      <c r="I461" s="15"/>
      <c r="J461" s="77"/>
      <c r="K461" s="92"/>
    </row>
    <row r="462" spans="1:11" ht="13.2" x14ac:dyDescent="0.25">
      <c r="A462" s="14"/>
      <c r="B462" s="14"/>
      <c r="C462" s="14"/>
      <c r="D462" s="16"/>
      <c r="E462" s="16"/>
      <c r="F462" s="14"/>
      <c r="G462" s="14"/>
      <c r="H462" s="14"/>
      <c r="I462" s="15"/>
      <c r="J462" s="77"/>
      <c r="K462" s="92"/>
    </row>
    <row r="463" spans="1:11" ht="13.2" x14ac:dyDescent="0.25">
      <c r="A463" s="14"/>
      <c r="B463" s="14"/>
      <c r="C463" s="14"/>
      <c r="D463" s="16"/>
      <c r="E463" s="16"/>
      <c r="F463" s="14"/>
      <c r="G463" s="14"/>
      <c r="H463" s="14"/>
      <c r="I463" s="15"/>
      <c r="J463" s="77"/>
      <c r="K463" s="92"/>
    </row>
    <row r="464" spans="1:11" ht="13.2" x14ac:dyDescent="0.25">
      <c r="A464" s="14"/>
      <c r="B464" s="14"/>
      <c r="C464" s="14"/>
      <c r="D464" s="16"/>
      <c r="E464" s="16"/>
      <c r="F464" s="14"/>
      <c r="G464" s="14"/>
      <c r="H464" s="14"/>
      <c r="I464" s="15"/>
      <c r="J464" s="77"/>
      <c r="K464" s="92"/>
    </row>
    <row r="465" spans="1:11" ht="13.2" x14ac:dyDescent="0.25">
      <c r="A465" s="14"/>
      <c r="B465" s="14"/>
      <c r="C465" s="14"/>
      <c r="D465" s="16"/>
      <c r="E465" s="16"/>
      <c r="F465" s="14"/>
      <c r="G465" s="14"/>
      <c r="H465" s="14"/>
      <c r="I465" s="15"/>
      <c r="J465" s="77"/>
      <c r="K465" s="92"/>
    </row>
    <row r="466" spans="1:11" ht="13.2" x14ac:dyDescent="0.25">
      <c r="A466" s="14"/>
      <c r="B466" s="14"/>
      <c r="C466" s="14"/>
      <c r="D466" s="16"/>
      <c r="E466" s="16"/>
      <c r="F466" s="14"/>
      <c r="G466" s="14"/>
      <c r="H466" s="14"/>
      <c r="I466" s="15"/>
      <c r="J466" s="77"/>
      <c r="K466" s="92"/>
    </row>
    <row r="467" spans="1:11" ht="13.2" x14ac:dyDescent="0.25">
      <c r="A467" s="14"/>
      <c r="B467" s="14"/>
      <c r="C467" s="14"/>
      <c r="D467" s="16"/>
      <c r="E467" s="16"/>
      <c r="F467" s="14"/>
      <c r="G467" s="14"/>
      <c r="H467" s="14"/>
      <c r="I467" s="15"/>
      <c r="J467" s="77"/>
      <c r="K467" s="92"/>
    </row>
    <row r="468" spans="1:11" ht="13.2" x14ac:dyDescent="0.25">
      <c r="A468" s="14"/>
      <c r="B468" s="14"/>
      <c r="C468" s="14"/>
      <c r="D468" s="16"/>
      <c r="E468" s="16"/>
      <c r="F468" s="14"/>
      <c r="G468" s="14"/>
      <c r="H468" s="14"/>
      <c r="I468" s="15"/>
      <c r="J468" s="77"/>
      <c r="K468" s="92"/>
    </row>
    <row r="469" spans="1:11" ht="13.2" x14ac:dyDescent="0.25">
      <c r="A469" s="14"/>
      <c r="B469" s="14"/>
      <c r="C469" s="14"/>
      <c r="D469" s="16"/>
      <c r="E469" s="16"/>
      <c r="F469" s="14"/>
      <c r="G469" s="14"/>
      <c r="H469" s="14"/>
      <c r="I469" s="15"/>
      <c r="J469" s="77"/>
      <c r="K469" s="92"/>
    </row>
    <row r="470" spans="1:11" ht="13.2" x14ac:dyDescent="0.25">
      <c r="A470" s="14"/>
      <c r="B470" s="14"/>
      <c r="C470" s="14"/>
      <c r="D470" s="16"/>
      <c r="E470" s="16"/>
      <c r="F470" s="14"/>
      <c r="G470" s="14"/>
      <c r="H470" s="14"/>
      <c r="I470" s="15"/>
      <c r="J470" s="77"/>
      <c r="K470" s="92"/>
    </row>
    <row r="471" spans="1:11" ht="13.2" x14ac:dyDescent="0.25">
      <c r="A471" s="14"/>
      <c r="B471" s="14"/>
      <c r="C471" s="14"/>
      <c r="D471" s="16"/>
      <c r="E471" s="16"/>
      <c r="F471" s="14"/>
      <c r="G471" s="14"/>
      <c r="H471" s="14"/>
      <c r="I471" s="15"/>
      <c r="J471" s="77"/>
      <c r="K471" s="92"/>
    </row>
    <row r="472" spans="1:11" ht="13.2" x14ac:dyDescent="0.25">
      <c r="A472" s="14"/>
      <c r="B472" s="14"/>
      <c r="C472" s="14"/>
      <c r="D472" s="16"/>
      <c r="E472" s="16"/>
      <c r="F472" s="14"/>
      <c r="G472" s="14"/>
      <c r="H472" s="14"/>
      <c r="I472" s="15"/>
      <c r="J472" s="77"/>
      <c r="K472" s="92"/>
    </row>
    <row r="473" spans="1:11" ht="13.2" x14ac:dyDescent="0.25">
      <c r="A473" s="14"/>
      <c r="B473" s="14"/>
      <c r="C473" s="14"/>
      <c r="D473" s="16"/>
      <c r="E473" s="16"/>
      <c r="F473" s="14"/>
      <c r="G473" s="14"/>
      <c r="H473" s="14"/>
      <c r="I473" s="15"/>
      <c r="J473" s="77"/>
      <c r="K473" s="92"/>
    </row>
    <row r="474" spans="1:11" ht="13.2" x14ac:dyDescent="0.25">
      <c r="A474" s="14"/>
      <c r="B474" s="14"/>
      <c r="C474" s="14"/>
      <c r="D474" s="16"/>
      <c r="E474" s="16"/>
      <c r="F474" s="14"/>
      <c r="G474" s="14"/>
      <c r="H474" s="14"/>
      <c r="I474" s="15"/>
      <c r="J474" s="77"/>
      <c r="K474" s="92"/>
    </row>
    <row r="475" spans="1:11" ht="13.2" x14ac:dyDescent="0.25">
      <c r="A475" s="14"/>
      <c r="B475" s="14"/>
      <c r="C475" s="14"/>
      <c r="D475" s="16"/>
      <c r="E475" s="16"/>
      <c r="F475" s="14"/>
      <c r="G475" s="14"/>
      <c r="H475" s="14"/>
      <c r="I475" s="15"/>
      <c r="J475" s="77"/>
      <c r="K475" s="92"/>
    </row>
    <row r="476" spans="1:11" ht="13.2" x14ac:dyDescent="0.25">
      <c r="A476" s="14"/>
      <c r="B476" s="14"/>
      <c r="C476" s="14"/>
      <c r="D476" s="16"/>
      <c r="E476" s="16"/>
      <c r="F476" s="14"/>
      <c r="G476" s="14"/>
      <c r="H476" s="14"/>
      <c r="I476" s="15"/>
      <c r="J476" s="77"/>
      <c r="K476" s="92"/>
    </row>
    <row r="477" spans="1:11" ht="13.2" x14ac:dyDescent="0.25">
      <c r="A477" s="14"/>
      <c r="B477" s="14"/>
      <c r="C477" s="14"/>
      <c r="D477" s="16"/>
      <c r="E477" s="16"/>
      <c r="F477" s="14"/>
      <c r="G477" s="14"/>
      <c r="H477" s="14"/>
      <c r="I477" s="15"/>
      <c r="J477" s="77"/>
      <c r="K477" s="92"/>
    </row>
    <row r="478" spans="1:11" ht="13.2" x14ac:dyDescent="0.25">
      <c r="A478" s="14"/>
      <c r="B478" s="14"/>
      <c r="C478" s="14"/>
      <c r="D478" s="16"/>
      <c r="E478" s="16"/>
      <c r="F478" s="14"/>
      <c r="G478" s="14"/>
      <c r="H478" s="14"/>
      <c r="I478" s="15"/>
      <c r="J478" s="77"/>
      <c r="K478" s="92"/>
    </row>
    <row r="479" spans="1:11" ht="13.2" x14ac:dyDescent="0.25">
      <c r="A479" s="14"/>
      <c r="B479" s="14"/>
      <c r="C479" s="14"/>
      <c r="D479" s="16"/>
      <c r="E479" s="16"/>
      <c r="F479" s="14"/>
      <c r="G479" s="14"/>
      <c r="H479" s="14"/>
      <c r="I479" s="15"/>
      <c r="J479" s="77"/>
      <c r="K479" s="92"/>
    </row>
    <row r="480" spans="1:11" ht="13.2" x14ac:dyDescent="0.25">
      <c r="A480" s="14"/>
      <c r="B480" s="14"/>
      <c r="C480" s="14"/>
      <c r="D480" s="16"/>
      <c r="E480" s="16"/>
      <c r="F480" s="14"/>
      <c r="G480" s="14"/>
      <c r="H480" s="14"/>
      <c r="I480" s="15"/>
      <c r="J480" s="77"/>
      <c r="K480" s="92"/>
    </row>
    <row r="481" spans="1:11" ht="13.2" x14ac:dyDescent="0.25">
      <c r="A481" s="14"/>
      <c r="B481" s="14"/>
      <c r="C481" s="14"/>
      <c r="D481" s="16"/>
      <c r="E481" s="16"/>
      <c r="F481" s="14"/>
      <c r="G481" s="14"/>
      <c r="H481" s="14"/>
      <c r="I481" s="15"/>
      <c r="J481" s="77"/>
      <c r="K481" s="92"/>
    </row>
    <row r="482" spans="1:11" ht="13.2" x14ac:dyDescent="0.25">
      <c r="A482" s="14"/>
      <c r="B482" s="14"/>
      <c r="C482" s="14"/>
      <c r="D482" s="16"/>
      <c r="E482" s="16"/>
      <c r="F482" s="14"/>
      <c r="G482" s="14"/>
      <c r="H482" s="14"/>
      <c r="I482" s="15"/>
      <c r="J482" s="77"/>
      <c r="K482" s="92"/>
    </row>
    <row r="483" spans="1:11" ht="13.2" x14ac:dyDescent="0.25">
      <c r="A483" s="14"/>
      <c r="B483" s="14"/>
      <c r="C483" s="14"/>
      <c r="D483" s="16"/>
      <c r="E483" s="16"/>
      <c r="F483" s="14"/>
      <c r="G483" s="14"/>
      <c r="H483" s="14"/>
      <c r="I483" s="15"/>
      <c r="J483" s="77"/>
      <c r="K483" s="92"/>
    </row>
    <row r="484" spans="1:11" ht="13.2" x14ac:dyDescent="0.25">
      <c r="A484" s="14"/>
      <c r="B484" s="14"/>
      <c r="C484" s="14"/>
      <c r="D484" s="16"/>
      <c r="E484" s="16"/>
      <c r="F484" s="14"/>
      <c r="G484" s="14"/>
      <c r="H484" s="14"/>
      <c r="I484" s="15"/>
      <c r="J484" s="77"/>
      <c r="K484" s="92"/>
    </row>
    <row r="485" spans="1:11" ht="13.2" x14ac:dyDescent="0.25">
      <c r="A485" s="14"/>
      <c r="B485" s="14"/>
      <c r="C485" s="14"/>
      <c r="D485" s="16"/>
      <c r="E485" s="16"/>
      <c r="F485" s="14"/>
      <c r="G485" s="14"/>
      <c r="H485" s="14"/>
      <c r="I485" s="15"/>
      <c r="J485" s="77"/>
      <c r="K485" s="92"/>
    </row>
    <row r="486" spans="1:11" ht="13.2" x14ac:dyDescent="0.25">
      <c r="A486" s="14"/>
      <c r="B486" s="14"/>
      <c r="C486" s="14"/>
      <c r="D486" s="16"/>
      <c r="E486" s="16"/>
      <c r="F486" s="14"/>
      <c r="G486" s="14"/>
      <c r="H486" s="14"/>
      <c r="I486" s="15"/>
      <c r="J486" s="77"/>
      <c r="K486" s="92"/>
    </row>
    <row r="487" spans="1:11" ht="13.2" x14ac:dyDescent="0.25">
      <c r="A487" s="14"/>
      <c r="B487" s="14"/>
      <c r="C487" s="14"/>
      <c r="D487" s="16"/>
      <c r="E487" s="16"/>
      <c r="F487" s="14"/>
      <c r="G487" s="14"/>
      <c r="H487" s="14"/>
      <c r="I487" s="15"/>
      <c r="J487" s="77"/>
      <c r="K487" s="92"/>
    </row>
    <row r="488" spans="1:11" ht="13.2" x14ac:dyDescent="0.25">
      <c r="A488" s="14"/>
      <c r="B488" s="14"/>
      <c r="C488" s="14"/>
      <c r="D488" s="16"/>
      <c r="E488" s="16"/>
      <c r="F488" s="14"/>
      <c r="G488" s="14"/>
      <c r="H488" s="14"/>
      <c r="I488" s="15"/>
      <c r="J488" s="77"/>
      <c r="K488" s="92"/>
    </row>
    <row r="489" spans="1:11" ht="13.2" x14ac:dyDescent="0.25">
      <c r="A489" s="14"/>
      <c r="B489" s="14"/>
      <c r="C489" s="14"/>
      <c r="D489" s="16"/>
      <c r="E489" s="16"/>
      <c r="F489" s="14"/>
      <c r="G489" s="14"/>
      <c r="H489" s="14"/>
      <c r="I489" s="15"/>
      <c r="J489" s="77"/>
      <c r="K489" s="92"/>
    </row>
    <row r="490" spans="1:11" ht="13.2" x14ac:dyDescent="0.25">
      <c r="A490" s="14"/>
      <c r="B490" s="14"/>
      <c r="C490" s="14"/>
      <c r="D490" s="16"/>
      <c r="E490" s="16"/>
      <c r="F490" s="14"/>
      <c r="G490" s="14"/>
      <c r="H490" s="14"/>
      <c r="I490" s="15"/>
      <c r="J490" s="77"/>
      <c r="K490" s="92"/>
    </row>
    <row r="491" spans="1:11" ht="13.2" x14ac:dyDescent="0.25">
      <c r="A491" s="14"/>
      <c r="B491" s="14"/>
      <c r="C491" s="14"/>
      <c r="D491" s="16"/>
      <c r="E491" s="16"/>
      <c r="F491" s="14"/>
      <c r="G491" s="14"/>
      <c r="H491" s="14"/>
      <c r="I491" s="15"/>
      <c r="J491" s="77"/>
      <c r="K491" s="92"/>
    </row>
    <row r="492" spans="1:11" ht="13.2" x14ac:dyDescent="0.25">
      <c r="A492" s="14"/>
      <c r="B492" s="14"/>
      <c r="C492" s="14"/>
      <c r="D492" s="16"/>
      <c r="E492" s="16"/>
      <c r="F492" s="14"/>
      <c r="G492" s="14"/>
      <c r="H492" s="14"/>
      <c r="I492" s="15"/>
      <c r="J492" s="77"/>
      <c r="K492" s="92"/>
    </row>
    <row r="493" spans="1:11" ht="13.2" x14ac:dyDescent="0.25">
      <c r="A493" s="14"/>
      <c r="B493" s="14"/>
      <c r="C493" s="14"/>
      <c r="D493" s="16"/>
      <c r="E493" s="16"/>
      <c r="F493" s="14"/>
      <c r="G493" s="14"/>
      <c r="H493" s="14"/>
      <c r="I493" s="15"/>
      <c r="J493" s="77"/>
      <c r="K493" s="92"/>
    </row>
    <row r="494" spans="1:11" ht="13.2" x14ac:dyDescent="0.25">
      <c r="A494" s="14"/>
      <c r="B494" s="14"/>
      <c r="C494" s="14"/>
      <c r="D494" s="16"/>
      <c r="E494" s="16"/>
      <c r="F494" s="14"/>
      <c r="G494" s="14"/>
      <c r="H494" s="14"/>
      <c r="I494" s="15"/>
      <c r="J494" s="77"/>
      <c r="K494" s="92"/>
    </row>
    <row r="495" spans="1:11" ht="13.2" x14ac:dyDescent="0.25">
      <c r="A495" s="14"/>
      <c r="B495" s="14"/>
      <c r="C495" s="14"/>
      <c r="D495" s="16"/>
      <c r="E495" s="16"/>
      <c r="F495" s="14"/>
      <c r="G495" s="14"/>
      <c r="H495" s="14"/>
      <c r="I495" s="15"/>
      <c r="J495" s="77"/>
      <c r="K495" s="92"/>
    </row>
    <row r="496" spans="1:11" ht="13.2" x14ac:dyDescent="0.25">
      <c r="A496" s="14"/>
      <c r="B496" s="14"/>
      <c r="C496" s="14"/>
      <c r="D496" s="16"/>
      <c r="E496" s="16"/>
      <c r="F496" s="14"/>
      <c r="G496" s="14"/>
      <c r="H496" s="14"/>
      <c r="I496" s="15"/>
      <c r="J496" s="77"/>
      <c r="K496" s="92"/>
    </row>
    <row r="497" spans="1:11" ht="13.2" x14ac:dyDescent="0.25">
      <c r="A497" s="14"/>
      <c r="B497" s="14"/>
      <c r="C497" s="14"/>
      <c r="D497" s="16"/>
      <c r="E497" s="16"/>
      <c r="F497" s="14"/>
      <c r="G497" s="14"/>
      <c r="H497" s="14"/>
      <c r="I497" s="15"/>
      <c r="J497" s="77"/>
      <c r="K497" s="92"/>
    </row>
    <row r="498" spans="1:11" ht="13.2" x14ac:dyDescent="0.25">
      <c r="A498" s="14"/>
      <c r="B498" s="14"/>
      <c r="C498" s="14"/>
      <c r="D498" s="16"/>
      <c r="E498" s="16"/>
      <c r="F498" s="14"/>
      <c r="G498" s="14"/>
      <c r="H498" s="14"/>
      <c r="I498" s="15"/>
      <c r="J498" s="77"/>
      <c r="K498" s="92"/>
    </row>
    <row r="499" spans="1:11" ht="13.2" x14ac:dyDescent="0.25">
      <c r="A499" s="14"/>
      <c r="B499" s="14"/>
      <c r="C499" s="14"/>
      <c r="D499" s="16"/>
      <c r="E499" s="16"/>
      <c r="F499" s="14"/>
      <c r="G499" s="14"/>
      <c r="H499" s="14"/>
      <c r="I499" s="15"/>
      <c r="J499" s="77"/>
      <c r="K499" s="92"/>
    </row>
    <row r="500" spans="1:11" ht="13.2" x14ac:dyDescent="0.25">
      <c r="A500" s="14"/>
      <c r="B500" s="14"/>
      <c r="C500" s="14"/>
      <c r="D500" s="16"/>
      <c r="E500" s="16"/>
      <c r="F500" s="14"/>
      <c r="G500" s="14"/>
      <c r="H500" s="14"/>
      <c r="I500" s="15"/>
      <c r="J500" s="77"/>
      <c r="K500" s="92"/>
    </row>
    <row r="501" spans="1:11" ht="13.2" x14ac:dyDescent="0.25">
      <c r="A501" s="14"/>
      <c r="B501" s="14"/>
      <c r="C501" s="14"/>
      <c r="D501" s="16"/>
      <c r="E501" s="16"/>
      <c r="F501" s="14"/>
      <c r="G501" s="14"/>
      <c r="H501" s="14"/>
      <c r="I501" s="15"/>
      <c r="J501" s="77"/>
      <c r="K501" s="92"/>
    </row>
    <row r="502" spans="1:11" ht="13.2" x14ac:dyDescent="0.25">
      <c r="A502" s="14"/>
      <c r="B502" s="14"/>
      <c r="C502" s="14"/>
      <c r="D502" s="16"/>
      <c r="E502" s="16"/>
      <c r="F502" s="14"/>
      <c r="G502" s="14"/>
      <c r="H502" s="14"/>
      <c r="I502" s="15"/>
      <c r="J502" s="77"/>
      <c r="K502" s="92"/>
    </row>
    <row r="503" spans="1:11" ht="13.2" x14ac:dyDescent="0.25">
      <c r="A503" s="14"/>
      <c r="B503" s="14"/>
      <c r="C503" s="14"/>
      <c r="D503" s="16"/>
      <c r="E503" s="16"/>
      <c r="F503" s="14"/>
      <c r="G503" s="14"/>
      <c r="H503" s="14"/>
      <c r="I503" s="15"/>
      <c r="J503" s="77"/>
      <c r="K503" s="92"/>
    </row>
    <row r="504" spans="1:11" ht="13.2" x14ac:dyDescent="0.25">
      <c r="A504" s="14"/>
      <c r="B504" s="14"/>
      <c r="C504" s="14"/>
      <c r="D504" s="16"/>
      <c r="E504" s="16"/>
      <c r="F504" s="14"/>
      <c r="G504" s="14"/>
      <c r="H504" s="14"/>
      <c r="I504" s="15"/>
      <c r="J504" s="77"/>
      <c r="K504" s="92"/>
    </row>
    <row r="505" spans="1:11" ht="13.2" x14ac:dyDescent="0.25">
      <c r="A505" s="14"/>
      <c r="B505" s="14"/>
      <c r="C505" s="14"/>
      <c r="D505" s="16"/>
      <c r="E505" s="16"/>
      <c r="F505" s="14"/>
      <c r="G505" s="14"/>
      <c r="H505" s="14"/>
      <c r="I505" s="15"/>
      <c r="J505" s="77"/>
      <c r="K505" s="92"/>
    </row>
    <row r="506" spans="1:11" ht="13.2" x14ac:dyDescent="0.25">
      <c r="A506" s="14"/>
      <c r="B506" s="14"/>
      <c r="C506" s="14"/>
      <c r="D506" s="16"/>
      <c r="E506" s="16"/>
      <c r="F506" s="14"/>
      <c r="G506" s="14"/>
      <c r="H506" s="14"/>
      <c r="I506" s="15"/>
      <c r="J506" s="77"/>
      <c r="K506" s="92"/>
    </row>
    <row r="507" spans="1:11" ht="13.2" x14ac:dyDescent="0.25">
      <c r="A507" s="14"/>
      <c r="B507" s="14"/>
      <c r="C507" s="14"/>
      <c r="D507" s="16"/>
      <c r="E507" s="16"/>
      <c r="F507" s="14"/>
      <c r="G507" s="14"/>
      <c r="H507" s="14"/>
      <c r="I507" s="15"/>
      <c r="J507" s="77"/>
      <c r="K507" s="92"/>
    </row>
    <row r="508" spans="1:11" ht="13.2" x14ac:dyDescent="0.25">
      <c r="A508" s="14"/>
      <c r="B508" s="14"/>
      <c r="C508" s="14"/>
      <c r="D508" s="16"/>
      <c r="E508" s="16"/>
      <c r="F508" s="14"/>
      <c r="G508" s="14"/>
      <c r="H508" s="14"/>
      <c r="I508" s="15"/>
      <c r="J508" s="77"/>
      <c r="K508" s="92"/>
    </row>
    <row r="509" spans="1:11" ht="13.2" x14ac:dyDescent="0.25">
      <c r="A509" s="14"/>
      <c r="B509" s="14"/>
      <c r="C509" s="14"/>
      <c r="D509" s="16"/>
      <c r="E509" s="16"/>
      <c r="F509" s="14"/>
      <c r="G509" s="14"/>
      <c r="H509" s="14"/>
      <c r="I509" s="15"/>
      <c r="J509" s="77"/>
      <c r="K509" s="92"/>
    </row>
    <row r="510" spans="1:11" ht="13.2" x14ac:dyDescent="0.25">
      <c r="A510" s="14"/>
      <c r="B510" s="14"/>
      <c r="C510" s="14"/>
      <c r="D510" s="16"/>
      <c r="E510" s="16"/>
      <c r="F510" s="14"/>
      <c r="G510" s="14"/>
      <c r="H510" s="14"/>
      <c r="I510" s="15"/>
      <c r="J510" s="77"/>
      <c r="K510" s="92"/>
    </row>
    <row r="511" spans="1:11" ht="13.2" x14ac:dyDescent="0.25">
      <c r="A511" s="14"/>
      <c r="B511" s="14"/>
      <c r="C511" s="14"/>
      <c r="D511" s="16"/>
      <c r="E511" s="16"/>
      <c r="F511" s="14"/>
      <c r="G511" s="14"/>
      <c r="H511" s="14"/>
      <c r="I511" s="15"/>
      <c r="J511" s="77"/>
      <c r="K511" s="92"/>
    </row>
    <row r="512" spans="1:11" ht="13.2" x14ac:dyDescent="0.25">
      <c r="A512" s="14"/>
      <c r="B512" s="14"/>
      <c r="C512" s="14"/>
      <c r="D512" s="16"/>
      <c r="E512" s="16"/>
      <c r="F512" s="14"/>
      <c r="G512" s="14"/>
      <c r="H512" s="14"/>
      <c r="I512" s="15"/>
      <c r="J512" s="77"/>
      <c r="K512" s="92"/>
    </row>
    <row r="513" spans="1:11" ht="13.2" x14ac:dyDescent="0.25">
      <c r="A513" s="14"/>
      <c r="B513" s="14"/>
      <c r="C513" s="14"/>
      <c r="D513" s="16"/>
      <c r="E513" s="16"/>
      <c r="F513" s="14"/>
      <c r="G513" s="14"/>
      <c r="H513" s="14"/>
      <c r="I513" s="15"/>
      <c r="J513" s="77"/>
      <c r="K513" s="92"/>
    </row>
    <row r="514" spans="1:11" ht="13.2" x14ac:dyDescent="0.25">
      <c r="A514" s="14"/>
      <c r="B514" s="14"/>
      <c r="C514" s="14"/>
      <c r="D514" s="16"/>
      <c r="E514" s="16"/>
      <c r="F514" s="14"/>
      <c r="G514" s="14"/>
      <c r="H514" s="14"/>
      <c r="I514" s="15"/>
      <c r="J514" s="77"/>
      <c r="K514" s="92"/>
    </row>
    <row r="515" spans="1:11" ht="13.2" x14ac:dyDescent="0.25">
      <c r="A515" s="14"/>
      <c r="B515" s="14"/>
      <c r="C515" s="14"/>
      <c r="D515" s="16"/>
      <c r="E515" s="16"/>
      <c r="F515" s="14"/>
      <c r="G515" s="14"/>
      <c r="H515" s="14"/>
      <c r="I515" s="15"/>
      <c r="J515" s="77"/>
      <c r="K515" s="92"/>
    </row>
    <row r="516" spans="1:11" ht="13.2" x14ac:dyDescent="0.25">
      <c r="A516" s="14"/>
      <c r="B516" s="14"/>
      <c r="C516" s="14"/>
      <c r="D516" s="16"/>
      <c r="E516" s="16"/>
      <c r="F516" s="14"/>
      <c r="G516" s="14"/>
      <c r="H516" s="14"/>
      <c r="I516" s="15"/>
      <c r="J516" s="77"/>
      <c r="K516" s="92"/>
    </row>
    <row r="517" spans="1:11" ht="13.2" x14ac:dyDescent="0.25">
      <c r="A517" s="14"/>
      <c r="B517" s="14"/>
      <c r="C517" s="14"/>
      <c r="D517" s="16"/>
      <c r="E517" s="16"/>
      <c r="F517" s="14"/>
      <c r="G517" s="14"/>
      <c r="H517" s="14"/>
      <c r="I517" s="15"/>
      <c r="J517" s="77"/>
      <c r="K517" s="92"/>
    </row>
    <row r="518" spans="1:11" ht="13.2" x14ac:dyDescent="0.25">
      <c r="A518" s="14"/>
      <c r="B518" s="14"/>
      <c r="C518" s="14"/>
      <c r="D518" s="16"/>
      <c r="E518" s="16"/>
      <c r="F518" s="14"/>
      <c r="G518" s="14"/>
      <c r="H518" s="14"/>
      <c r="I518" s="15"/>
      <c r="J518" s="77"/>
      <c r="K518" s="92"/>
    </row>
    <row r="519" spans="1:11" ht="13.2" x14ac:dyDescent="0.25">
      <c r="A519" s="14"/>
      <c r="B519" s="14"/>
      <c r="C519" s="14"/>
      <c r="D519" s="16"/>
      <c r="E519" s="16"/>
      <c r="F519" s="14"/>
      <c r="G519" s="14"/>
      <c r="H519" s="14"/>
      <c r="I519" s="15"/>
      <c r="J519" s="77"/>
      <c r="K519" s="92"/>
    </row>
    <row r="520" spans="1:11" ht="13.2" x14ac:dyDescent="0.25">
      <c r="A520" s="14"/>
      <c r="B520" s="14"/>
      <c r="C520" s="14"/>
      <c r="D520" s="16"/>
      <c r="E520" s="16"/>
      <c r="F520" s="14"/>
      <c r="G520" s="14"/>
      <c r="H520" s="14"/>
      <c r="I520" s="15"/>
      <c r="J520" s="77"/>
      <c r="K520" s="92"/>
    </row>
    <row r="521" spans="1:11" ht="13.2" x14ac:dyDescent="0.25">
      <c r="A521" s="14"/>
      <c r="B521" s="14"/>
      <c r="C521" s="14"/>
      <c r="D521" s="16"/>
      <c r="E521" s="16"/>
      <c r="F521" s="14"/>
      <c r="G521" s="14"/>
      <c r="H521" s="14"/>
      <c r="I521" s="15"/>
      <c r="J521" s="77"/>
      <c r="K521" s="92"/>
    </row>
    <row r="522" spans="1:11" ht="13.2" x14ac:dyDescent="0.25">
      <c r="A522" s="14"/>
      <c r="B522" s="14"/>
      <c r="C522" s="14"/>
      <c r="D522" s="16"/>
      <c r="E522" s="16"/>
      <c r="F522" s="14"/>
      <c r="G522" s="14"/>
      <c r="H522" s="14"/>
      <c r="I522" s="15"/>
      <c r="J522" s="77"/>
      <c r="K522" s="92"/>
    </row>
    <row r="523" spans="1:11" ht="13.2" x14ac:dyDescent="0.25">
      <c r="A523" s="14"/>
      <c r="B523" s="14"/>
      <c r="C523" s="14"/>
      <c r="D523" s="16"/>
      <c r="E523" s="16"/>
      <c r="F523" s="14"/>
      <c r="G523" s="14"/>
      <c r="H523" s="14"/>
      <c r="I523" s="15"/>
      <c r="J523" s="77"/>
      <c r="K523" s="92"/>
    </row>
    <row r="524" spans="1:11" ht="13.2" x14ac:dyDescent="0.25">
      <c r="A524" s="14"/>
      <c r="B524" s="14"/>
      <c r="C524" s="14"/>
      <c r="D524" s="16"/>
      <c r="E524" s="16"/>
      <c r="F524" s="14"/>
      <c r="G524" s="14"/>
      <c r="H524" s="14"/>
      <c r="I524" s="15"/>
      <c r="J524" s="77"/>
      <c r="K524" s="92"/>
    </row>
    <row r="525" spans="1:11" ht="13.2" x14ac:dyDescent="0.25">
      <c r="A525" s="14"/>
      <c r="B525" s="14"/>
      <c r="C525" s="14"/>
      <c r="D525" s="16"/>
      <c r="E525" s="16"/>
      <c r="F525" s="14"/>
      <c r="G525" s="14"/>
      <c r="H525" s="14"/>
      <c r="I525" s="15"/>
      <c r="J525" s="77"/>
      <c r="K525" s="92"/>
    </row>
    <row r="526" spans="1:11" ht="13.2" x14ac:dyDescent="0.25">
      <c r="A526" s="14"/>
      <c r="B526" s="14"/>
      <c r="C526" s="14"/>
      <c r="D526" s="16"/>
      <c r="E526" s="16"/>
      <c r="F526" s="14"/>
      <c r="G526" s="14"/>
      <c r="H526" s="14"/>
      <c r="I526" s="15"/>
      <c r="J526" s="77"/>
      <c r="K526" s="92"/>
    </row>
    <row r="527" spans="1:11" ht="13.2" x14ac:dyDescent="0.25">
      <c r="A527" s="14"/>
      <c r="B527" s="14"/>
      <c r="C527" s="14"/>
      <c r="D527" s="16"/>
      <c r="E527" s="16"/>
      <c r="F527" s="14"/>
      <c r="G527" s="14"/>
      <c r="H527" s="14"/>
      <c r="I527" s="15"/>
      <c r="J527" s="77"/>
      <c r="K527" s="92"/>
    </row>
    <row r="528" spans="1:11" ht="13.2" x14ac:dyDescent="0.25">
      <c r="A528" s="14"/>
      <c r="B528" s="14"/>
      <c r="C528" s="14"/>
      <c r="D528" s="16"/>
      <c r="E528" s="16"/>
      <c r="F528" s="14"/>
      <c r="G528" s="14"/>
      <c r="H528" s="14"/>
      <c r="I528" s="15"/>
      <c r="J528" s="77"/>
      <c r="K528" s="92"/>
    </row>
    <row r="529" spans="1:11" ht="13.2" x14ac:dyDescent="0.25">
      <c r="A529" s="14"/>
      <c r="B529" s="14"/>
      <c r="C529" s="14"/>
      <c r="D529" s="16"/>
      <c r="E529" s="16"/>
      <c r="F529" s="14"/>
      <c r="G529" s="14"/>
      <c r="H529" s="14"/>
      <c r="I529" s="15"/>
      <c r="J529" s="77"/>
      <c r="K529" s="92"/>
    </row>
    <row r="530" spans="1:11" ht="13.2" x14ac:dyDescent="0.25">
      <c r="A530" s="14"/>
      <c r="B530" s="14"/>
      <c r="C530" s="14"/>
      <c r="D530" s="16"/>
      <c r="E530" s="16"/>
      <c r="F530" s="14"/>
      <c r="G530" s="14"/>
      <c r="H530" s="14"/>
      <c r="I530" s="15"/>
      <c r="J530" s="77"/>
      <c r="K530" s="92"/>
    </row>
    <row r="531" spans="1:11" ht="13.2" x14ac:dyDescent="0.25">
      <c r="A531" s="14"/>
      <c r="B531" s="14"/>
      <c r="C531" s="14"/>
      <c r="D531" s="16"/>
      <c r="E531" s="16"/>
      <c r="F531" s="14"/>
      <c r="G531" s="14"/>
      <c r="H531" s="14"/>
      <c r="I531" s="15"/>
      <c r="J531" s="77"/>
      <c r="K531" s="92"/>
    </row>
    <row r="532" spans="1:11" ht="13.2" x14ac:dyDescent="0.25">
      <c r="A532" s="14"/>
      <c r="B532" s="14"/>
      <c r="C532" s="14"/>
      <c r="D532" s="16"/>
      <c r="E532" s="16"/>
      <c r="F532" s="14"/>
      <c r="G532" s="14"/>
      <c r="H532" s="14"/>
      <c r="I532" s="15"/>
      <c r="J532" s="77"/>
      <c r="K532" s="92"/>
    </row>
    <row r="533" spans="1:11" ht="13.2" x14ac:dyDescent="0.25">
      <c r="A533" s="14"/>
      <c r="B533" s="14"/>
      <c r="C533" s="14"/>
      <c r="D533" s="16"/>
      <c r="E533" s="16"/>
      <c r="F533" s="14"/>
      <c r="G533" s="14"/>
      <c r="H533" s="14"/>
      <c r="I533" s="15"/>
      <c r="J533" s="77"/>
      <c r="K533" s="92"/>
    </row>
    <row r="534" spans="1:11" ht="13.2" x14ac:dyDescent="0.25">
      <c r="A534" s="14"/>
      <c r="B534" s="14"/>
      <c r="C534" s="14"/>
      <c r="D534" s="16"/>
      <c r="E534" s="16"/>
      <c r="F534" s="14"/>
      <c r="G534" s="14"/>
      <c r="H534" s="14"/>
      <c r="I534" s="15"/>
      <c r="J534" s="77"/>
      <c r="K534" s="92"/>
    </row>
    <row r="535" spans="1:11" ht="13.2" x14ac:dyDescent="0.25">
      <c r="A535" s="14"/>
      <c r="B535" s="14"/>
      <c r="C535" s="14"/>
      <c r="D535" s="16"/>
      <c r="E535" s="16"/>
      <c r="F535" s="14"/>
      <c r="G535" s="14"/>
      <c r="H535" s="14"/>
      <c r="I535" s="15"/>
      <c r="J535" s="77"/>
      <c r="K535" s="92"/>
    </row>
    <row r="536" spans="1:11" ht="13.2" x14ac:dyDescent="0.25">
      <c r="A536" s="14"/>
      <c r="B536" s="14"/>
      <c r="C536" s="14"/>
      <c r="D536" s="16"/>
      <c r="E536" s="16"/>
      <c r="F536" s="14"/>
      <c r="G536" s="14"/>
      <c r="H536" s="14"/>
      <c r="I536" s="15"/>
      <c r="J536" s="77"/>
      <c r="K536" s="92"/>
    </row>
    <row r="537" spans="1:11" ht="13.2" x14ac:dyDescent="0.25">
      <c r="A537" s="14"/>
      <c r="B537" s="14"/>
      <c r="C537" s="14"/>
      <c r="D537" s="16"/>
      <c r="E537" s="16"/>
      <c r="F537" s="14"/>
      <c r="G537" s="14"/>
      <c r="H537" s="14"/>
      <c r="I537" s="15"/>
      <c r="J537" s="77"/>
      <c r="K537" s="92"/>
    </row>
    <row r="538" spans="1:11" ht="13.2" x14ac:dyDescent="0.25">
      <c r="A538" s="14"/>
      <c r="B538" s="14"/>
      <c r="C538" s="14"/>
      <c r="D538" s="16"/>
      <c r="E538" s="16"/>
      <c r="F538" s="14"/>
      <c r="G538" s="14"/>
      <c r="H538" s="14"/>
      <c r="I538" s="15"/>
      <c r="J538" s="77"/>
      <c r="K538" s="92"/>
    </row>
    <row r="539" spans="1:11" ht="13.2" x14ac:dyDescent="0.25">
      <c r="A539" s="14"/>
      <c r="B539" s="14"/>
      <c r="C539" s="14"/>
      <c r="D539" s="16"/>
      <c r="E539" s="16"/>
      <c r="F539" s="14"/>
      <c r="G539" s="14"/>
      <c r="H539" s="14"/>
      <c r="I539" s="15"/>
      <c r="J539" s="77"/>
      <c r="K539" s="92"/>
    </row>
    <row r="540" spans="1:11" ht="13.2" x14ac:dyDescent="0.25">
      <c r="A540" s="14"/>
      <c r="B540" s="14"/>
      <c r="C540" s="14"/>
      <c r="D540" s="16"/>
      <c r="E540" s="16"/>
      <c r="F540" s="14"/>
      <c r="G540" s="14"/>
      <c r="H540" s="14"/>
      <c r="I540" s="15"/>
      <c r="J540" s="77"/>
      <c r="K540" s="92"/>
    </row>
    <row r="541" spans="1:11" ht="13.2" x14ac:dyDescent="0.25">
      <c r="A541" s="14"/>
      <c r="B541" s="14"/>
      <c r="C541" s="14"/>
      <c r="D541" s="16"/>
      <c r="E541" s="16"/>
      <c r="F541" s="14"/>
      <c r="G541" s="14"/>
      <c r="H541" s="14"/>
      <c r="I541" s="15"/>
      <c r="J541" s="77"/>
      <c r="K541" s="92"/>
    </row>
    <row r="542" spans="1:11" ht="13.2" x14ac:dyDescent="0.25">
      <c r="A542" s="14"/>
      <c r="B542" s="14"/>
      <c r="C542" s="14"/>
      <c r="D542" s="16"/>
      <c r="E542" s="16"/>
      <c r="F542" s="14"/>
      <c r="G542" s="14"/>
      <c r="H542" s="14"/>
      <c r="I542" s="15"/>
      <c r="J542" s="77"/>
      <c r="K542" s="92"/>
    </row>
    <row r="543" spans="1:11" ht="13.2" x14ac:dyDescent="0.25">
      <c r="A543" s="14"/>
      <c r="B543" s="14"/>
      <c r="C543" s="14"/>
      <c r="D543" s="16"/>
      <c r="E543" s="16"/>
      <c r="F543" s="14"/>
      <c r="G543" s="14"/>
      <c r="H543" s="14"/>
      <c r="I543" s="15"/>
      <c r="J543" s="77"/>
      <c r="K543" s="92"/>
    </row>
    <row r="544" spans="1:11" ht="13.2" x14ac:dyDescent="0.25">
      <c r="A544" s="14"/>
      <c r="B544" s="14"/>
      <c r="C544" s="14"/>
      <c r="D544" s="16"/>
      <c r="E544" s="16"/>
      <c r="F544" s="14"/>
      <c r="G544" s="14"/>
      <c r="H544" s="14"/>
      <c r="I544" s="15"/>
      <c r="J544" s="77"/>
      <c r="K544" s="92"/>
    </row>
    <row r="545" spans="1:11" ht="13.2" x14ac:dyDescent="0.25">
      <c r="A545" s="14"/>
      <c r="B545" s="14"/>
      <c r="C545" s="14"/>
      <c r="D545" s="16"/>
      <c r="E545" s="16"/>
      <c r="F545" s="14"/>
      <c r="G545" s="14"/>
      <c r="H545" s="14"/>
      <c r="I545" s="15"/>
      <c r="J545" s="77"/>
      <c r="K545" s="92"/>
    </row>
    <row r="546" spans="1:11" ht="13.2" x14ac:dyDescent="0.25">
      <c r="A546" s="14"/>
      <c r="B546" s="14"/>
      <c r="C546" s="14"/>
      <c r="D546" s="16"/>
      <c r="E546" s="16"/>
      <c r="F546" s="14"/>
      <c r="G546" s="14"/>
      <c r="H546" s="14"/>
      <c r="I546" s="15"/>
      <c r="J546" s="77"/>
      <c r="K546" s="92"/>
    </row>
    <row r="547" spans="1:11" ht="13.2" x14ac:dyDescent="0.25">
      <c r="A547" s="14"/>
      <c r="B547" s="14"/>
      <c r="C547" s="14"/>
      <c r="D547" s="16"/>
      <c r="E547" s="16"/>
      <c r="F547" s="14"/>
      <c r="G547" s="14"/>
      <c r="H547" s="14"/>
      <c r="I547" s="15"/>
      <c r="J547" s="77"/>
      <c r="K547" s="92"/>
    </row>
    <row r="548" spans="1:11" ht="13.2" x14ac:dyDescent="0.25">
      <c r="A548" s="14"/>
      <c r="B548" s="14"/>
      <c r="C548" s="14"/>
      <c r="D548" s="16"/>
      <c r="E548" s="16"/>
      <c r="F548" s="14"/>
      <c r="G548" s="14"/>
      <c r="H548" s="14"/>
      <c r="I548" s="15"/>
      <c r="J548" s="77"/>
      <c r="K548" s="92"/>
    </row>
    <row r="549" spans="1:11" ht="13.2" x14ac:dyDescent="0.25">
      <c r="A549" s="14"/>
      <c r="B549" s="14"/>
      <c r="C549" s="14"/>
      <c r="D549" s="16"/>
      <c r="E549" s="16"/>
      <c r="F549" s="14"/>
      <c r="G549" s="14"/>
      <c r="H549" s="14"/>
      <c r="I549" s="15"/>
      <c r="J549" s="77"/>
      <c r="K549" s="92"/>
    </row>
    <row r="550" spans="1:11" ht="13.2" x14ac:dyDescent="0.25">
      <c r="A550" s="14"/>
      <c r="B550" s="14"/>
      <c r="C550" s="14"/>
      <c r="D550" s="16"/>
      <c r="E550" s="16"/>
      <c r="F550" s="14"/>
      <c r="G550" s="14"/>
      <c r="H550" s="14"/>
      <c r="I550" s="15"/>
      <c r="J550" s="77"/>
      <c r="K550" s="92"/>
    </row>
    <row r="551" spans="1:11" ht="13.2" x14ac:dyDescent="0.25">
      <c r="A551" s="14"/>
      <c r="B551" s="14"/>
      <c r="C551" s="14"/>
      <c r="D551" s="16"/>
      <c r="E551" s="16"/>
      <c r="F551" s="14"/>
      <c r="G551" s="14"/>
      <c r="H551" s="14"/>
      <c r="I551" s="15"/>
      <c r="J551" s="77"/>
      <c r="K551" s="92"/>
    </row>
    <row r="552" spans="1:11" ht="13.2" x14ac:dyDescent="0.25">
      <c r="A552" s="14"/>
      <c r="B552" s="14"/>
      <c r="C552" s="14"/>
      <c r="D552" s="16"/>
      <c r="E552" s="16"/>
      <c r="F552" s="14"/>
      <c r="G552" s="14"/>
      <c r="H552" s="14"/>
      <c r="I552" s="15"/>
      <c r="J552" s="77"/>
      <c r="K552" s="92"/>
    </row>
    <row r="553" spans="1:11" ht="13.2" x14ac:dyDescent="0.25">
      <c r="A553" s="14"/>
      <c r="B553" s="14"/>
      <c r="C553" s="14"/>
      <c r="D553" s="16"/>
      <c r="E553" s="16"/>
      <c r="F553" s="14"/>
      <c r="G553" s="14"/>
      <c r="H553" s="14"/>
      <c r="I553" s="15"/>
      <c r="J553" s="77"/>
      <c r="K553" s="92"/>
    </row>
    <row r="554" spans="1:11" ht="13.2" x14ac:dyDescent="0.25">
      <c r="A554" s="14"/>
      <c r="B554" s="14"/>
      <c r="C554" s="14"/>
      <c r="D554" s="16"/>
      <c r="E554" s="16"/>
      <c r="F554" s="14"/>
      <c r="G554" s="14"/>
      <c r="H554" s="14"/>
      <c r="I554" s="15"/>
      <c r="J554" s="77"/>
      <c r="K554" s="92"/>
    </row>
    <row r="555" spans="1:11" ht="13.2" x14ac:dyDescent="0.25">
      <c r="A555" s="14"/>
      <c r="B555" s="14"/>
      <c r="C555" s="14"/>
      <c r="D555" s="16"/>
      <c r="E555" s="16"/>
      <c r="F555" s="14"/>
      <c r="G555" s="14"/>
      <c r="H555" s="14"/>
      <c r="I555" s="15"/>
      <c r="J555" s="77"/>
      <c r="K555" s="92"/>
    </row>
    <row r="556" spans="1:11" ht="13.2" x14ac:dyDescent="0.25">
      <c r="A556" s="14"/>
      <c r="B556" s="14"/>
      <c r="C556" s="14"/>
      <c r="D556" s="16"/>
      <c r="E556" s="16"/>
      <c r="F556" s="14"/>
      <c r="G556" s="14"/>
      <c r="H556" s="14"/>
      <c r="I556" s="15"/>
      <c r="J556" s="77"/>
      <c r="K556" s="92"/>
    </row>
    <row r="557" spans="1:11" ht="13.2" x14ac:dyDescent="0.25">
      <c r="A557" s="14"/>
      <c r="B557" s="14"/>
      <c r="C557" s="14"/>
      <c r="D557" s="16"/>
      <c r="E557" s="16"/>
      <c r="F557" s="14"/>
      <c r="G557" s="14"/>
      <c r="H557" s="14"/>
      <c r="I557" s="15"/>
      <c r="J557" s="77"/>
      <c r="K557" s="92"/>
    </row>
    <row r="558" spans="1:11" ht="13.2" x14ac:dyDescent="0.25">
      <c r="A558" s="14"/>
      <c r="B558" s="14"/>
      <c r="C558" s="14"/>
      <c r="D558" s="16"/>
      <c r="E558" s="16"/>
      <c r="F558" s="14"/>
      <c r="G558" s="14"/>
      <c r="H558" s="14"/>
      <c r="I558" s="15"/>
      <c r="J558" s="77"/>
      <c r="K558" s="92"/>
    </row>
    <row r="559" spans="1:11" ht="13.2" x14ac:dyDescent="0.25">
      <c r="A559" s="14"/>
      <c r="B559" s="14"/>
      <c r="C559" s="14"/>
      <c r="D559" s="16"/>
      <c r="E559" s="16"/>
      <c r="F559" s="14"/>
      <c r="G559" s="14"/>
      <c r="H559" s="14"/>
      <c r="I559" s="15"/>
      <c r="J559" s="77"/>
      <c r="K559" s="92"/>
    </row>
    <row r="560" spans="1:11" ht="13.2" x14ac:dyDescent="0.25">
      <c r="A560" s="14"/>
      <c r="B560" s="14"/>
      <c r="C560" s="14"/>
      <c r="D560" s="16"/>
      <c r="E560" s="16"/>
      <c r="F560" s="14"/>
      <c r="G560" s="14"/>
      <c r="H560" s="14"/>
      <c r="I560" s="15"/>
      <c r="J560" s="77"/>
      <c r="K560" s="92"/>
    </row>
    <row r="561" spans="1:11" ht="13.2" x14ac:dyDescent="0.25">
      <c r="A561" s="14"/>
      <c r="B561" s="14"/>
      <c r="C561" s="14"/>
      <c r="D561" s="16"/>
      <c r="E561" s="16"/>
      <c r="F561" s="14"/>
      <c r="G561" s="14"/>
      <c r="H561" s="14"/>
      <c r="I561" s="15"/>
      <c r="J561" s="77"/>
      <c r="K561" s="92"/>
    </row>
    <row r="562" spans="1:11" ht="13.2" x14ac:dyDescent="0.25">
      <c r="A562" s="14"/>
      <c r="B562" s="14"/>
      <c r="C562" s="14"/>
      <c r="D562" s="16"/>
      <c r="E562" s="16"/>
      <c r="F562" s="14"/>
      <c r="G562" s="14"/>
      <c r="H562" s="14"/>
      <c r="I562" s="15"/>
      <c r="J562" s="77"/>
      <c r="K562" s="92"/>
    </row>
    <row r="563" spans="1:11" ht="13.2" x14ac:dyDescent="0.25">
      <c r="A563" s="14"/>
      <c r="B563" s="14"/>
      <c r="C563" s="14"/>
      <c r="D563" s="16"/>
      <c r="E563" s="16"/>
      <c r="F563" s="14"/>
      <c r="G563" s="14"/>
      <c r="H563" s="14"/>
      <c r="I563" s="15"/>
      <c r="J563" s="77"/>
      <c r="K563" s="92"/>
    </row>
    <row r="564" spans="1:11" ht="13.2" x14ac:dyDescent="0.25">
      <c r="A564" s="14"/>
      <c r="B564" s="14"/>
      <c r="C564" s="14"/>
      <c r="D564" s="16"/>
      <c r="E564" s="16"/>
      <c r="F564" s="14"/>
      <c r="G564" s="14"/>
      <c r="H564" s="14"/>
      <c r="I564" s="15"/>
      <c r="J564" s="77"/>
      <c r="K564" s="92"/>
    </row>
    <row r="565" spans="1:11" ht="13.2" x14ac:dyDescent="0.25">
      <c r="A565" s="14"/>
      <c r="B565" s="14"/>
      <c r="C565" s="14"/>
      <c r="D565" s="16"/>
      <c r="E565" s="16"/>
      <c r="F565" s="14"/>
      <c r="G565" s="14"/>
      <c r="H565" s="14"/>
      <c r="I565" s="15"/>
      <c r="J565" s="77"/>
      <c r="K565" s="92"/>
    </row>
    <row r="566" spans="1:11" ht="13.2" x14ac:dyDescent="0.25">
      <c r="A566" s="14"/>
      <c r="B566" s="14"/>
      <c r="C566" s="14"/>
      <c r="D566" s="16"/>
      <c r="E566" s="16"/>
      <c r="F566" s="14"/>
      <c r="G566" s="14"/>
      <c r="H566" s="14"/>
      <c r="I566" s="15"/>
      <c r="J566" s="77"/>
      <c r="K566" s="92"/>
    </row>
    <row r="567" spans="1:11" ht="13.2" x14ac:dyDescent="0.25">
      <c r="A567" s="14"/>
      <c r="B567" s="14"/>
      <c r="C567" s="14"/>
      <c r="D567" s="16"/>
      <c r="E567" s="16"/>
      <c r="F567" s="14"/>
      <c r="G567" s="14"/>
      <c r="H567" s="14"/>
      <c r="I567" s="15"/>
      <c r="J567" s="77"/>
      <c r="K567" s="92"/>
    </row>
    <row r="568" spans="1:11" ht="13.2" x14ac:dyDescent="0.25">
      <c r="A568" s="14"/>
      <c r="B568" s="14"/>
      <c r="C568" s="14"/>
      <c r="D568" s="16"/>
      <c r="E568" s="16"/>
      <c r="F568" s="14"/>
      <c r="G568" s="14"/>
      <c r="H568" s="14"/>
      <c r="I568" s="15"/>
      <c r="J568" s="77"/>
      <c r="K568" s="92"/>
    </row>
    <row r="569" spans="1:11" ht="13.2" x14ac:dyDescent="0.25">
      <c r="A569" s="14"/>
      <c r="B569" s="14"/>
      <c r="C569" s="14"/>
      <c r="D569" s="16"/>
      <c r="E569" s="16"/>
      <c r="F569" s="14"/>
      <c r="G569" s="14"/>
      <c r="H569" s="14"/>
      <c r="I569" s="15"/>
      <c r="J569" s="77"/>
      <c r="K569" s="92"/>
    </row>
    <row r="570" spans="1:11" ht="13.2" x14ac:dyDescent="0.25">
      <c r="A570" s="14"/>
      <c r="B570" s="14"/>
      <c r="C570" s="14"/>
      <c r="D570" s="16"/>
      <c r="E570" s="16"/>
      <c r="F570" s="14"/>
      <c r="G570" s="14"/>
      <c r="H570" s="14"/>
      <c r="I570" s="15"/>
      <c r="J570" s="77"/>
      <c r="K570" s="92"/>
    </row>
    <row r="571" spans="1:11" ht="13.2" x14ac:dyDescent="0.25">
      <c r="A571" s="14"/>
      <c r="B571" s="14"/>
      <c r="C571" s="14"/>
      <c r="D571" s="16"/>
      <c r="E571" s="16"/>
      <c r="F571" s="14"/>
      <c r="G571" s="14"/>
      <c r="H571" s="14"/>
      <c r="I571" s="15"/>
      <c r="J571" s="77"/>
      <c r="K571" s="92"/>
    </row>
    <row r="572" spans="1:11" ht="13.2" x14ac:dyDescent="0.25">
      <c r="A572" s="14"/>
      <c r="B572" s="14"/>
      <c r="C572" s="14"/>
      <c r="D572" s="16"/>
      <c r="E572" s="16"/>
      <c r="F572" s="14"/>
      <c r="G572" s="14"/>
      <c r="H572" s="14"/>
      <c r="I572" s="15"/>
      <c r="J572" s="77"/>
      <c r="K572" s="92"/>
    </row>
    <row r="573" spans="1:11" ht="13.2" x14ac:dyDescent="0.25">
      <c r="A573" s="14"/>
      <c r="B573" s="14"/>
      <c r="C573" s="14"/>
      <c r="D573" s="16"/>
      <c r="E573" s="16"/>
      <c r="F573" s="14"/>
      <c r="G573" s="14"/>
      <c r="H573" s="14"/>
      <c r="I573" s="15"/>
      <c r="J573" s="77"/>
      <c r="K573" s="92"/>
    </row>
    <row r="574" spans="1:11" ht="13.2" x14ac:dyDescent="0.25">
      <c r="A574" s="14"/>
      <c r="B574" s="14"/>
      <c r="C574" s="14"/>
      <c r="D574" s="16"/>
      <c r="E574" s="16"/>
      <c r="F574" s="14"/>
      <c r="G574" s="14"/>
      <c r="H574" s="14"/>
      <c r="I574" s="15"/>
      <c r="J574" s="77"/>
      <c r="K574" s="92"/>
    </row>
    <row r="575" spans="1:11" ht="13.2" x14ac:dyDescent="0.25">
      <c r="A575" s="14"/>
      <c r="B575" s="14"/>
      <c r="C575" s="14"/>
      <c r="D575" s="16"/>
      <c r="E575" s="16"/>
      <c r="F575" s="14"/>
      <c r="G575" s="14"/>
      <c r="H575" s="14"/>
      <c r="I575" s="15"/>
      <c r="J575" s="77"/>
      <c r="K575" s="92"/>
    </row>
    <row r="576" spans="1:11" ht="13.2" x14ac:dyDescent="0.25">
      <c r="A576" s="14"/>
      <c r="B576" s="14"/>
      <c r="C576" s="14"/>
      <c r="D576" s="16"/>
      <c r="E576" s="16"/>
      <c r="F576" s="14"/>
      <c r="G576" s="14"/>
      <c r="H576" s="14"/>
      <c r="I576" s="15"/>
      <c r="J576" s="77"/>
      <c r="K576" s="92"/>
    </row>
    <row r="577" spans="1:11" ht="13.2" x14ac:dyDescent="0.25">
      <c r="A577" s="14"/>
      <c r="B577" s="14"/>
      <c r="C577" s="14"/>
      <c r="D577" s="16"/>
      <c r="E577" s="16"/>
      <c r="F577" s="14"/>
      <c r="G577" s="14"/>
      <c r="H577" s="14"/>
      <c r="I577" s="15"/>
      <c r="J577" s="77"/>
      <c r="K577" s="92"/>
    </row>
    <row r="578" spans="1:11" ht="13.2" x14ac:dyDescent="0.25">
      <c r="A578" s="14"/>
      <c r="B578" s="14"/>
      <c r="C578" s="14"/>
      <c r="D578" s="16"/>
      <c r="E578" s="16"/>
      <c r="F578" s="14"/>
      <c r="G578" s="14"/>
      <c r="H578" s="14"/>
      <c r="I578" s="15"/>
      <c r="J578" s="77"/>
      <c r="K578" s="92"/>
    </row>
    <row r="579" spans="1:11" ht="13.2" x14ac:dyDescent="0.25">
      <c r="A579" s="14"/>
      <c r="B579" s="14"/>
      <c r="C579" s="14"/>
      <c r="D579" s="16"/>
      <c r="E579" s="16"/>
      <c r="F579" s="14"/>
      <c r="G579" s="14"/>
      <c r="H579" s="14"/>
      <c r="I579" s="15"/>
      <c r="J579" s="77"/>
      <c r="K579" s="92"/>
    </row>
    <row r="580" spans="1:11" ht="13.2" x14ac:dyDescent="0.25">
      <c r="A580" s="14"/>
      <c r="B580" s="14"/>
      <c r="C580" s="14"/>
      <c r="D580" s="16"/>
      <c r="E580" s="16"/>
      <c r="F580" s="14"/>
      <c r="G580" s="14"/>
      <c r="H580" s="14"/>
      <c r="I580" s="15"/>
      <c r="J580" s="77"/>
      <c r="K580" s="92"/>
    </row>
    <row r="581" spans="1:11" ht="13.2" x14ac:dyDescent="0.25">
      <c r="A581" s="14"/>
      <c r="B581" s="14"/>
      <c r="C581" s="14"/>
      <c r="D581" s="16"/>
      <c r="E581" s="16"/>
      <c r="F581" s="14"/>
      <c r="G581" s="14"/>
      <c r="H581" s="14"/>
      <c r="I581" s="15"/>
      <c r="J581" s="77"/>
      <c r="K581" s="92"/>
    </row>
    <row r="582" spans="1:11" ht="13.2" x14ac:dyDescent="0.25">
      <c r="A582" s="14"/>
      <c r="B582" s="14"/>
      <c r="C582" s="14"/>
      <c r="D582" s="16"/>
      <c r="E582" s="16"/>
      <c r="F582" s="14"/>
      <c r="G582" s="14"/>
      <c r="H582" s="14"/>
      <c r="I582" s="15"/>
      <c r="J582" s="77"/>
      <c r="K582" s="92"/>
    </row>
    <row r="583" spans="1:11" ht="13.2" x14ac:dyDescent="0.25">
      <c r="A583" s="14"/>
      <c r="B583" s="14"/>
      <c r="C583" s="14"/>
      <c r="D583" s="16"/>
      <c r="E583" s="16"/>
      <c r="F583" s="14"/>
      <c r="G583" s="14"/>
      <c r="H583" s="14"/>
      <c r="I583" s="15"/>
      <c r="J583" s="77"/>
      <c r="K583" s="92"/>
    </row>
    <row r="584" spans="1:11" ht="13.2" x14ac:dyDescent="0.25">
      <c r="A584" s="14"/>
      <c r="B584" s="14"/>
      <c r="C584" s="14"/>
      <c r="D584" s="16"/>
      <c r="E584" s="16"/>
      <c r="F584" s="14"/>
      <c r="G584" s="14"/>
      <c r="H584" s="14"/>
      <c r="I584" s="15"/>
      <c r="J584" s="77"/>
      <c r="K584" s="92"/>
    </row>
    <row r="585" spans="1:11" ht="13.2" x14ac:dyDescent="0.25">
      <c r="A585" s="14"/>
      <c r="B585" s="14"/>
      <c r="C585" s="14"/>
      <c r="D585" s="16"/>
      <c r="E585" s="16"/>
      <c r="F585" s="14"/>
      <c r="G585" s="14"/>
      <c r="H585" s="14"/>
      <c r="I585" s="15"/>
      <c r="J585" s="77"/>
      <c r="K585" s="92"/>
    </row>
    <row r="586" spans="1:11" ht="13.2" x14ac:dyDescent="0.25">
      <c r="A586" s="14"/>
      <c r="B586" s="14"/>
      <c r="C586" s="14"/>
      <c r="D586" s="16"/>
      <c r="E586" s="16"/>
      <c r="F586" s="14"/>
      <c r="G586" s="14"/>
      <c r="H586" s="14"/>
      <c r="I586" s="15"/>
      <c r="J586" s="77"/>
      <c r="K586" s="92"/>
    </row>
    <row r="587" spans="1:11" ht="13.2" x14ac:dyDescent="0.25">
      <c r="A587" s="14"/>
      <c r="B587" s="14"/>
      <c r="C587" s="14"/>
      <c r="D587" s="16"/>
      <c r="E587" s="16"/>
      <c r="F587" s="14"/>
      <c r="G587" s="14"/>
      <c r="H587" s="14"/>
      <c r="I587" s="15"/>
      <c r="J587" s="77"/>
      <c r="K587" s="92"/>
    </row>
    <row r="588" spans="1:11" ht="13.2" x14ac:dyDescent="0.25">
      <c r="A588" s="14"/>
      <c r="B588" s="14"/>
      <c r="C588" s="14"/>
      <c r="D588" s="16"/>
      <c r="E588" s="16"/>
      <c r="F588" s="14"/>
      <c r="G588" s="14"/>
      <c r="H588" s="14"/>
      <c r="I588" s="15"/>
      <c r="J588" s="77"/>
      <c r="K588" s="92"/>
    </row>
    <row r="589" spans="1:11" ht="13.2" x14ac:dyDescent="0.25">
      <c r="A589" s="14"/>
      <c r="B589" s="14"/>
      <c r="C589" s="14"/>
      <c r="D589" s="16"/>
      <c r="E589" s="16"/>
      <c r="F589" s="14"/>
      <c r="G589" s="14"/>
      <c r="H589" s="14"/>
      <c r="I589" s="15"/>
      <c r="J589" s="77"/>
      <c r="K589" s="92"/>
    </row>
    <row r="590" spans="1:11" ht="13.2" x14ac:dyDescent="0.25">
      <c r="A590" s="14"/>
      <c r="B590" s="14"/>
      <c r="C590" s="14"/>
      <c r="D590" s="16"/>
      <c r="E590" s="16"/>
      <c r="F590" s="14"/>
      <c r="G590" s="14"/>
      <c r="H590" s="14"/>
      <c r="I590" s="15"/>
      <c r="J590" s="77"/>
      <c r="K590" s="92"/>
    </row>
    <row r="591" spans="1:11" ht="13.2" x14ac:dyDescent="0.25">
      <c r="A591" s="14"/>
      <c r="B591" s="14"/>
      <c r="C591" s="14"/>
      <c r="D591" s="16"/>
      <c r="E591" s="16"/>
      <c r="F591" s="14"/>
      <c r="G591" s="14"/>
      <c r="H591" s="14"/>
      <c r="I591" s="15"/>
      <c r="J591" s="77"/>
      <c r="K591" s="92"/>
    </row>
    <row r="592" spans="1:11" ht="13.2" x14ac:dyDescent="0.25">
      <c r="A592" s="14"/>
      <c r="B592" s="14"/>
      <c r="C592" s="14"/>
      <c r="D592" s="16"/>
      <c r="E592" s="16"/>
      <c r="F592" s="14"/>
      <c r="G592" s="14"/>
      <c r="H592" s="14"/>
      <c r="I592" s="15"/>
      <c r="J592" s="77"/>
      <c r="K592" s="92"/>
    </row>
    <row r="593" spans="1:11" ht="13.2" x14ac:dyDescent="0.25">
      <c r="A593" s="14"/>
      <c r="B593" s="14"/>
      <c r="C593" s="14"/>
      <c r="D593" s="16"/>
      <c r="E593" s="16"/>
      <c r="F593" s="14"/>
      <c r="G593" s="14"/>
      <c r="H593" s="14"/>
      <c r="I593" s="15"/>
      <c r="J593" s="77"/>
      <c r="K593" s="92"/>
    </row>
    <row r="594" spans="1:11" ht="13.2" x14ac:dyDescent="0.25">
      <c r="A594" s="14"/>
      <c r="B594" s="14"/>
      <c r="C594" s="14"/>
      <c r="D594" s="16"/>
      <c r="E594" s="16"/>
      <c r="F594" s="14"/>
      <c r="G594" s="14"/>
      <c r="H594" s="14"/>
      <c r="I594" s="15"/>
      <c r="J594" s="77"/>
      <c r="K594" s="92"/>
    </row>
    <row r="595" spans="1:11" ht="13.2" x14ac:dyDescent="0.25">
      <c r="A595" s="14"/>
      <c r="B595" s="14"/>
      <c r="C595" s="14"/>
      <c r="D595" s="16"/>
      <c r="E595" s="16"/>
      <c r="F595" s="14"/>
      <c r="G595" s="14"/>
      <c r="H595" s="14"/>
      <c r="I595" s="15"/>
      <c r="J595" s="77"/>
      <c r="K595" s="92"/>
    </row>
    <row r="596" spans="1:11" ht="13.2" x14ac:dyDescent="0.25">
      <c r="A596" s="14"/>
      <c r="B596" s="14"/>
      <c r="C596" s="14"/>
      <c r="D596" s="16"/>
      <c r="E596" s="16"/>
      <c r="F596" s="14"/>
      <c r="G596" s="14"/>
      <c r="H596" s="14"/>
      <c r="I596" s="15"/>
      <c r="J596" s="77"/>
      <c r="K596" s="92"/>
    </row>
    <row r="597" spans="1:11" ht="13.2" x14ac:dyDescent="0.25">
      <c r="A597" s="14"/>
      <c r="B597" s="14"/>
      <c r="C597" s="14"/>
      <c r="D597" s="16"/>
      <c r="E597" s="16"/>
      <c r="F597" s="14"/>
      <c r="G597" s="14"/>
      <c r="H597" s="14"/>
      <c r="I597" s="15"/>
      <c r="J597" s="77"/>
      <c r="K597" s="92"/>
    </row>
    <row r="598" spans="1:11" ht="13.2" x14ac:dyDescent="0.25">
      <c r="A598" s="14"/>
      <c r="B598" s="14"/>
      <c r="C598" s="14"/>
      <c r="D598" s="16"/>
      <c r="E598" s="16"/>
      <c r="F598" s="14"/>
      <c r="G598" s="14"/>
      <c r="H598" s="14"/>
      <c r="I598" s="15"/>
      <c r="J598" s="77"/>
      <c r="K598" s="92"/>
    </row>
    <row r="599" spans="1:11" ht="13.2" x14ac:dyDescent="0.25">
      <c r="A599" s="14"/>
      <c r="B599" s="14"/>
      <c r="C599" s="14"/>
      <c r="D599" s="16"/>
      <c r="E599" s="16"/>
      <c r="F599" s="14"/>
      <c r="G599" s="14"/>
      <c r="H599" s="14"/>
      <c r="I599" s="15"/>
      <c r="J599" s="77"/>
      <c r="K599" s="92"/>
    </row>
    <row r="600" spans="1:11" ht="13.2" x14ac:dyDescent="0.25">
      <c r="A600" s="14"/>
      <c r="B600" s="14"/>
      <c r="C600" s="14"/>
      <c r="D600" s="16"/>
      <c r="E600" s="16"/>
      <c r="F600" s="14"/>
      <c r="G600" s="14"/>
      <c r="H600" s="14"/>
      <c r="I600" s="15"/>
      <c r="J600" s="77"/>
      <c r="K600" s="92"/>
    </row>
    <row r="601" spans="1:11" ht="13.2" x14ac:dyDescent="0.25">
      <c r="A601" s="14"/>
      <c r="B601" s="14"/>
      <c r="C601" s="14"/>
      <c r="D601" s="16"/>
      <c r="E601" s="16"/>
      <c r="F601" s="14"/>
      <c r="G601" s="14"/>
      <c r="H601" s="14"/>
      <c r="I601" s="15"/>
      <c r="J601" s="77"/>
      <c r="K601" s="92"/>
    </row>
    <row r="602" spans="1:11" ht="13.2" x14ac:dyDescent="0.25">
      <c r="A602" s="14"/>
      <c r="B602" s="14"/>
      <c r="C602" s="14"/>
      <c r="D602" s="16"/>
      <c r="E602" s="16"/>
      <c r="F602" s="14"/>
      <c r="G602" s="14"/>
      <c r="H602" s="14"/>
      <c r="I602" s="15"/>
      <c r="J602" s="77"/>
      <c r="K602" s="92"/>
    </row>
    <row r="603" spans="1:11" ht="13.2" x14ac:dyDescent="0.25">
      <c r="A603" s="14"/>
      <c r="B603" s="14"/>
      <c r="C603" s="14"/>
      <c r="D603" s="16"/>
      <c r="E603" s="16"/>
      <c r="F603" s="14"/>
      <c r="G603" s="14"/>
      <c r="H603" s="14"/>
      <c r="I603" s="15"/>
      <c r="J603" s="77"/>
      <c r="K603" s="92"/>
    </row>
    <row r="604" spans="1:11" ht="13.2" x14ac:dyDescent="0.25">
      <c r="A604" s="14"/>
      <c r="B604" s="14"/>
      <c r="C604" s="14"/>
      <c r="D604" s="16"/>
      <c r="E604" s="16"/>
      <c r="F604" s="14"/>
      <c r="G604" s="14"/>
      <c r="H604" s="14"/>
      <c r="I604" s="15"/>
      <c r="J604" s="77"/>
      <c r="K604" s="92"/>
    </row>
    <row r="605" spans="1:11" ht="13.2" x14ac:dyDescent="0.25">
      <c r="A605" s="14"/>
      <c r="B605" s="14"/>
      <c r="C605" s="14"/>
      <c r="D605" s="16"/>
      <c r="E605" s="16"/>
      <c r="F605" s="14"/>
      <c r="G605" s="14"/>
      <c r="H605" s="14"/>
      <c r="I605" s="15"/>
      <c r="J605" s="77"/>
      <c r="K605" s="92"/>
    </row>
    <row r="606" spans="1:11" ht="13.2" x14ac:dyDescent="0.25">
      <c r="A606" s="14"/>
      <c r="B606" s="14"/>
      <c r="C606" s="14"/>
      <c r="D606" s="16"/>
      <c r="E606" s="16"/>
      <c r="F606" s="14"/>
      <c r="G606" s="14"/>
      <c r="H606" s="14"/>
      <c r="I606" s="15"/>
      <c r="J606" s="77"/>
      <c r="K606" s="92"/>
    </row>
    <row r="607" spans="1:11" ht="13.2" x14ac:dyDescent="0.25">
      <c r="A607" s="14"/>
      <c r="B607" s="14"/>
      <c r="C607" s="14"/>
      <c r="D607" s="16"/>
      <c r="E607" s="16"/>
      <c r="F607" s="14"/>
      <c r="G607" s="14"/>
      <c r="H607" s="14"/>
      <c r="I607" s="15"/>
      <c r="J607" s="77"/>
      <c r="K607" s="92"/>
    </row>
    <row r="608" spans="1:11" ht="13.2" x14ac:dyDescent="0.25">
      <c r="A608" s="14"/>
      <c r="B608" s="14"/>
      <c r="C608" s="14"/>
      <c r="D608" s="16"/>
      <c r="E608" s="16"/>
      <c r="F608" s="14"/>
      <c r="G608" s="14"/>
      <c r="H608" s="14"/>
      <c r="I608" s="15"/>
      <c r="J608" s="77"/>
      <c r="K608" s="92"/>
    </row>
    <row r="609" spans="1:11" ht="13.2" x14ac:dyDescent="0.25">
      <c r="A609" s="14"/>
      <c r="B609" s="14"/>
      <c r="C609" s="14"/>
      <c r="D609" s="16"/>
      <c r="E609" s="16"/>
      <c r="F609" s="14"/>
      <c r="G609" s="14"/>
      <c r="H609" s="14"/>
      <c r="I609" s="15"/>
      <c r="J609" s="77"/>
      <c r="K609" s="92"/>
    </row>
    <row r="610" spans="1:11" ht="13.2" x14ac:dyDescent="0.25">
      <c r="A610" s="14"/>
      <c r="B610" s="14"/>
      <c r="C610" s="14"/>
      <c r="D610" s="16"/>
      <c r="E610" s="16"/>
      <c r="F610" s="14"/>
      <c r="G610" s="14"/>
      <c r="H610" s="14"/>
      <c r="I610" s="15"/>
      <c r="J610" s="77"/>
      <c r="K610" s="92"/>
    </row>
    <row r="611" spans="1:11" ht="13.2" x14ac:dyDescent="0.25">
      <c r="A611" s="14"/>
      <c r="B611" s="14"/>
      <c r="C611" s="14"/>
      <c r="D611" s="16"/>
      <c r="E611" s="16"/>
      <c r="F611" s="14"/>
      <c r="G611" s="14"/>
      <c r="H611" s="14"/>
      <c r="I611" s="15"/>
      <c r="J611" s="77"/>
      <c r="K611" s="92"/>
    </row>
    <row r="612" spans="1:11" ht="13.2" x14ac:dyDescent="0.25">
      <c r="A612" s="14"/>
      <c r="B612" s="14"/>
      <c r="C612" s="14"/>
      <c r="D612" s="16"/>
      <c r="E612" s="16"/>
      <c r="F612" s="14"/>
      <c r="G612" s="14"/>
      <c r="H612" s="14"/>
      <c r="I612" s="15"/>
      <c r="J612" s="77"/>
      <c r="K612" s="92"/>
    </row>
    <row r="613" spans="1:11" ht="13.2" x14ac:dyDescent="0.25">
      <c r="A613" s="14"/>
      <c r="B613" s="14"/>
      <c r="C613" s="14"/>
      <c r="D613" s="16"/>
      <c r="E613" s="16"/>
      <c r="F613" s="14"/>
      <c r="G613" s="14"/>
      <c r="H613" s="14"/>
      <c r="I613" s="15"/>
      <c r="J613" s="77"/>
      <c r="K613" s="92"/>
    </row>
    <row r="614" spans="1:11" ht="13.2" x14ac:dyDescent="0.25">
      <c r="A614" s="14"/>
      <c r="B614" s="14"/>
      <c r="C614" s="14"/>
      <c r="D614" s="16"/>
      <c r="E614" s="16"/>
      <c r="F614" s="14"/>
      <c r="G614" s="14"/>
      <c r="H614" s="14"/>
      <c r="I614" s="15"/>
      <c r="J614" s="77"/>
      <c r="K614" s="92"/>
    </row>
    <row r="615" spans="1:11" ht="13.2" x14ac:dyDescent="0.25">
      <c r="A615" s="14"/>
      <c r="B615" s="14"/>
      <c r="C615" s="14"/>
      <c r="D615" s="16"/>
      <c r="E615" s="16"/>
      <c r="F615" s="14"/>
      <c r="G615" s="14"/>
      <c r="H615" s="14"/>
      <c r="I615" s="15"/>
      <c r="J615" s="77"/>
      <c r="K615" s="92"/>
    </row>
    <row r="616" spans="1:11" ht="13.2" x14ac:dyDescent="0.25">
      <c r="A616" s="14"/>
      <c r="B616" s="14"/>
      <c r="C616" s="14"/>
      <c r="D616" s="16"/>
      <c r="E616" s="16"/>
      <c r="F616" s="14"/>
      <c r="G616" s="14"/>
      <c r="H616" s="14"/>
      <c r="I616" s="15"/>
      <c r="J616" s="77"/>
      <c r="K616" s="92"/>
    </row>
    <row r="617" spans="1:11" ht="13.2" x14ac:dyDescent="0.25">
      <c r="A617" s="14"/>
      <c r="B617" s="14"/>
      <c r="C617" s="14"/>
      <c r="D617" s="16"/>
      <c r="E617" s="16"/>
      <c r="F617" s="14"/>
      <c r="G617" s="14"/>
      <c r="H617" s="14"/>
      <c r="I617" s="15"/>
      <c r="J617" s="77"/>
      <c r="K617" s="92"/>
    </row>
    <row r="618" spans="1:11" ht="13.2" x14ac:dyDescent="0.25">
      <c r="A618" s="14"/>
      <c r="B618" s="14"/>
      <c r="C618" s="14"/>
      <c r="D618" s="16"/>
      <c r="E618" s="16"/>
      <c r="F618" s="14"/>
      <c r="G618" s="14"/>
      <c r="H618" s="14"/>
      <c r="I618" s="15"/>
      <c r="J618" s="77"/>
      <c r="K618" s="92"/>
    </row>
    <row r="619" spans="1:11" ht="13.2" x14ac:dyDescent="0.25">
      <c r="A619" s="14"/>
      <c r="B619" s="14"/>
      <c r="C619" s="14"/>
      <c r="D619" s="16"/>
      <c r="E619" s="16"/>
      <c r="F619" s="14"/>
      <c r="G619" s="14"/>
      <c r="H619" s="14"/>
      <c r="I619" s="15"/>
      <c r="J619" s="77"/>
      <c r="K619" s="92"/>
    </row>
    <row r="620" spans="1:11" ht="13.2" x14ac:dyDescent="0.25">
      <c r="A620" s="14"/>
      <c r="B620" s="14"/>
      <c r="C620" s="14"/>
      <c r="D620" s="16"/>
      <c r="E620" s="16"/>
      <c r="F620" s="14"/>
      <c r="G620" s="14"/>
      <c r="H620" s="14"/>
      <c r="I620" s="15"/>
      <c r="J620" s="77"/>
      <c r="K620" s="92"/>
    </row>
    <row r="621" spans="1:11" ht="13.2" x14ac:dyDescent="0.25">
      <c r="A621" s="14"/>
      <c r="B621" s="14"/>
      <c r="C621" s="14"/>
      <c r="D621" s="16"/>
      <c r="E621" s="16"/>
      <c r="F621" s="14"/>
      <c r="G621" s="14"/>
      <c r="H621" s="14"/>
      <c r="I621" s="15"/>
      <c r="J621" s="77"/>
      <c r="K621" s="92"/>
    </row>
    <row r="622" spans="1:11" ht="13.2" x14ac:dyDescent="0.25">
      <c r="A622" s="14"/>
      <c r="B622" s="14"/>
      <c r="C622" s="14"/>
      <c r="D622" s="16"/>
      <c r="E622" s="16"/>
      <c r="F622" s="14"/>
      <c r="G622" s="14"/>
      <c r="H622" s="14"/>
      <c r="I622" s="15"/>
      <c r="J622" s="77"/>
      <c r="K622" s="92"/>
    </row>
    <row r="623" spans="1:11" ht="13.2" x14ac:dyDescent="0.25">
      <c r="A623" s="14"/>
      <c r="B623" s="14"/>
      <c r="C623" s="14"/>
      <c r="D623" s="16"/>
      <c r="E623" s="16"/>
      <c r="F623" s="14"/>
      <c r="G623" s="14"/>
      <c r="H623" s="14"/>
      <c r="I623" s="15"/>
      <c r="J623" s="77"/>
      <c r="K623" s="92"/>
    </row>
    <row r="624" spans="1:11" ht="13.2" x14ac:dyDescent="0.25">
      <c r="A624" s="14"/>
      <c r="B624" s="14"/>
      <c r="C624" s="14"/>
      <c r="D624" s="16"/>
      <c r="E624" s="16"/>
      <c r="F624" s="14"/>
      <c r="G624" s="14"/>
      <c r="H624" s="14"/>
      <c r="I624" s="15"/>
      <c r="J624" s="77"/>
      <c r="K624" s="92"/>
    </row>
    <row r="625" spans="1:11" ht="13.2" x14ac:dyDescent="0.25">
      <c r="A625" s="14"/>
      <c r="B625" s="14"/>
      <c r="C625" s="14"/>
      <c r="D625" s="16"/>
      <c r="E625" s="16"/>
      <c r="F625" s="14"/>
      <c r="G625" s="14"/>
      <c r="H625" s="14"/>
      <c r="I625" s="15"/>
      <c r="J625" s="77"/>
      <c r="K625" s="92"/>
    </row>
    <row r="626" spans="1:11" ht="13.2" x14ac:dyDescent="0.25">
      <c r="A626" s="14"/>
      <c r="B626" s="14"/>
      <c r="C626" s="14"/>
      <c r="D626" s="16"/>
      <c r="E626" s="16"/>
      <c r="F626" s="14"/>
      <c r="G626" s="14"/>
      <c r="H626" s="14"/>
      <c r="I626" s="15"/>
      <c r="J626" s="77"/>
      <c r="K626" s="92"/>
    </row>
    <row r="627" spans="1:11" ht="13.2" x14ac:dyDescent="0.25">
      <c r="A627" s="14"/>
      <c r="B627" s="14"/>
      <c r="C627" s="14"/>
      <c r="D627" s="16"/>
      <c r="E627" s="16"/>
      <c r="F627" s="14"/>
      <c r="G627" s="14"/>
      <c r="H627" s="14"/>
      <c r="I627" s="15"/>
      <c r="J627" s="77"/>
      <c r="K627" s="92"/>
    </row>
    <row r="628" spans="1:11" ht="13.2" x14ac:dyDescent="0.25">
      <c r="A628" s="14"/>
      <c r="B628" s="14"/>
      <c r="C628" s="14"/>
      <c r="D628" s="16"/>
      <c r="E628" s="16"/>
      <c r="F628" s="14"/>
      <c r="G628" s="14"/>
      <c r="H628" s="14"/>
      <c r="I628" s="15"/>
      <c r="J628" s="77"/>
      <c r="K628" s="92"/>
    </row>
    <row r="629" spans="1:11" ht="13.2" x14ac:dyDescent="0.25">
      <c r="A629" s="14"/>
      <c r="B629" s="14"/>
      <c r="C629" s="14"/>
      <c r="D629" s="16"/>
      <c r="E629" s="16"/>
      <c r="F629" s="14"/>
      <c r="G629" s="14"/>
      <c r="H629" s="14"/>
      <c r="I629" s="15"/>
      <c r="J629" s="77"/>
      <c r="K629" s="92"/>
    </row>
    <row r="630" spans="1:11" ht="13.2" x14ac:dyDescent="0.25">
      <c r="A630" s="14"/>
      <c r="B630" s="14"/>
      <c r="C630" s="14"/>
      <c r="D630" s="16"/>
      <c r="E630" s="16"/>
      <c r="F630" s="14"/>
      <c r="G630" s="14"/>
      <c r="H630" s="14"/>
      <c r="I630" s="15"/>
      <c r="J630" s="77"/>
      <c r="K630" s="92"/>
    </row>
    <row r="631" spans="1:11" ht="13.2" x14ac:dyDescent="0.25">
      <c r="A631" s="14"/>
      <c r="B631" s="14"/>
      <c r="C631" s="14"/>
      <c r="D631" s="16"/>
      <c r="E631" s="16"/>
      <c r="F631" s="14"/>
      <c r="G631" s="14"/>
      <c r="H631" s="14"/>
      <c r="I631" s="15"/>
      <c r="J631" s="77"/>
      <c r="K631" s="92"/>
    </row>
    <row r="632" spans="1:11" ht="13.2" x14ac:dyDescent="0.25">
      <c r="A632" s="14"/>
      <c r="B632" s="14"/>
      <c r="C632" s="14"/>
      <c r="D632" s="16"/>
      <c r="E632" s="16"/>
      <c r="F632" s="14"/>
      <c r="G632" s="14"/>
      <c r="H632" s="14"/>
      <c r="I632" s="15"/>
      <c r="J632" s="77"/>
      <c r="K632" s="92"/>
    </row>
    <row r="633" spans="1:11" ht="13.2" x14ac:dyDescent="0.25">
      <c r="A633" s="14"/>
      <c r="B633" s="14"/>
      <c r="C633" s="14"/>
      <c r="D633" s="16"/>
      <c r="E633" s="16"/>
      <c r="F633" s="14"/>
      <c r="G633" s="14"/>
      <c r="H633" s="14"/>
      <c r="I633" s="15"/>
      <c r="J633" s="77"/>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algorithmName="SHA-512" hashValue="zBNBFiF7xmGqSU4yn/DFMVO4GkxbxMYdoQn52+K4Mgu9CcOPzfKGSjxwDhOdZEA9I8BpsfBEoku8sidQVtD7zQ==" saltValue="Yrg/G7CY8ucbCTg3sVzLeg==" spinCount="100000"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0.399999999999999"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0.399999999999999"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0.399999999999999"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0.399999999999999"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1212</v>
      </c>
      <c r="B1" s="2"/>
      <c r="C1" s="2" t="s">
        <v>372</v>
      </c>
      <c r="D1" s="2" t="s">
        <v>1614</v>
      </c>
      <c r="E1" s="2" t="s">
        <v>1615</v>
      </c>
      <c r="F1" s="2" t="s">
        <v>351</v>
      </c>
      <c r="G1" s="2" t="s">
        <v>1616</v>
      </c>
      <c r="H1" s="2"/>
      <c r="I1" s="2" t="s">
        <v>351</v>
      </c>
      <c r="J1" s="2" t="s">
        <v>1617</v>
      </c>
      <c r="K1" s="2"/>
      <c r="L1" s="2"/>
      <c r="M1" s="2"/>
      <c r="N1" s="2"/>
    </row>
    <row r="2" spans="1:14" x14ac:dyDescent="0.25">
      <c r="A2" t="s">
        <v>1618</v>
      </c>
      <c r="C2" t="s">
        <v>375</v>
      </c>
      <c r="D2" t="s">
        <v>1619</v>
      </c>
      <c r="E2">
        <v>1</v>
      </c>
      <c r="F2" t="s">
        <v>355</v>
      </c>
      <c r="G2" t="s">
        <v>1620</v>
      </c>
      <c r="I2" t="s">
        <v>353</v>
      </c>
      <c r="J2" t="s">
        <v>1621</v>
      </c>
    </row>
    <row r="3" spans="1:14" x14ac:dyDescent="0.25">
      <c r="A3" t="s">
        <v>1235</v>
      </c>
      <c r="C3" t="s">
        <v>377</v>
      </c>
      <c r="D3" t="s">
        <v>1622</v>
      </c>
      <c r="E3">
        <v>1</v>
      </c>
      <c r="F3" t="s">
        <v>355</v>
      </c>
      <c r="G3" t="s">
        <v>1620</v>
      </c>
      <c r="I3" t="s">
        <v>355</v>
      </c>
      <c r="J3" t="s">
        <v>356</v>
      </c>
    </row>
    <row r="4" spans="1:14" x14ac:dyDescent="0.25">
      <c r="A4" t="s">
        <v>1375</v>
      </c>
      <c r="C4" t="s">
        <v>379</v>
      </c>
      <c r="D4" t="s">
        <v>1623</v>
      </c>
      <c r="E4">
        <v>1</v>
      </c>
      <c r="F4" t="s">
        <v>355</v>
      </c>
      <c r="G4" t="s">
        <v>1620</v>
      </c>
      <c r="I4" t="s">
        <v>357</v>
      </c>
      <c r="J4" t="s">
        <v>358</v>
      </c>
    </row>
    <row r="5" spans="1:14" x14ac:dyDescent="0.25">
      <c r="A5" t="s">
        <v>1257</v>
      </c>
      <c r="C5" t="s">
        <v>381</v>
      </c>
      <c r="D5" t="s">
        <v>1624</v>
      </c>
      <c r="E5">
        <v>1</v>
      </c>
      <c r="F5" t="s">
        <v>355</v>
      </c>
      <c r="G5" t="s">
        <v>1620</v>
      </c>
      <c r="I5" t="s">
        <v>359</v>
      </c>
      <c r="J5" t="s">
        <v>360</v>
      </c>
    </row>
    <row r="6" spans="1:14" x14ac:dyDescent="0.25">
      <c r="A6" t="s">
        <v>1625</v>
      </c>
      <c r="C6" t="s">
        <v>383</v>
      </c>
      <c r="D6" t="s">
        <v>1626</v>
      </c>
      <c r="E6">
        <v>1</v>
      </c>
      <c r="F6" t="s">
        <v>355</v>
      </c>
      <c r="G6" t="s">
        <v>1620</v>
      </c>
      <c r="I6" t="s">
        <v>361</v>
      </c>
      <c r="J6" t="s">
        <v>1627</v>
      </c>
    </row>
    <row r="7" spans="1:14" x14ac:dyDescent="0.25">
      <c r="A7" t="s">
        <v>1628</v>
      </c>
      <c r="C7" t="s">
        <v>385</v>
      </c>
      <c r="D7" t="s">
        <v>1629</v>
      </c>
      <c r="E7">
        <v>2</v>
      </c>
      <c r="F7" t="s">
        <v>357</v>
      </c>
      <c r="G7" t="s">
        <v>1630</v>
      </c>
    </row>
    <row r="8" spans="1:14" x14ac:dyDescent="0.25">
      <c r="A8" t="s">
        <v>1272</v>
      </c>
      <c r="C8" t="s">
        <v>387</v>
      </c>
      <c r="D8" t="s">
        <v>1631</v>
      </c>
      <c r="E8">
        <v>3</v>
      </c>
      <c r="F8" t="s">
        <v>357</v>
      </c>
      <c r="G8" t="s">
        <v>1632</v>
      </c>
    </row>
    <row r="9" spans="1:14" x14ac:dyDescent="0.25">
      <c r="A9" t="s">
        <v>1633</v>
      </c>
      <c r="C9" t="s">
        <v>389</v>
      </c>
      <c r="D9" t="s">
        <v>1634</v>
      </c>
      <c r="E9">
        <v>3</v>
      </c>
      <c r="F9" t="s">
        <v>357</v>
      </c>
      <c r="G9" t="s">
        <v>1635</v>
      </c>
    </row>
    <row r="10" spans="1:14" x14ac:dyDescent="0.25">
      <c r="A10" t="s">
        <v>1488</v>
      </c>
      <c r="C10" t="s">
        <v>391</v>
      </c>
      <c r="D10" t="s">
        <v>1636</v>
      </c>
      <c r="E10">
        <v>4</v>
      </c>
      <c r="F10" t="s">
        <v>357</v>
      </c>
      <c r="G10" t="s">
        <v>1637</v>
      </c>
    </row>
    <row r="11" spans="1:14" x14ac:dyDescent="0.25">
      <c r="A11" t="s">
        <v>1491</v>
      </c>
      <c r="C11" t="s">
        <v>393</v>
      </c>
      <c r="D11" t="s">
        <v>1638</v>
      </c>
      <c r="E11">
        <v>4</v>
      </c>
      <c r="F11" t="s">
        <v>353</v>
      </c>
      <c r="G11" t="s">
        <v>1637</v>
      </c>
    </row>
    <row r="12" spans="1:14" x14ac:dyDescent="0.25">
      <c r="A12" t="s">
        <v>1388</v>
      </c>
      <c r="C12" t="s">
        <v>395</v>
      </c>
      <c r="D12" t="s">
        <v>1639</v>
      </c>
      <c r="E12">
        <v>4</v>
      </c>
      <c r="F12" t="s">
        <v>353</v>
      </c>
      <c r="G12" t="s">
        <v>1637</v>
      </c>
    </row>
    <row r="13" spans="1:14" x14ac:dyDescent="0.25">
      <c r="A13" t="s">
        <v>1499</v>
      </c>
      <c r="C13" t="s">
        <v>397</v>
      </c>
      <c r="D13" t="s">
        <v>1640</v>
      </c>
      <c r="E13">
        <v>4</v>
      </c>
      <c r="F13" t="s">
        <v>361</v>
      </c>
      <c r="G13" t="s">
        <v>1637</v>
      </c>
    </row>
    <row r="14" spans="1:14" x14ac:dyDescent="0.25">
      <c r="A14" t="s">
        <v>1237</v>
      </c>
      <c r="C14" t="s">
        <v>399</v>
      </c>
      <c r="D14" t="s">
        <v>1641</v>
      </c>
      <c r="E14">
        <v>4</v>
      </c>
      <c r="F14" t="s">
        <v>357</v>
      </c>
      <c r="G14" t="s">
        <v>1637</v>
      </c>
    </row>
    <row r="15" spans="1:14" x14ac:dyDescent="0.25">
      <c r="A15" t="s">
        <v>1239</v>
      </c>
      <c r="C15" t="s">
        <v>401</v>
      </c>
    </row>
    <row r="16" spans="1:14" x14ac:dyDescent="0.25">
      <c r="A16" t="s">
        <v>1390</v>
      </c>
      <c r="C16" t="s">
        <v>402</v>
      </c>
    </row>
    <row r="17" spans="1:3" x14ac:dyDescent="0.25">
      <c r="A17" t="s">
        <v>1274</v>
      </c>
      <c r="C17" t="s">
        <v>403</v>
      </c>
    </row>
    <row r="18" spans="1:3" x14ac:dyDescent="0.25">
      <c r="A18" t="s">
        <v>1392</v>
      </c>
      <c r="C18" t="s">
        <v>404</v>
      </c>
    </row>
    <row r="19" spans="1:3" x14ac:dyDescent="0.25">
      <c r="A19" t="s">
        <v>1394</v>
      </c>
      <c r="C19" t="s">
        <v>405</v>
      </c>
    </row>
    <row r="20" spans="1:3" x14ac:dyDescent="0.25">
      <c r="A20" t="s">
        <v>1502</v>
      </c>
      <c r="C20" t="s">
        <v>1642</v>
      </c>
    </row>
    <row r="21" spans="1:3" x14ac:dyDescent="0.25">
      <c r="A21" t="s">
        <v>1643</v>
      </c>
      <c r="C21" t="s">
        <v>1644</v>
      </c>
    </row>
    <row r="22" spans="1:3" x14ac:dyDescent="0.25">
      <c r="A22" t="s">
        <v>1645</v>
      </c>
      <c r="C22" t="s">
        <v>1646</v>
      </c>
    </row>
    <row r="23" spans="1:3" x14ac:dyDescent="0.25">
      <c r="A23" t="s">
        <v>1516</v>
      </c>
      <c r="C23" t="s">
        <v>1647</v>
      </c>
    </row>
    <row r="24" spans="1:3" x14ac:dyDescent="0.25">
      <c r="A24" t="s">
        <v>1648</v>
      </c>
      <c r="C24" t="s">
        <v>1649</v>
      </c>
    </row>
    <row r="25" spans="1:3" x14ac:dyDescent="0.25">
      <c r="A25" t="s">
        <v>1518</v>
      </c>
      <c r="C25" t="s">
        <v>1650</v>
      </c>
    </row>
    <row r="26" spans="1:3" x14ac:dyDescent="0.25">
      <c r="A26" t="s">
        <v>1397</v>
      </c>
      <c r="C26" t="s">
        <v>1651</v>
      </c>
    </row>
    <row r="27" spans="1:3" x14ac:dyDescent="0.25">
      <c r="A27" t="s">
        <v>1253</v>
      </c>
      <c r="C27" t="s">
        <v>1652</v>
      </c>
    </row>
    <row r="28" spans="1:3" x14ac:dyDescent="0.25">
      <c r="A28" t="s">
        <v>1279</v>
      </c>
    </row>
    <row r="29" spans="1:3" x14ac:dyDescent="0.25">
      <c r="A29" t="s">
        <v>1283</v>
      </c>
    </row>
    <row r="30" spans="1:3" x14ac:dyDescent="0.25">
      <c r="A30" t="s">
        <v>1520</v>
      </c>
    </row>
    <row r="31" spans="1:3" x14ac:dyDescent="0.25">
      <c r="A31" t="s">
        <v>1400</v>
      </c>
    </row>
    <row r="32" spans="1:3" x14ac:dyDescent="0.25">
      <c r="A32" t="s">
        <v>1522</v>
      </c>
    </row>
    <row r="33" spans="1:1" x14ac:dyDescent="0.25">
      <c r="A33" t="s">
        <v>1288</v>
      </c>
    </row>
    <row r="34" spans="1:1" x14ac:dyDescent="0.25">
      <c r="A34" t="s">
        <v>1525</v>
      </c>
    </row>
    <row r="35" spans="1:1" x14ac:dyDescent="0.25">
      <c r="A35" t="s">
        <v>1560</v>
      </c>
    </row>
    <row r="36" spans="1:1" x14ac:dyDescent="0.25">
      <c r="A36" t="s">
        <v>1290</v>
      </c>
    </row>
    <row r="37" spans="1:1" x14ac:dyDescent="0.25">
      <c r="A37" t="s">
        <v>1534</v>
      </c>
    </row>
    <row r="38" spans="1:1" x14ac:dyDescent="0.25">
      <c r="A38" t="s">
        <v>1653</v>
      </c>
    </row>
    <row r="39" spans="1:1" x14ac:dyDescent="0.25">
      <c r="A39" t="s">
        <v>1539</v>
      </c>
    </row>
    <row r="40" spans="1:1" x14ac:dyDescent="0.25">
      <c r="A40" t="s">
        <v>1602</v>
      </c>
    </row>
    <row r="41" spans="1:1" x14ac:dyDescent="0.25">
      <c r="A41" t="s">
        <v>1255</v>
      </c>
    </row>
    <row r="42" spans="1:1" x14ac:dyDescent="0.25">
      <c r="A42" t="s">
        <v>1407</v>
      </c>
    </row>
    <row r="43" spans="1:1" x14ac:dyDescent="0.25">
      <c r="A43" t="s">
        <v>1654</v>
      </c>
    </row>
    <row r="44" spans="1:1" x14ac:dyDescent="0.25">
      <c r="A44" t="s">
        <v>1655</v>
      </c>
    </row>
    <row r="45" spans="1:1" x14ac:dyDescent="0.25">
      <c r="A45" t="s">
        <v>1656</v>
      </c>
    </row>
    <row r="46" spans="1:1" x14ac:dyDescent="0.25">
      <c r="A46" t="s">
        <v>1543</v>
      </c>
    </row>
    <row r="47" spans="1:1" x14ac:dyDescent="0.25">
      <c r="A47" t="s">
        <v>1331</v>
      </c>
    </row>
    <row r="48" spans="1:1" x14ac:dyDescent="0.25">
      <c r="A48" t="s">
        <v>1413</v>
      </c>
    </row>
    <row r="49" spans="1:1" x14ac:dyDescent="0.25">
      <c r="A49" t="s">
        <v>1410</v>
      </c>
    </row>
    <row r="50" spans="1:1" x14ac:dyDescent="0.25">
      <c r="A50" t="s">
        <v>1605</v>
      </c>
    </row>
    <row r="51" spans="1:1" x14ac:dyDescent="0.25">
      <c r="A51" t="s">
        <v>1546</v>
      </c>
    </row>
    <row r="52" spans="1:1" x14ac:dyDescent="0.25">
      <c r="A52" t="s">
        <v>1333</v>
      </c>
    </row>
    <row r="53" spans="1:1" x14ac:dyDescent="0.25">
      <c r="A53" t="s">
        <v>1657</v>
      </c>
    </row>
    <row r="54" spans="1:1" x14ac:dyDescent="0.25">
      <c r="A54" t="s">
        <v>1548</v>
      </c>
    </row>
    <row r="55" spans="1:1" x14ac:dyDescent="0.25">
      <c r="A55" t="s">
        <v>1658</v>
      </c>
    </row>
    <row r="56" spans="1:1" x14ac:dyDescent="0.25">
      <c r="A56" t="s">
        <v>1341</v>
      </c>
    </row>
    <row r="57" spans="1:1" x14ac:dyDescent="0.25">
      <c r="A57" t="s">
        <v>1659</v>
      </c>
    </row>
    <row r="58" spans="1:1" x14ac:dyDescent="0.25">
      <c r="A58" t="s">
        <v>1599</v>
      </c>
    </row>
    <row r="59" spans="1:1" x14ac:dyDescent="0.25">
      <c r="A59" t="s">
        <v>1660</v>
      </c>
    </row>
    <row r="60" spans="1:1" x14ac:dyDescent="0.25">
      <c r="A60" t="s">
        <v>1550</v>
      </c>
    </row>
    <row r="61" spans="1:1" x14ac:dyDescent="0.25">
      <c r="A61" t="s">
        <v>1661</v>
      </c>
    </row>
    <row r="62" spans="1:1" x14ac:dyDescent="0.25">
      <c r="A62" t="s">
        <v>1553</v>
      </c>
    </row>
    <row r="63" spans="1:1" x14ac:dyDescent="0.25">
      <c r="A63" t="s">
        <v>1662</v>
      </c>
    </row>
    <row r="64" spans="1:1" x14ac:dyDescent="0.25">
      <c r="A64" t="s">
        <v>1356</v>
      </c>
    </row>
    <row r="65" spans="1:1" x14ac:dyDescent="0.25">
      <c r="A65" t="s">
        <v>1555</v>
      </c>
    </row>
    <row r="66" spans="1:1" x14ac:dyDescent="0.25">
      <c r="A66" t="s">
        <v>1431</v>
      </c>
    </row>
    <row r="67" spans="1:1" x14ac:dyDescent="0.25">
      <c r="A67" t="s">
        <v>1663</v>
      </c>
    </row>
    <row r="68" spans="1:1" x14ac:dyDescent="0.25">
      <c r="A68" t="s">
        <v>1557</v>
      </c>
    </row>
    <row r="69" spans="1:1" x14ac:dyDescent="0.25">
      <c r="A69" t="s">
        <v>1664</v>
      </c>
    </row>
    <row r="70" spans="1:1" x14ac:dyDescent="0.25">
      <c r="A70" t="s">
        <v>1665</v>
      </c>
    </row>
    <row r="71" spans="1:1" x14ac:dyDescent="0.25">
      <c r="A71" t="s">
        <v>1247</v>
      </c>
    </row>
    <row r="72" spans="1:1" x14ac:dyDescent="0.25">
      <c r="A72" t="s">
        <v>1358</v>
      </c>
    </row>
    <row r="73" spans="1:1" x14ac:dyDescent="0.25">
      <c r="A73" t="s">
        <v>1666</v>
      </c>
    </row>
    <row r="74" spans="1:1" x14ac:dyDescent="0.25">
      <c r="A74" t="s">
        <v>1363</v>
      </c>
    </row>
    <row r="75" spans="1:1" x14ac:dyDescent="0.25">
      <c r="A75" t="s">
        <v>1365</v>
      </c>
    </row>
    <row r="76" spans="1:1" x14ac:dyDescent="0.25">
      <c r="A76" t="s">
        <v>1434</v>
      </c>
    </row>
    <row r="77" spans="1:1" x14ac:dyDescent="0.25">
      <c r="A77" t="s">
        <v>1440</v>
      </c>
    </row>
    <row r="78" spans="1:1" x14ac:dyDescent="0.25">
      <c r="A78" t="s">
        <v>1667</v>
      </c>
    </row>
    <row r="79" spans="1:1" x14ac:dyDescent="0.25">
      <c r="A79" t="s">
        <v>1668</v>
      </c>
    </row>
    <row r="80" spans="1:1" x14ac:dyDescent="0.25">
      <c r="A80" t="s">
        <v>1456</v>
      </c>
    </row>
    <row r="81" spans="1:1" x14ac:dyDescent="0.25">
      <c r="A81" t="s">
        <v>1459</v>
      </c>
    </row>
    <row r="82" spans="1:1" x14ac:dyDescent="0.25">
      <c r="A82" t="s">
        <v>1597</v>
      </c>
    </row>
    <row r="83" spans="1:1" x14ac:dyDescent="0.25">
      <c r="A83" t="s">
        <v>1669</v>
      </c>
    </row>
    <row r="84" spans="1:1" x14ac:dyDescent="0.25">
      <c r="A84" t="s">
        <v>1562</v>
      </c>
    </row>
    <row r="85" spans="1:1" x14ac:dyDescent="0.25">
      <c r="A85" t="s">
        <v>1251</v>
      </c>
    </row>
    <row r="86" spans="1:1" x14ac:dyDescent="0.25">
      <c r="A86" t="s">
        <v>1265</v>
      </c>
    </row>
    <row r="87" spans="1:1" x14ac:dyDescent="0.25">
      <c r="A87" t="s">
        <v>1564</v>
      </c>
    </row>
    <row r="88" spans="1:1" x14ac:dyDescent="0.25">
      <c r="A88" t="s">
        <v>1462</v>
      </c>
    </row>
    <row r="89" spans="1:1" x14ac:dyDescent="0.25">
      <c r="A89" t="s">
        <v>1338</v>
      </c>
    </row>
    <row r="90" spans="1:1" x14ac:dyDescent="0.25">
      <c r="A90" t="s">
        <v>1367</v>
      </c>
    </row>
    <row r="91" spans="1:1" x14ac:dyDescent="0.25">
      <c r="A91" t="s">
        <v>1472</v>
      </c>
    </row>
    <row r="92" spans="1:1" x14ac:dyDescent="0.25">
      <c r="A92" t="s">
        <v>1586</v>
      </c>
    </row>
    <row r="93" spans="1:1" x14ac:dyDescent="0.25">
      <c r="A93" t="s">
        <v>1670</v>
      </c>
    </row>
    <row r="94" spans="1:1" x14ac:dyDescent="0.25">
      <c r="A94" t="s">
        <v>1588</v>
      </c>
    </row>
    <row r="95" spans="1:1" x14ac:dyDescent="0.25">
      <c r="A95" t="s">
        <v>1373</v>
      </c>
    </row>
    <row r="96" spans="1:1" x14ac:dyDescent="0.25">
      <c r="A96" t="s">
        <v>1591</v>
      </c>
    </row>
    <row r="97" spans="1:1" x14ac:dyDescent="0.25">
      <c r="A97" t="s">
        <v>1241</v>
      </c>
    </row>
    <row r="98" spans="1:1" x14ac:dyDescent="0.2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66" t="str">
        <f>Spolu!C3&amp;", "&amp;Spolu!C6</f>
        <v>Slovenská plavecká federácia, Za kasárňou 315/1, Bratislava, 831 03</v>
      </c>
      <c r="B1" s="366"/>
      <c r="C1" s="366"/>
      <c r="N1" s="137" t="str">
        <f>O1&amp;" - "&amp;P1</f>
        <v>a - príspevok uznaným športom</v>
      </c>
      <c r="O1" s="137" t="s">
        <v>375</v>
      </c>
      <c r="P1" s="137" t="s">
        <v>376</v>
      </c>
    </row>
    <row r="2" spans="1:16" x14ac:dyDescent="0.25">
      <c r="N2" s="137" t="str">
        <f t="shared" ref="N2:N18" si="0">O2&amp;" - "&amp;P2</f>
        <v>b - príspevok Slovenskému olympijskému a športovému výboru</v>
      </c>
      <c r="O2" s="137" t="s">
        <v>377</v>
      </c>
      <c r="P2" s="137" t="s">
        <v>378</v>
      </c>
    </row>
    <row r="3" spans="1:16" x14ac:dyDescent="0.25">
      <c r="E3" s="367" t="s">
        <v>1671</v>
      </c>
      <c r="F3" s="368"/>
      <c r="N3" s="137" t="str">
        <f t="shared" si="0"/>
        <v>c - príspevok Slovenskému paralympijskému výboru</v>
      </c>
      <c r="O3" s="137" t="s">
        <v>379</v>
      </c>
      <c r="P3" s="137" t="s">
        <v>380</v>
      </c>
    </row>
    <row r="4" spans="1:16" ht="45.75" customHeight="1" x14ac:dyDescent="0.25">
      <c r="E4" s="368"/>
      <c r="F4" s="368"/>
      <c r="N4" s="137" t="str">
        <f t="shared" si="0"/>
        <v>d - príspevok športovcom top tímu</v>
      </c>
      <c r="O4" s="137" t="s">
        <v>381</v>
      </c>
      <c r="P4" s="137" t="s">
        <v>382</v>
      </c>
    </row>
    <row r="5" spans="1:16" ht="30.75" customHeight="1" x14ac:dyDescent="0.25">
      <c r="C5" s="138" t="s">
        <v>1672</v>
      </c>
      <c r="N5" s="137" t="str">
        <f t="shared" si="0"/>
        <v>e - rozvoj športov, ktoré nie sú uznanými podľa zákona č. 440/2015 Z. z.</v>
      </c>
      <c r="O5" s="137" t="s">
        <v>383</v>
      </c>
      <c r="P5" s="137" t="s">
        <v>388</v>
      </c>
    </row>
    <row r="6" spans="1:16" ht="30" x14ac:dyDescent="0.25">
      <c r="C6" s="138" t="s">
        <v>1673</v>
      </c>
      <c r="E6" s="140" t="s">
        <v>1674</v>
      </c>
      <c r="F6" s="149"/>
      <c r="N6" s="137" t="str">
        <f t="shared" si="0"/>
        <v>f - organizovanie významných a tradičných športových podujatí na území SR v roku 2020</v>
      </c>
      <c r="O6" s="137" t="s">
        <v>385</v>
      </c>
      <c r="P6" s="137" t="s">
        <v>1675</v>
      </c>
    </row>
    <row r="7" spans="1:16" x14ac:dyDescent="0.25">
      <c r="C7" s="138" t="s">
        <v>1676</v>
      </c>
      <c r="E7" s="140" t="s">
        <v>1677</v>
      </c>
      <c r="F7" s="150"/>
      <c r="N7" s="137" t="str">
        <f t="shared" si="0"/>
        <v>g - projekty školského, univerzitného športu a športu pre všetkých</v>
      </c>
      <c r="O7" s="137" t="s">
        <v>387</v>
      </c>
      <c r="P7" s="137" t="s">
        <v>1678</v>
      </c>
    </row>
    <row r="8" spans="1:16" x14ac:dyDescent="0.25">
      <c r="C8" s="138" t="s">
        <v>1679</v>
      </c>
      <c r="E8" s="140" t="s">
        <v>1680</v>
      </c>
      <c r="F8" s="151"/>
      <c r="N8" s="137" t="str">
        <f t="shared" si="0"/>
        <v>h - podpora a rozvoj turistických a cykloturistických trás</v>
      </c>
      <c r="O8" s="137" t="s">
        <v>389</v>
      </c>
      <c r="P8" s="137" t="s">
        <v>390</v>
      </c>
    </row>
    <row r="9" spans="1:16" x14ac:dyDescent="0.2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5">
      <c r="N10" s="137" t="str">
        <f t="shared" si="0"/>
        <v>j - projekty pre popularizáciu pohybových aktivít detí, mládeže a seniorov</v>
      </c>
      <c r="O10" s="137" t="s">
        <v>393</v>
      </c>
      <c r="P10" s="137" t="s">
        <v>1683</v>
      </c>
    </row>
    <row r="11" spans="1:16" x14ac:dyDescent="0.25">
      <c r="N11" s="137" t="str">
        <f t="shared" si="0"/>
        <v>k - výstavba, modernizácia a rekonštrukcia športovej infraštruktúry národného významu</v>
      </c>
      <c r="O11" s="137" t="s">
        <v>395</v>
      </c>
      <c r="P11" s="137" t="s">
        <v>396</v>
      </c>
    </row>
    <row r="12" spans="1:16" ht="54.75" customHeight="1" x14ac:dyDescent="0.3">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25">
      <c r="F13" s="141"/>
      <c r="N13" s="137" t="str">
        <f t="shared" si="0"/>
        <v>m - plnenie úloh verejného záujmu v športe národnými športovými organizáciami</v>
      </c>
      <c r="O13" s="137" t="s">
        <v>399</v>
      </c>
      <c r="P13" s="137" t="s">
        <v>1685</v>
      </c>
    </row>
    <row r="14" spans="1:16" ht="45" customHeight="1" x14ac:dyDescent="0.25">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1" customHeight="1" thickBot="1" x14ac:dyDescent="0.3">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2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5">
      <c r="A17" s="139" t="s">
        <v>1693</v>
      </c>
      <c r="B17" s="254" t="s">
        <v>1694</v>
      </c>
      <c r="C17" s="194"/>
      <c r="E17" s="147" t="s">
        <v>1695</v>
      </c>
      <c r="F17" s="284">
        <v>421947749445</v>
      </c>
      <c r="N17" s="137" t="str">
        <f t="shared" si="0"/>
        <v xml:space="preserve">q - </v>
      </c>
      <c r="O17" s="137" t="s">
        <v>404</v>
      </c>
    </row>
    <row r="18" spans="1:16" x14ac:dyDescent="0.25">
      <c r="B18" s="193" t="s">
        <v>1696</v>
      </c>
      <c r="C18" s="142" t="str">
        <f>Spolu!C4</f>
        <v>36068764</v>
      </c>
      <c r="E18" s="147" t="s">
        <v>1697</v>
      </c>
      <c r="F18" s="284">
        <v>421947749446</v>
      </c>
      <c r="N18" s="137" t="str">
        <f t="shared" si="0"/>
        <v xml:space="preserve">r - </v>
      </c>
      <c r="O18" s="137" t="s">
        <v>405</v>
      </c>
    </row>
    <row r="19" spans="1:16" x14ac:dyDescent="0.25">
      <c r="E19" s="147" t="s">
        <v>1698</v>
      </c>
      <c r="F19" s="284">
        <v>421947749756</v>
      </c>
    </row>
    <row r="20" spans="1:16" ht="15.6" thickBot="1" x14ac:dyDescent="0.3">
      <c r="A20" s="139" t="s">
        <v>433</v>
      </c>
      <c r="B20" s="143">
        <f>F6</f>
        <v>0</v>
      </c>
      <c r="E20" s="208"/>
      <c r="F20" s="285"/>
    </row>
    <row r="21" spans="1:16" ht="189" customHeight="1" x14ac:dyDescent="0.25">
      <c r="B21" s="211"/>
      <c r="C21" s="144"/>
    </row>
    <row r="22" spans="1:16" ht="39.75" customHeight="1" x14ac:dyDescent="0.25">
      <c r="B22" s="365" t="s">
        <v>1699</v>
      </c>
      <c r="C22" s="365"/>
      <c r="N22" s="137" t="str">
        <f>O22&amp;" - "&amp;P22</f>
        <v>026 01 - Šport pre všetkých, školský a univerzitný šport</v>
      </c>
      <c r="O22" s="137" t="s">
        <v>353</v>
      </c>
      <c r="P22" s="137" t="s">
        <v>354</v>
      </c>
    </row>
    <row r="23" spans="1:16" x14ac:dyDescent="0.25">
      <c r="N23" s="137" t="str">
        <f>O23&amp;" - "&amp;P23</f>
        <v>026 02 - Uznané športy</v>
      </c>
      <c r="O23" s="137" t="s">
        <v>355</v>
      </c>
      <c r="P23" s="137" t="s">
        <v>356</v>
      </c>
    </row>
    <row r="24" spans="1:16" x14ac:dyDescent="0.25">
      <c r="N24" s="137" t="str">
        <f>O24&amp;" - "&amp;P24</f>
        <v>026 03 - Národné športové projekty</v>
      </c>
      <c r="O24" s="137" t="s">
        <v>357</v>
      </c>
      <c r="P24" s="137" t="s">
        <v>358</v>
      </c>
    </row>
    <row r="25" spans="1:16" x14ac:dyDescent="0.25">
      <c r="N25" s="137" t="str">
        <f>O25&amp;" - "&amp;P25</f>
        <v>026 04 - Športová infraštruktúra</v>
      </c>
      <c r="O25" s="137" t="s">
        <v>359</v>
      </c>
      <c r="P25" s="137" t="s">
        <v>360</v>
      </c>
    </row>
    <row r="26" spans="1:16" x14ac:dyDescent="0.25">
      <c r="N26" s="137" t="str">
        <f>O26&amp;" - "&amp;P26</f>
        <v>026 05 - Prierezové činnosti v športe</v>
      </c>
      <c r="O26" s="137" t="s">
        <v>361</v>
      </c>
      <c r="P26" s="137" t="s">
        <v>362</v>
      </c>
    </row>
    <row r="28" spans="1:16" x14ac:dyDescent="0.25">
      <c r="N28" s="137" t="s">
        <v>1700</v>
      </c>
    </row>
    <row r="29" spans="1:16" x14ac:dyDescent="0.25">
      <c r="N29" s="137" t="s">
        <v>1701</v>
      </c>
    </row>
    <row r="30" spans="1:16" x14ac:dyDescent="0.2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66" t="str">
        <f>Spolu!C3&amp;", "&amp;Spolu!C6</f>
        <v>Slovenská plavecká federácia, Za kasárňou 315/1, Bratislava, 831 03</v>
      </c>
      <c r="B1" s="366"/>
      <c r="C1" s="366"/>
      <c r="N1" s="137" t="str">
        <f>O1&amp;" - "&amp;P1</f>
        <v>a - príspevok uznaným športom</v>
      </c>
      <c r="O1" s="137" t="s">
        <v>375</v>
      </c>
      <c r="P1" s="137" t="str">
        <f>Spolu!B17</f>
        <v>príspevok uznaným športom</v>
      </c>
    </row>
    <row r="2" spans="1:16" x14ac:dyDescent="0.25">
      <c r="N2" s="137" t="str">
        <f t="shared" ref="N2:N19" si="0">O2&amp;" - "&amp;P2</f>
        <v>b - príspevok Slovenskému olympijskému a športovému výboru</v>
      </c>
      <c r="O2" s="137" t="s">
        <v>377</v>
      </c>
      <c r="P2" s="137" t="str">
        <f>Spolu!B18</f>
        <v>príspevok Slovenskému olympijskému a športovému výboru</v>
      </c>
    </row>
    <row r="3" spans="1:16" x14ac:dyDescent="0.25">
      <c r="E3" s="367" t="s">
        <v>1671</v>
      </c>
      <c r="F3" s="368"/>
      <c r="N3" s="137" t="str">
        <f t="shared" si="0"/>
        <v>c - príspevok Slovenskému paralympijskému výboru</v>
      </c>
      <c r="O3" s="137" t="s">
        <v>379</v>
      </c>
      <c r="P3" s="137" t="str">
        <f>Spolu!B19</f>
        <v>príspevok Slovenskému paralympijskému výboru</v>
      </c>
    </row>
    <row r="4" spans="1:16" ht="45.75" customHeight="1" x14ac:dyDescent="0.25">
      <c r="E4" s="368"/>
      <c r="F4" s="368"/>
      <c r="N4" s="137" t="str">
        <f t="shared" si="0"/>
        <v>d - príspevok športovcom top tímu</v>
      </c>
      <c r="O4" s="137" t="s">
        <v>381</v>
      </c>
      <c r="P4" s="137" t="str">
        <f>Spolu!B20</f>
        <v>príspevok športovcom top tímu</v>
      </c>
    </row>
    <row r="5" spans="1:16" ht="30.75" customHeight="1" x14ac:dyDescent="0.2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5">
      <c r="C6" s="138" t="s">
        <v>1673</v>
      </c>
      <c r="E6" s="140" t="s">
        <v>1674</v>
      </c>
      <c r="F6" s="149"/>
      <c r="N6" s="137" t="str">
        <f t="shared" si="0"/>
        <v>f - plnenie úloh verejného záujmu v športe</v>
      </c>
      <c r="O6" s="137" t="s">
        <v>385</v>
      </c>
      <c r="P6" s="137" t="str">
        <f>Spolu!B22</f>
        <v>plnenie úloh verejného záujmu v športe</v>
      </c>
    </row>
    <row r="7" spans="1:16" x14ac:dyDescent="0.2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3">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5">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35" customHeight="1" x14ac:dyDescent="0.25">
      <c r="A14" s="139" t="s">
        <v>1687</v>
      </c>
      <c r="B14" s="371" t="s">
        <v>1707</v>
      </c>
      <c r="C14" s="372"/>
      <c r="F14" s="311"/>
      <c r="N14" s="137" t="str">
        <f t="shared" si="0"/>
        <v xml:space="preserve">n - </v>
      </c>
      <c r="O14" s="137" t="s">
        <v>401</v>
      </c>
    </row>
    <row r="15" spans="1:16" ht="34.35" customHeight="1" x14ac:dyDescent="0.25">
      <c r="A15" s="139" t="s">
        <v>1708</v>
      </c>
      <c r="B15" s="371"/>
      <c r="C15" s="372"/>
      <c r="F15" s="374"/>
      <c r="N15" s="137" t="str">
        <f t="shared" si="0"/>
        <v xml:space="preserve">o - </v>
      </c>
      <c r="O15" s="137" t="s">
        <v>402</v>
      </c>
    </row>
    <row r="16" spans="1:16" x14ac:dyDescent="0.25">
      <c r="A16" s="139" t="s">
        <v>1690</v>
      </c>
      <c r="B16" s="142">
        <f>F8</f>
        <v>0</v>
      </c>
      <c r="C16" s="137"/>
      <c r="F16" s="374"/>
      <c r="N16" s="137" t="str">
        <f t="shared" si="0"/>
        <v xml:space="preserve">p - </v>
      </c>
      <c r="O16" s="137" t="s">
        <v>403</v>
      </c>
    </row>
    <row r="17" spans="1:16" ht="32.1" customHeight="1" x14ac:dyDescent="0.25">
      <c r="A17" s="139" t="s">
        <v>1693</v>
      </c>
      <c r="B17" s="142">
        <f>F9</f>
        <v>0</v>
      </c>
      <c r="C17" s="137"/>
      <c r="F17" s="374"/>
      <c r="N17" s="137" t="str">
        <f t="shared" si="0"/>
        <v xml:space="preserve">q - </v>
      </c>
      <c r="O17" s="137" t="s">
        <v>404</v>
      </c>
    </row>
    <row r="18" spans="1:16" ht="15.6" thickBot="1" x14ac:dyDescent="0.3">
      <c r="B18" s="193" t="s">
        <v>1709</v>
      </c>
      <c r="C18" s="194">
        <v>31</v>
      </c>
      <c r="N18" s="137" t="str">
        <f t="shared" si="0"/>
        <v xml:space="preserve">r - </v>
      </c>
      <c r="O18" s="137" t="s">
        <v>405</v>
      </c>
    </row>
    <row r="19" spans="1:16" x14ac:dyDescent="0.25">
      <c r="B19" s="193" t="s">
        <v>1696</v>
      </c>
      <c r="C19" s="142" t="str">
        <f>Spolu!C4</f>
        <v>36068764</v>
      </c>
      <c r="F19" s="145" t="s">
        <v>1691</v>
      </c>
      <c r="G19" s="207"/>
      <c r="H19" s="146"/>
      <c r="N19" s="137" t="str">
        <f t="shared" si="0"/>
        <v xml:space="preserve"> - </v>
      </c>
    </row>
    <row r="20" spans="1:16" x14ac:dyDescent="0.25">
      <c r="A20" s="139" t="s">
        <v>433</v>
      </c>
      <c r="B20" s="143">
        <f>F6</f>
        <v>0</v>
      </c>
      <c r="C20" s="137"/>
      <c r="F20" s="147" t="s">
        <v>1695</v>
      </c>
      <c r="G20" s="286">
        <v>421947749445</v>
      </c>
      <c r="H20" s="148"/>
    </row>
    <row r="21" spans="1:16" x14ac:dyDescent="0.25">
      <c r="B21" s="137"/>
      <c r="C21" s="137"/>
      <c r="F21" s="147" t="s">
        <v>1697</v>
      </c>
      <c r="G21" s="286">
        <v>421947749446</v>
      </c>
      <c r="H21" s="148"/>
      <c r="N21" s="137" t="str">
        <f>O21&amp;" - "&amp;P21</f>
        <v>026 01 - Šport pre všetkých, školský a univerzitný šport</v>
      </c>
      <c r="O21" s="137" t="s">
        <v>353</v>
      </c>
      <c r="P21" s="137" t="s">
        <v>354</v>
      </c>
    </row>
    <row r="22" spans="1:16" x14ac:dyDescent="0.25">
      <c r="A22" s="137"/>
      <c r="B22" s="137"/>
      <c r="F22" s="147" t="s">
        <v>1698</v>
      </c>
      <c r="G22" s="286">
        <v>421947749756</v>
      </c>
      <c r="H22" s="148"/>
      <c r="N22" s="137" t="str">
        <f>O22&amp;" - "&amp;P22</f>
        <v>026 02 - Uznané športy</v>
      </c>
      <c r="O22" s="137" t="s">
        <v>355</v>
      </c>
      <c r="P22" s="137" t="s">
        <v>356</v>
      </c>
    </row>
    <row r="23" spans="1:16" ht="80.400000000000006" customHeight="1" thickBot="1" x14ac:dyDescent="0.3">
      <c r="B23" s="211"/>
      <c r="C23" s="206"/>
      <c r="E23" s="138"/>
      <c r="F23" s="208"/>
      <c r="G23" s="209"/>
      <c r="H23" s="210"/>
      <c r="N23" s="137" t="str">
        <f>O23&amp;" - "&amp;P23</f>
        <v>026 03 - Národné športové projekty</v>
      </c>
      <c r="O23" s="137" t="s">
        <v>357</v>
      </c>
      <c r="P23" s="137" t="s">
        <v>358</v>
      </c>
    </row>
    <row r="24" spans="1:16" ht="39.75" customHeight="1" x14ac:dyDescent="0.25">
      <c r="A24" s="264"/>
      <c r="B24" s="373" t="s">
        <v>1699</v>
      </c>
      <c r="C24" s="373"/>
      <c r="N24" s="137" t="str">
        <f>O24&amp;" - "&amp;P24</f>
        <v>026 04 - Športová infraštruktúra</v>
      </c>
      <c r="O24" s="137" t="s">
        <v>359</v>
      </c>
      <c r="P24" s="137" t="s">
        <v>360</v>
      </c>
    </row>
    <row r="25" spans="1:16" x14ac:dyDescent="0.25">
      <c r="N25" s="137" t="str">
        <f>O25&amp;" - "&amp;P25</f>
        <v>026 05 - Prierezové činnosti v športe</v>
      </c>
      <c r="O25" s="137" t="s">
        <v>361</v>
      </c>
      <c r="P25" s="137" t="s">
        <v>362</v>
      </c>
    </row>
    <row r="27" spans="1:16" x14ac:dyDescent="0.25">
      <c r="N27" s="137" t="s">
        <v>1710</v>
      </c>
    </row>
    <row r="28" spans="1:16" x14ac:dyDescent="0.25">
      <c r="N28" s="137" t="s">
        <v>1711</v>
      </c>
    </row>
    <row r="29" spans="1:16" x14ac:dyDescent="0.2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1713</v>
      </c>
    </row>
    <row r="2" spans="1:2" ht="30" customHeight="1" x14ac:dyDescent="0.25">
      <c r="A2" s="375" t="s">
        <v>1714</v>
      </c>
      <c r="B2" s="375"/>
    </row>
    <row r="3" spans="1:2" x14ac:dyDescent="0.25">
      <c r="A3" s="61" t="s">
        <v>1715</v>
      </c>
      <c r="B3" s="61" t="s">
        <v>1716</v>
      </c>
    </row>
    <row r="4" spans="1:2" x14ac:dyDescent="0.25">
      <c r="A4" s="62" t="s">
        <v>1717</v>
      </c>
      <c r="B4" s="62" t="s">
        <v>1718</v>
      </c>
    </row>
    <row r="5" spans="1:2" x14ac:dyDescent="0.25">
      <c r="A5" s="62" t="s">
        <v>1719</v>
      </c>
      <c r="B5" s="62" t="s">
        <v>1720</v>
      </c>
    </row>
    <row r="6" spans="1:2" x14ac:dyDescent="0.25">
      <c r="A6" s="62" t="s">
        <v>1721</v>
      </c>
      <c r="B6" s="62" t="s">
        <v>1722</v>
      </c>
    </row>
    <row r="7" spans="1:2" x14ac:dyDescent="0.25">
      <c r="A7" s="62" t="s">
        <v>1723</v>
      </c>
      <c r="B7" s="62" t="s">
        <v>1724</v>
      </c>
    </row>
    <row r="8" spans="1:2" x14ac:dyDescent="0.25">
      <c r="A8" s="62" t="s">
        <v>1725</v>
      </c>
      <c r="B8" s="62" t="s">
        <v>1726</v>
      </c>
    </row>
    <row r="9" spans="1:2" x14ac:dyDescent="0.25">
      <c r="A9" s="62" t="s">
        <v>1727</v>
      </c>
      <c r="B9" s="62" t="s">
        <v>1728</v>
      </c>
    </row>
    <row r="10" spans="1:2" x14ac:dyDescent="0.25">
      <c r="A10" s="62" t="s">
        <v>1729</v>
      </c>
      <c r="B10" s="62" t="s">
        <v>1730</v>
      </c>
    </row>
    <row r="11" spans="1:2" x14ac:dyDescent="0.25">
      <c r="A11" s="62" t="s">
        <v>1731</v>
      </c>
      <c r="B11" s="62" t="s">
        <v>1732</v>
      </c>
    </row>
    <row r="12" spans="1:2" x14ac:dyDescent="0.25">
      <c r="A12" s="62" t="s">
        <v>1733</v>
      </c>
      <c r="B12" s="62" t="s">
        <v>1734</v>
      </c>
    </row>
    <row r="13" spans="1:2" x14ac:dyDescent="0.25">
      <c r="A13" s="62" t="s">
        <v>1735</v>
      </c>
      <c r="B13" s="62" t="s">
        <v>1736</v>
      </c>
    </row>
    <row r="14" spans="1:2" x14ac:dyDescent="0.25">
      <c r="A14" s="62" t="s">
        <v>1737</v>
      </c>
      <c r="B14" s="62" t="s">
        <v>1738</v>
      </c>
    </row>
    <row r="15" spans="1:2" x14ac:dyDescent="0.25">
      <c r="A15" s="62" t="s">
        <v>1739</v>
      </c>
      <c r="B15" s="62" t="s">
        <v>1740</v>
      </c>
    </row>
    <row r="16" spans="1:2" x14ac:dyDescent="0.25">
      <c r="A16" s="62" t="s">
        <v>1741</v>
      </c>
      <c r="B16" s="62" t="s">
        <v>1742</v>
      </c>
    </row>
    <row r="17" spans="1:2" x14ac:dyDescent="0.25">
      <c r="A17" s="62" t="s">
        <v>1743</v>
      </c>
      <c r="B17" s="62" t="s">
        <v>1744</v>
      </c>
    </row>
    <row r="18" spans="1:2" x14ac:dyDescent="0.25">
      <c r="A18" s="62" t="s">
        <v>1745</v>
      </c>
      <c r="B18" s="62" t="s">
        <v>1746</v>
      </c>
    </row>
    <row r="19" spans="1:2" x14ac:dyDescent="0.25">
      <c r="A19" s="62" t="s">
        <v>1747</v>
      </c>
      <c r="B19" s="62" t="s">
        <v>1748</v>
      </c>
    </row>
    <row r="20" spans="1:2" x14ac:dyDescent="0.25">
      <c r="A20" s="62" t="s">
        <v>1749</v>
      </c>
      <c r="B20" s="62" t="s">
        <v>1750</v>
      </c>
    </row>
    <row r="21" spans="1:2" x14ac:dyDescent="0.25">
      <c r="A21" s="62" t="s">
        <v>1751</v>
      </c>
      <c r="B21" s="62" t="s">
        <v>1752</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Jaroslava Adamcová</cp:lastModifiedBy>
  <cp:revision/>
  <dcterms:created xsi:type="dcterms:W3CDTF">2017-02-20T06:20:12Z</dcterms:created>
  <dcterms:modified xsi:type="dcterms:W3CDTF">2025-04-25T11:23:18Z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